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2250" yWindow="840" windowWidth="21195" windowHeight="13860"/>
  </bookViews>
  <sheets>
    <sheet name="Lead " sheetId="36" r:id="rId1"/>
    <sheet name="2024 CBR Adjustment" sheetId="2" r:id="rId2"/>
    <sheet name="Summary" sheetId="34" r:id="rId3"/>
    <sheet name="Temp Adj. by Schedule" sheetId="28" r:id="rId4"/>
    <sheet name="Normalized TotalUsage" sheetId="33" r:id="rId5"/>
    <sheet name="Actual Total Usage" sheetId="6" r:id="rId6"/>
    <sheet name="SAP BW Actual Usage" sheetId="16" r:id="rId7"/>
    <sheet name="System Model " sheetId="35" r:id="rId8"/>
    <sheet name="TABLE-HDD" sheetId="26" r:id="rId9"/>
  </sheets>
  <externalReferences>
    <externalReference r:id="rId10"/>
    <externalReference r:id="rId11"/>
  </externalReferences>
  <definedNames>
    <definedName name="__________________six6" localSheetId="0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7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7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7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7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7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7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0" hidden="1">#REF!</definedName>
    <definedName name="__123Graph_D" localSheetId="4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4" hidden="1">#REF!</definedName>
    <definedName name="__123Graph_ECURRENT" localSheetId="2" hidden="1">#REF!</definedName>
    <definedName name="__123Graph_ECURRENT" localSheetId="7" hidden="1">#REF!</definedName>
    <definedName name="__123Graph_ECURRENT" localSheetId="3" hidden="1">#REF!</definedName>
    <definedName name="__123Graph_ECURRENT" hidden="1">#REF!</definedName>
    <definedName name="__six6" localSheetId="0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7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4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localSheetId="2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localSheetId="7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4" hidden="1">#REF!</definedName>
    <definedName name="BEm" localSheetId="2" hidden="1">#REF!</definedName>
    <definedName name="BEm" localSheetId="3" hidden="1">#REF!</definedName>
    <definedName name="BEm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4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4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4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4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4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4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4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4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4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4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4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4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4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4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4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4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4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4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4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4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4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4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4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4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4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4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4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4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4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4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4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4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4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4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4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4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4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4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4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4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4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4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4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4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4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4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4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4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4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4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4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4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4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4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4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4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4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4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4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4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4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4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4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4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4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4" hidden="1">#REF!</definedName>
    <definedName name="BEx3LANPY1HT49TAH98H4B9RC1D4" localSheetId="2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4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4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4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4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4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4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4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4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4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4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4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4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4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4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4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4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4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4" hidden="1">#REF!</definedName>
    <definedName name="BEx3UNISOEXF3OFHT2BUA6P9RBIJ" localSheetId="2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4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4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4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4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4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4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4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4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4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4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4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4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4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4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4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4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4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4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4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4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4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4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4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4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4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4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4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4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4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4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4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4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4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4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4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4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4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4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4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4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4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4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4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4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4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4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4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4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4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4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4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4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4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4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4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4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4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4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4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4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4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4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4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4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4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4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4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4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4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4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4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4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4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4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4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4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4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4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4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4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4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4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4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4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4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4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4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4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4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4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4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4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4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4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4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4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4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4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4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4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4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4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4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4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4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4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4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4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4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4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4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4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4" hidden="1">#REF!</definedName>
    <definedName name="BEx9EL27NGDBCTVPW97K42QANS5K" localSheetId="2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4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4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4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4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4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4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4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4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4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4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4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4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4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4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4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4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4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4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4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4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4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4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4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4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4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4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4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4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4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4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4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4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4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4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4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4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4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4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4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4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4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4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4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4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4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4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4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4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4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4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4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4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4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4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4" hidden="1">#REF!</definedName>
    <definedName name="BExBCKKJFFT2RP50WNPKBT7X8PJ3" localSheetId="2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4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4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4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4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4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4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4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4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4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4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4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4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4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4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4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4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4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4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4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4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4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4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4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4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4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4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4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4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4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4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4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4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4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4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4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4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4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4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4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4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4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4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4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4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4" hidden="1">#REF!</definedName>
    <definedName name="BExENU8ISP26W97JG63CN1XT9KB4" localSheetId="2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4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4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4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4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4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4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4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4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4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4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4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4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4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4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4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4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4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4" hidden="1">#REF!</definedName>
    <definedName name="BExEUOAHB0OT3BACAHNZ3B905C0P" localSheetId="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4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4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4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4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4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4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4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4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4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4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4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4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4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4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4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4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4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4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4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4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4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4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4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4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4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4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4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4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4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4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4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4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4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4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4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4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4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4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4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4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4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4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4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4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4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4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4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4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4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4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4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4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4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4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4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4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4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4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4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4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4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4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4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4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4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4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4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4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4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4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4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4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4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4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4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4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4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4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4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4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4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4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4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4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4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4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4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4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4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4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4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4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4" hidden="1">#REF!</definedName>
    <definedName name="BExIPVL5VEVK9Q7AYB7EC2VZWBEZ" localSheetId="2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4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4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4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4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4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4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4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4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4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4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4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4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4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4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4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4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4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4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4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4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4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4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4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4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4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4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4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4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4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4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4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4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4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4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4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4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4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4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4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4" hidden="1">#REF!</definedName>
    <definedName name="BExKGQ3T3TWGZUSNVWJE1XWXHGRQ" localSheetId="2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4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4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4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4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4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4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4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4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4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4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4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4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4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4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4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4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4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4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4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4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4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4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4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4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4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4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4" hidden="1">#REF!</definedName>
    <definedName name="BExKPIL5ZWOXQAENH3VP3ZHA2N7N" localSheetId="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4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4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4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4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4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4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4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4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4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4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4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4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4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4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4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4" hidden="1">#REF!</definedName>
    <definedName name="BExMC7PESEESXVMDCGGIP5LPMUGY" localSheetId="2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4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4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4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4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4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4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4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4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4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4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4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4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4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4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4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4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4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4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4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4" hidden="1">#REF!</definedName>
    <definedName name="BExMKPEDT6IOYLLC3KJKRZOETC3Y" localSheetId="2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4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4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4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4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4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4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4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4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4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4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4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4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4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4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4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4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4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4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4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4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4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4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4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4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4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4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4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4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4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4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4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4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4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4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4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4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4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4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4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4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4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4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4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4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4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4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4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4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4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4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4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4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4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4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4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4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4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4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4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4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4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4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4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4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4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4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4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4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4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4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4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4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4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4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4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4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4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4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4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4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4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4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4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4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4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4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4" hidden="1">#REF!</definedName>
    <definedName name="BExQG9A8OZ31BDN5QEGQGWG59A43" localSheetId="2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4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4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4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4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4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4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4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4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4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4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4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4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4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4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4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4" hidden="1">#REF!</definedName>
    <definedName name="BExQL4GJ3LZJL6JDEHT7UDXW90TV" localSheetId="2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4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4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4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4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4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4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4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4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4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4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4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4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4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4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4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4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4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4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4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4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4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4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4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4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4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4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4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4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4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4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4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4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4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4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4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4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4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4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4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4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4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4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4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4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4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4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4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4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4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4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4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4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4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4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4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4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4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4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4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4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4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4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4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4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4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4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4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4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4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4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4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4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4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4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4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4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4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4" hidden="1">#REF!</definedName>
    <definedName name="BExUAPR6Y32097JKJCTGC4C6EGE9" localSheetId="2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4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4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4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4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4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4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4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4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4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4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4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4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4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4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4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4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4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4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4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4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4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4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4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4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4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4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4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4" hidden="1">#REF!</definedName>
    <definedName name="BExW1VNZHNB5P9V6232N0DQCE0WE" localSheetId="2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4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4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4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4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4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4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4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4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4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4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4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4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4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4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4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4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4" hidden="1">#REF!</definedName>
    <definedName name="BExXO4QVV7YZ6L5A7WZEMIA5AZOV" localSheetId="2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4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4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4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4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4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4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4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4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4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4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4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4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4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4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4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4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4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4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4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4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4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4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4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4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4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4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4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4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4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4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4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4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4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4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4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4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4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4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4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4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4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4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4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4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4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4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4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4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4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4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4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4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4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4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4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4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4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4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4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4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4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4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4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4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4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4" hidden="1">#REF!</definedName>
    <definedName name="BExZSYRA4NR7K6RLC3I81QSG5SQR" localSheetId="2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4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4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4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4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4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4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4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4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4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4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4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4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4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4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4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hidden="1">#REF!</definedName>
    <definedName name="Bum" localSheetId="0" hidden="1">#REF!</definedName>
    <definedName name="Bum" localSheetId="4" hidden="1">#REF!</definedName>
    <definedName name="Bum" localSheetId="2" hidden="1">#REF!</definedName>
    <definedName name="Bum" localSheetId="3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4" hidden="1">#REF!</definedName>
    <definedName name="F" localSheetId="2" hidden="1">#REF!</definedName>
    <definedName name="F" localSheetId="3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0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4" hidden="1">#REF!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4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7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62913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6" l="1"/>
  <c r="E38" i="36"/>
  <c r="E37" i="36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11" i="36"/>
  <c r="D36" i="2" l="1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J56" i="28"/>
  <c r="J60" i="28"/>
  <c r="D37" i="2" l="1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D31" i="2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K15" i="35"/>
  <c r="K14" i="35"/>
  <c r="K13" i="35"/>
  <c r="K12" i="35"/>
  <c r="K6" i="35" l="1"/>
  <c r="K11" i="35" l="1"/>
  <c r="K10" i="35"/>
  <c r="K9" i="35"/>
  <c r="K8" i="35"/>
  <c r="K7" i="35"/>
  <c r="K5" i="35" l="1"/>
  <c r="J48" i="28" l="1"/>
  <c r="J52" i="28"/>
  <c r="K4" i="35" l="1"/>
  <c r="P60" i="28" l="1"/>
  <c r="Q60" i="28"/>
  <c r="R60" i="28"/>
  <c r="S60" i="28"/>
  <c r="T60" i="28"/>
  <c r="U60" i="28"/>
  <c r="P44" i="28"/>
  <c r="O60" i="28" l="1"/>
  <c r="N60" i="28"/>
  <c r="M60" i="28"/>
  <c r="L60" i="28"/>
  <c r="K60" i="28"/>
  <c r="O56" i="28"/>
  <c r="N56" i="28"/>
  <c r="M56" i="28"/>
  <c r="L56" i="28"/>
  <c r="K56" i="28"/>
  <c r="O52" i="28"/>
  <c r="N52" i="28"/>
  <c r="M52" i="28"/>
  <c r="L52" i="28"/>
  <c r="K52" i="28"/>
  <c r="O48" i="28"/>
  <c r="N48" i="28"/>
  <c r="M48" i="28"/>
  <c r="L48" i="28"/>
  <c r="K48" i="28"/>
  <c r="O44" i="28"/>
  <c r="N44" i="28"/>
  <c r="M44" i="28"/>
  <c r="L44" i="28"/>
  <c r="K44" i="28"/>
  <c r="J44" i="28"/>
  <c r="O40" i="28"/>
  <c r="N40" i="28"/>
  <c r="M40" i="28"/>
  <c r="L40" i="28"/>
  <c r="K40" i="28"/>
  <c r="J40" i="28"/>
  <c r="C5" i="2" a="1"/>
  <c r="D5" i="2" s="1"/>
  <c r="E5" i="2" l="1"/>
  <c r="K5" i="2"/>
  <c r="C5" i="2"/>
  <c r="J5" i="2"/>
  <c r="I5" i="2"/>
  <c r="H5" i="2"/>
  <c r="G5" i="2"/>
  <c r="N5" i="2"/>
  <c r="F5" i="2"/>
  <c r="M5" i="2"/>
  <c r="L5" i="2"/>
  <c r="L24" i="16" l="1"/>
  <c r="M15" i="35" l="1"/>
  <c r="M14" i="35"/>
  <c r="M13" i="35"/>
  <c r="M24" i="16" l="1"/>
  <c r="M12" i="35" l="1"/>
  <c r="M11" i="35" l="1"/>
  <c r="M10" i="35"/>
  <c r="M9" i="35"/>
  <c r="M8" i="35" l="1"/>
  <c r="M7" i="35" l="1"/>
  <c r="M6" i="35"/>
  <c r="M5" i="35" l="1"/>
  <c r="O8" i="16" l="1"/>
  <c r="E24" i="16"/>
  <c r="Q19" i="26" l="1"/>
  <c r="Q18" i="26"/>
  <c r="Q17" i="26"/>
  <c r="Q16" i="26"/>
  <c r="Q15" i="26"/>
  <c r="Q14" i="26"/>
  <c r="Q13" i="26"/>
  <c r="Q12" i="26"/>
  <c r="Q11" i="26"/>
  <c r="Q10" i="26"/>
  <c r="Q9" i="26"/>
  <c r="Q8" i="26"/>
  <c r="M4" i="35" l="1"/>
  <c r="D50" i="16" l="1"/>
  <c r="D24" i="16" l="1"/>
  <c r="B33" i="35" l="1"/>
  <c r="B32" i="35"/>
  <c r="B31" i="35"/>
  <c r="B30" i="35"/>
  <c r="B29" i="35"/>
  <c r="B28" i="35"/>
  <c r="B27" i="35"/>
  <c r="B26" i="35"/>
  <c r="B25" i="35"/>
  <c r="B24" i="35"/>
  <c r="B23" i="35"/>
  <c r="B22" i="35"/>
  <c r="A22" i="35"/>
  <c r="L15" i="35"/>
  <c r="N15" i="35" s="1"/>
  <c r="O15" i="35" s="1"/>
  <c r="L14" i="35"/>
  <c r="N14" i="35" s="1"/>
  <c r="O14" i="35" s="1"/>
  <c r="L13" i="35"/>
  <c r="N13" i="35" s="1"/>
  <c r="O13" i="35" s="1"/>
  <c r="L12" i="35"/>
  <c r="N12" i="35" s="1"/>
  <c r="O12" i="35" s="1"/>
  <c r="L11" i="35"/>
  <c r="N11" i="35" s="1"/>
  <c r="O11" i="35" s="1"/>
  <c r="L10" i="35"/>
  <c r="N10" i="35" s="1"/>
  <c r="O10" i="35" s="1"/>
  <c r="L9" i="35"/>
  <c r="N9" i="35" s="1"/>
  <c r="O9" i="35" s="1"/>
  <c r="L8" i="35"/>
  <c r="N8" i="35" s="1"/>
  <c r="O8" i="35" s="1"/>
  <c r="L7" i="35"/>
  <c r="N7" i="35" s="1"/>
  <c r="O7" i="35" s="1"/>
  <c r="L6" i="35"/>
  <c r="N6" i="35" s="1"/>
  <c r="O6" i="35" s="1"/>
  <c r="L5" i="35"/>
  <c r="N5" i="35" s="1"/>
  <c r="O5" i="35" s="1"/>
  <c r="A5" i="35"/>
  <c r="A6" i="35" s="1"/>
  <c r="K16" i="35"/>
  <c r="A7" i="35" l="1"/>
  <c r="A24" i="35"/>
  <c r="A23" i="35"/>
  <c r="L4" i="35"/>
  <c r="N4" i="35" s="1"/>
  <c r="O4" i="35" l="1"/>
  <c r="N16" i="35"/>
  <c r="N17" i="35" s="1"/>
  <c r="A25" i="35"/>
  <c r="A8" i="35"/>
  <c r="A9" i="35" l="1"/>
  <c r="A26" i="35"/>
  <c r="A10" i="35" l="1"/>
  <c r="A27" i="35"/>
  <c r="A11" i="35" l="1"/>
  <c r="A28" i="35"/>
  <c r="A29" i="35" l="1"/>
  <c r="A12" i="35"/>
  <c r="A13" i="35" l="1"/>
  <c r="A30" i="35"/>
  <c r="A14" i="35" l="1"/>
  <c r="A31" i="35"/>
  <c r="A15" i="35" l="1"/>
  <c r="A33" i="35" s="1"/>
  <c r="A32" i="35"/>
  <c r="M7" i="28" l="1"/>
  <c r="L7" i="28"/>
  <c r="K7" i="28"/>
  <c r="J7" i="28"/>
  <c r="I7" i="28"/>
  <c r="H7" i="28"/>
  <c r="G7" i="28"/>
  <c r="F7" i="28"/>
  <c r="E7" i="28"/>
  <c r="D7" i="28"/>
  <c r="C7" i="28"/>
  <c r="B7" i="28"/>
  <c r="J24" i="16" l="1"/>
  <c r="H22" i="34"/>
  <c r="H39" i="34" s="1"/>
  <c r="H56" i="34" s="1"/>
  <c r="H73" i="34" s="1"/>
  <c r="H21" i="34"/>
  <c r="H38" i="34" s="1"/>
  <c r="H55" i="34" s="1"/>
  <c r="H72" i="34" s="1"/>
  <c r="H20" i="34"/>
  <c r="H37" i="34" s="1"/>
  <c r="H54" i="34" s="1"/>
  <c r="H71" i="34" s="1"/>
  <c r="H19" i="34"/>
  <c r="H36" i="34" s="1"/>
  <c r="H53" i="34" s="1"/>
  <c r="H70" i="34" s="1"/>
  <c r="H18" i="34"/>
  <c r="H35" i="34" s="1"/>
  <c r="H52" i="34" s="1"/>
  <c r="H69" i="34" s="1"/>
  <c r="H17" i="34"/>
  <c r="H34" i="34" s="1"/>
  <c r="H51" i="34" s="1"/>
  <c r="H68" i="34" s="1"/>
  <c r="H16" i="34"/>
  <c r="H33" i="34" s="1"/>
  <c r="H50" i="34" s="1"/>
  <c r="H67" i="34" s="1"/>
  <c r="H15" i="34"/>
  <c r="H32" i="34" s="1"/>
  <c r="H49" i="34" s="1"/>
  <c r="H66" i="34" s="1"/>
  <c r="H14" i="34"/>
  <c r="H31" i="34" s="1"/>
  <c r="H48" i="34" s="1"/>
  <c r="H65" i="34" s="1"/>
  <c r="H13" i="34"/>
  <c r="H30" i="34" s="1"/>
  <c r="H47" i="34" s="1"/>
  <c r="H64" i="34" s="1"/>
  <c r="H12" i="34"/>
  <c r="H29" i="34" s="1"/>
  <c r="H46" i="34" s="1"/>
  <c r="H63" i="34" s="1"/>
  <c r="H11" i="34"/>
  <c r="H28" i="34" s="1"/>
  <c r="H45" i="34" s="1"/>
  <c r="H62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M7" i="33"/>
  <c r="M35" i="33" s="1"/>
  <c r="L7" i="33"/>
  <c r="L35" i="33" s="1"/>
  <c r="K7" i="33"/>
  <c r="K35" i="33" s="1"/>
  <c r="J7" i="33"/>
  <c r="J35" i="33" s="1"/>
  <c r="I7" i="33"/>
  <c r="I35" i="33" s="1"/>
  <c r="H7" i="33"/>
  <c r="H35" i="33" s="1"/>
  <c r="G7" i="33"/>
  <c r="G35" i="33" s="1"/>
  <c r="F7" i="33"/>
  <c r="F35" i="33" s="1"/>
  <c r="E7" i="33"/>
  <c r="E35" i="33" s="1"/>
  <c r="D7" i="33"/>
  <c r="D35" i="33" s="1"/>
  <c r="C7" i="33"/>
  <c r="C35" i="33" s="1"/>
  <c r="B7" i="33"/>
  <c r="B35" i="33" s="1"/>
  <c r="M78" i="28" l="1"/>
  <c r="L78" i="28"/>
  <c r="K78" i="28"/>
  <c r="J78" i="28"/>
  <c r="I78" i="28"/>
  <c r="H78" i="28"/>
  <c r="G78" i="28"/>
  <c r="F78" i="28"/>
  <c r="E78" i="28"/>
  <c r="D78" i="28"/>
  <c r="C78" i="28"/>
  <c r="B78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B11" i="28" s="1"/>
  <c r="M67" i="28"/>
  <c r="L67" i="28"/>
  <c r="K67" i="28"/>
  <c r="J67" i="28"/>
  <c r="J8" i="28" s="1"/>
  <c r="I67" i="28"/>
  <c r="H67" i="28"/>
  <c r="G67" i="28"/>
  <c r="G8" i="28" s="1"/>
  <c r="F67" i="28"/>
  <c r="F8" i="28" s="1"/>
  <c r="E67" i="28"/>
  <c r="E8" i="28" s="1"/>
  <c r="D67" i="28"/>
  <c r="D8" i="28" s="1"/>
  <c r="C67" i="28"/>
  <c r="C8" i="28" s="1"/>
  <c r="B67" i="28"/>
  <c r="B8" i="28" s="1"/>
  <c r="U56" i="28"/>
  <c r="R56" i="28"/>
  <c r="Q56" i="28"/>
  <c r="P56" i="28"/>
  <c r="U52" i="28"/>
  <c r="R52" i="28"/>
  <c r="Q52" i="28"/>
  <c r="P52" i="28"/>
  <c r="R48" i="28"/>
  <c r="P48" i="28"/>
  <c r="Q44" i="28"/>
  <c r="U40" i="28"/>
  <c r="T40" i="28"/>
  <c r="S40" i="28"/>
  <c r="P40" i="28"/>
  <c r="M8" i="28" l="1"/>
  <c r="H8" i="28"/>
  <c r="I8" i="28"/>
  <c r="E28" i="28"/>
  <c r="E93" i="28" s="1"/>
  <c r="D15" i="28"/>
  <c r="D86" i="28" s="1"/>
  <c r="C19" i="28"/>
  <c r="C88" i="28" s="1"/>
  <c r="C16" i="28"/>
  <c r="C87" i="28" s="1"/>
  <c r="I28" i="28"/>
  <c r="I93" i="28" s="1"/>
  <c r="G11" i="28"/>
  <c r="G84" i="28" s="1"/>
  <c r="D11" i="28"/>
  <c r="D84" i="28" s="1"/>
  <c r="C15" i="28"/>
  <c r="E19" i="28"/>
  <c r="E88" i="28" s="1"/>
  <c r="E24" i="28"/>
  <c r="E91" i="28" s="1"/>
  <c r="U44" i="28"/>
  <c r="U48" i="28"/>
  <c r="S44" i="28"/>
  <c r="T44" i="28"/>
  <c r="T56" i="28"/>
  <c r="L8" i="28" s="1"/>
  <c r="S56" i="28"/>
  <c r="K8" i="28" s="1"/>
  <c r="S48" i="28"/>
  <c r="T48" i="28"/>
  <c r="S52" i="28"/>
  <c r="T52" i="28"/>
  <c r="R44" i="28"/>
  <c r="R40" i="28"/>
  <c r="Q48" i="28"/>
  <c r="I27" i="28"/>
  <c r="Q40" i="28"/>
  <c r="F16" i="28"/>
  <c r="F87" i="28" s="1"/>
  <c r="F12" i="28"/>
  <c r="F85" i="28" s="1"/>
  <c r="F20" i="28"/>
  <c r="F89" i="28" s="1"/>
  <c r="G15" i="28"/>
  <c r="G12" i="28"/>
  <c r="G85" i="28" s="1"/>
  <c r="G28" i="28"/>
  <c r="C11" i="28"/>
  <c r="G16" i="28"/>
  <c r="G87" i="28" s="1"/>
  <c r="G19" i="28"/>
  <c r="G88" i="28" s="1"/>
  <c r="G23" i="28"/>
  <c r="G90" i="28" s="1"/>
  <c r="I24" i="28"/>
  <c r="I91" i="28" s="1"/>
  <c r="C27" i="28"/>
  <c r="C12" i="28"/>
  <c r="C85" i="28" s="1"/>
  <c r="I19" i="28"/>
  <c r="I88" i="28" s="1"/>
  <c r="G27" i="28"/>
  <c r="E23" i="28"/>
  <c r="E90" i="28" s="1"/>
  <c r="B24" i="28"/>
  <c r="B91" i="28" s="1"/>
  <c r="B19" i="28"/>
  <c r="B88" i="28" s="1"/>
  <c r="B15" i="28"/>
  <c r="B86" i="28" s="1"/>
  <c r="B84" i="28"/>
  <c r="B23" i="28"/>
  <c r="B90" i="28" s="1"/>
  <c r="B12" i="28"/>
  <c r="B85" i="28" s="1"/>
  <c r="B16" i="28"/>
  <c r="B87" i="28" s="1"/>
  <c r="B83" i="28"/>
  <c r="B27" i="28"/>
  <c r="B20" i="28"/>
  <c r="B89" i="28" s="1"/>
  <c r="J28" i="28"/>
  <c r="J23" i="28"/>
  <c r="J90" i="28" s="1"/>
  <c r="J20" i="28"/>
  <c r="J89" i="28" s="1"/>
  <c r="J15" i="28"/>
  <c r="J11" i="28"/>
  <c r="J84" i="28" s="1"/>
  <c r="J27" i="28"/>
  <c r="H27" i="28"/>
  <c r="H23" i="28"/>
  <c r="H90" i="28" s="1"/>
  <c r="H19" i="28"/>
  <c r="H88" i="28" s="1"/>
  <c r="H28" i="28"/>
  <c r="H24" i="28"/>
  <c r="H91" i="28" s="1"/>
  <c r="H16" i="28"/>
  <c r="H87" i="28" s="1"/>
  <c r="H12" i="28"/>
  <c r="H85" i="28" s="1"/>
  <c r="D27" i="28"/>
  <c r="D23" i="28"/>
  <c r="D90" i="28" s="1"/>
  <c r="D19" i="28"/>
  <c r="D88" i="28" s="1"/>
  <c r="D20" i="28"/>
  <c r="D89" i="28" s="1"/>
  <c r="D16" i="28"/>
  <c r="D87" i="28" s="1"/>
  <c r="D12" i="28"/>
  <c r="F27" i="28"/>
  <c r="F15" i="28"/>
  <c r="F11" i="28"/>
  <c r="F24" i="28"/>
  <c r="F91" i="28" s="1"/>
  <c r="F19" i="28"/>
  <c r="J12" i="28"/>
  <c r="J85" i="28" s="1"/>
  <c r="H20" i="28"/>
  <c r="H89" i="28" s="1"/>
  <c r="J24" i="28"/>
  <c r="J91" i="28" s="1"/>
  <c r="D28" i="28"/>
  <c r="C28" i="28"/>
  <c r="C23" i="28"/>
  <c r="C90" i="28" s="1"/>
  <c r="J16" i="28"/>
  <c r="J87" i="28" s="1"/>
  <c r="J19" i="28"/>
  <c r="H11" i="28"/>
  <c r="H15" i="28"/>
  <c r="F23" i="28"/>
  <c r="D24" i="28"/>
  <c r="D91" i="28" s="1"/>
  <c r="E11" i="28"/>
  <c r="E84" i="28" s="1"/>
  <c r="I11" i="28"/>
  <c r="E15" i="28"/>
  <c r="E86" i="28" s="1"/>
  <c r="I15" i="28"/>
  <c r="I86" i="28" s="1"/>
  <c r="I20" i="28"/>
  <c r="I89" i="28" s="1"/>
  <c r="I23" i="28"/>
  <c r="E27" i="28"/>
  <c r="B28" i="28"/>
  <c r="F28" i="28"/>
  <c r="E12" i="28"/>
  <c r="E85" i="28" s="1"/>
  <c r="I12" i="28"/>
  <c r="I85" i="28" s="1"/>
  <c r="E16" i="28"/>
  <c r="E87" i="28" s="1"/>
  <c r="I16" i="28"/>
  <c r="I87" i="28" s="1"/>
  <c r="E20" i="28"/>
  <c r="C24" i="28"/>
  <c r="C91" i="28" s="1"/>
  <c r="C20" i="28"/>
  <c r="G24" i="28"/>
  <c r="G20" i="28"/>
  <c r="F26" i="2" l="1"/>
  <c r="J26" i="2"/>
  <c r="K11" i="28"/>
  <c r="K84" i="28" s="1"/>
  <c r="L83" i="28"/>
  <c r="K9" i="28"/>
  <c r="L20" i="2" s="1"/>
  <c r="M23" i="28"/>
  <c r="M90" i="28" s="1"/>
  <c r="C17" i="28"/>
  <c r="D22" i="2" s="1"/>
  <c r="K15" i="28"/>
  <c r="K86" i="28" s="1"/>
  <c r="C86" i="28"/>
  <c r="L15" i="28"/>
  <c r="L86" i="28" s="1"/>
  <c r="K19" i="28"/>
  <c r="K88" i="28" s="1"/>
  <c r="L28" i="28"/>
  <c r="M26" i="2" s="1"/>
  <c r="K83" i="28"/>
  <c r="H92" i="28"/>
  <c r="I25" i="2"/>
  <c r="J93" i="28"/>
  <c r="K26" i="2"/>
  <c r="G92" i="28"/>
  <c r="H25" i="2"/>
  <c r="G93" i="28"/>
  <c r="H26" i="2"/>
  <c r="H93" i="28"/>
  <c r="I26" i="2"/>
  <c r="J92" i="28"/>
  <c r="K25" i="2"/>
  <c r="I92" i="28"/>
  <c r="J25" i="2"/>
  <c r="M20" i="28"/>
  <c r="M89" i="28" s="1"/>
  <c r="M16" i="28"/>
  <c r="M87" i="28" s="1"/>
  <c r="D17" i="28"/>
  <c r="E22" i="2" s="1"/>
  <c r="L11" i="28"/>
  <c r="L84" i="28" s="1"/>
  <c r="M19" i="28"/>
  <c r="M12" i="28"/>
  <c r="M85" i="28" s="1"/>
  <c r="M11" i="28"/>
  <c r="M84" i="28" s="1"/>
  <c r="K23" i="28"/>
  <c r="K90" i="28" s="1"/>
  <c r="L12" i="28"/>
  <c r="L85" i="28" s="1"/>
  <c r="L19" i="28"/>
  <c r="L88" i="28" s="1"/>
  <c r="K20" i="28"/>
  <c r="K89" i="28" s="1"/>
  <c r="M24" i="28"/>
  <c r="M15" i="28"/>
  <c r="K27" i="28"/>
  <c r="K92" i="28" s="1"/>
  <c r="L16" i="28"/>
  <c r="L23" i="28"/>
  <c r="M28" i="28"/>
  <c r="M93" i="28" s="1"/>
  <c r="K16" i="28"/>
  <c r="K87" i="28" s="1"/>
  <c r="K12" i="28"/>
  <c r="K85" i="28" s="1"/>
  <c r="M27" i="28"/>
  <c r="N25" i="2" s="1"/>
  <c r="K24" i="28"/>
  <c r="M9" i="28"/>
  <c r="N20" i="2" s="1"/>
  <c r="L20" i="28"/>
  <c r="L89" i="28" s="1"/>
  <c r="L24" i="28"/>
  <c r="L91" i="28" s="1"/>
  <c r="L27" i="28"/>
  <c r="M25" i="2" s="1"/>
  <c r="K28" i="28"/>
  <c r="L26" i="2" s="1"/>
  <c r="F93" i="28"/>
  <c r="G26" i="2"/>
  <c r="F92" i="28"/>
  <c r="G25" i="2"/>
  <c r="D92" i="28"/>
  <c r="E25" i="2"/>
  <c r="B93" i="28"/>
  <c r="C26" i="2"/>
  <c r="C93" i="28"/>
  <c r="D26" i="2"/>
  <c r="C92" i="28"/>
  <c r="D25" i="2"/>
  <c r="E92" i="28"/>
  <c r="F25" i="2"/>
  <c r="D93" i="28"/>
  <c r="E26" i="2"/>
  <c r="B92" i="28"/>
  <c r="C25" i="2"/>
  <c r="H13" i="28"/>
  <c r="I21" i="2" s="1"/>
  <c r="H84" i="28"/>
  <c r="J17" i="28"/>
  <c r="K22" i="2" s="1"/>
  <c r="J86" i="28"/>
  <c r="G17" i="28"/>
  <c r="H22" i="2" s="1"/>
  <c r="G86" i="28"/>
  <c r="G21" i="28"/>
  <c r="H23" i="2" s="1"/>
  <c r="G89" i="28"/>
  <c r="C21" i="28"/>
  <c r="D23" i="2" s="1"/>
  <c r="C89" i="28"/>
  <c r="I9" i="28"/>
  <c r="J20" i="2" s="1"/>
  <c r="I83" i="28"/>
  <c r="F25" i="28"/>
  <c r="G24" i="2" s="1"/>
  <c r="F90" i="28"/>
  <c r="J21" i="28"/>
  <c r="K23" i="2" s="1"/>
  <c r="J88" i="28"/>
  <c r="F13" i="28"/>
  <c r="G21" i="2" s="1"/>
  <c r="F84" i="28"/>
  <c r="D13" i="28"/>
  <c r="E21" i="2" s="1"/>
  <c r="D85" i="28"/>
  <c r="C13" i="28"/>
  <c r="D21" i="2" s="1"/>
  <c r="C84" i="28"/>
  <c r="G25" i="28"/>
  <c r="H24" i="2" s="1"/>
  <c r="G91" i="28"/>
  <c r="E9" i="28"/>
  <c r="F20" i="2" s="1"/>
  <c r="E83" i="28"/>
  <c r="I25" i="28"/>
  <c r="J24" i="2" s="1"/>
  <c r="I90" i="28"/>
  <c r="E25" i="28"/>
  <c r="F24" i="2" s="1"/>
  <c r="F17" i="28"/>
  <c r="G22" i="2" s="1"/>
  <c r="F86" i="28"/>
  <c r="C9" i="28"/>
  <c r="D20" i="2" s="1"/>
  <c r="C83" i="28"/>
  <c r="E21" i="28"/>
  <c r="F23" i="2" s="1"/>
  <c r="E89" i="28"/>
  <c r="I13" i="28"/>
  <c r="J21" i="2" s="1"/>
  <c r="I84" i="28"/>
  <c r="D9" i="28"/>
  <c r="E20" i="2" s="1"/>
  <c r="D83" i="28"/>
  <c r="H9" i="28"/>
  <c r="I20" i="2" s="1"/>
  <c r="H83" i="28"/>
  <c r="H17" i="28"/>
  <c r="I22" i="2" s="1"/>
  <c r="H86" i="28"/>
  <c r="J9" i="28"/>
  <c r="K20" i="2" s="1"/>
  <c r="J83" i="28"/>
  <c r="G13" i="28"/>
  <c r="F21" i="28"/>
  <c r="G23" i="2" s="1"/>
  <c r="F88" i="28"/>
  <c r="I21" i="28"/>
  <c r="J23" i="2" s="1"/>
  <c r="G9" i="28"/>
  <c r="H20" i="2" s="1"/>
  <c r="G83" i="28"/>
  <c r="F9" i="28"/>
  <c r="G20" i="2" s="1"/>
  <c r="F83" i="28"/>
  <c r="B9" i="28"/>
  <c r="C20" i="2" s="1"/>
  <c r="B13" i="28"/>
  <c r="C21" i="2" s="1"/>
  <c r="E17" i="28"/>
  <c r="F22" i="2" s="1"/>
  <c r="D21" i="28"/>
  <c r="E23" i="2" s="1"/>
  <c r="H21" i="28"/>
  <c r="I23" i="2" s="1"/>
  <c r="J25" i="28"/>
  <c r="K24" i="2" s="1"/>
  <c r="B21" i="28"/>
  <c r="C23" i="2" s="1"/>
  <c r="D25" i="28"/>
  <c r="E24" i="2" s="1"/>
  <c r="H25" i="28"/>
  <c r="J13" i="28"/>
  <c r="K21" i="2" s="1"/>
  <c r="B25" i="28"/>
  <c r="C24" i="2" s="1"/>
  <c r="C25" i="28"/>
  <c r="D24" i="2" s="1"/>
  <c r="I17" i="28"/>
  <c r="J22" i="2" s="1"/>
  <c r="E13" i="28"/>
  <c r="B17" i="28"/>
  <c r="C22" i="2" s="1"/>
  <c r="L9" i="28" l="1"/>
  <c r="M20" i="2" s="1"/>
  <c r="N8" i="28"/>
  <c r="M25" i="28"/>
  <c r="N24" i="2" s="1"/>
  <c r="M21" i="28"/>
  <c r="N23" i="2" s="1"/>
  <c r="N23" i="28"/>
  <c r="L93" i="28"/>
  <c r="N15" i="28"/>
  <c r="M86" i="28"/>
  <c r="L17" i="28"/>
  <c r="M22" i="2" s="1"/>
  <c r="M13" i="28"/>
  <c r="N21" i="2" s="1"/>
  <c r="N27" i="28"/>
  <c r="L92" i="28"/>
  <c r="L25" i="2"/>
  <c r="M92" i="28"/>
  <c r="N19" i="28"/>
  <c r="M88" i="28"/>
  <c r="M17" i="28"/>
  <c r="N22" i="2" s="1"/>
  <c r="K17" i="28"/>
  <c r="L22" i="2" s="1"/>
  <c r="K21" i="28"/>
  <c r="L23" i="2" s="1"/>
  <c r="N20" i="28"/>
  <c r="G30" i="28"/>
  <c r="H21" i="2"/>
  <c r="H30" i="28"/>
  <c r="I24" i="2"/>
  <c r="K93" i="28"/>
  <c r="K25" i="28"/>
  <c r="L24" i="2" s="1"/>
  <c r="N11" i="28"/>
  <c r="L90" i="28"/>
  <c r="M83" i="28"/>
  <c r="N12" i="28"/>
  <c r="L13" i="28"/>
  <c r="M21" i="2" s="1"/>
  <c r="N26" i="2"/>
  <c r="N24" i="28"/>
  <c r="N28" i="28"/>
  <c r="L25" i="28"/>
  <c r="M24" i="2" s="1"/>
  <c r="K13" i="28"/>
  <c r="L21" i="2" s="1"/>
  <c r="N16" i="28"/>
  <c r="M91" i="28"/>
  <c r="L87" i="28"/>
  <c r="K91" i="28"/>
  <c r="L21" i="28"/>
  <c r="M23" i="2" s="1"/>
  <c r="C30" i="28"/>
  <c r="E30" i="28"/>
  <c r="F21" i="2"/>
  <c r="I30" i="28"/>
  <c r="D30" i="28"/>
  <c r="J30" i="28"/>
  <c r="F30" i="28"/>
  <c r="N9" i="28"/>
  <c r="B30" i="28"/>
  <c r="N25" i="28" l="1"/>
  <c r="N17" i="28"/>
  <c r="M30" i="28"/>
  <c r="L95" i="28"/>
  <c r="K95" i="28"/>
  <c r="K30" i="28"/>
  <c r="N13" i="28"/>
  <c r="N21" i="28"/>
  <c r="L30" i="28"/>
  <c r="M95" i="28"/>
  <c r="G95" i="28"/>
  <c r="G97" i="28" s="1"/>
  <c r="F95" i="28"/>
  <c r="F97" i="28" s="1"/>
  <c r="I95" i="28"/>
  <c r="I97" i="28" s="1"/>
  <c r="N90" i="28"/>
  <c r="H95" i="28"/>
  <c r="H97" i="28" s="1"/>
  <c r="J95" i="28"/>
  <c r="J97" i="28" s="1"/>
  <c r="D95" i="28"/>
  <c r="D97" i="28" s="1"/>
  <c r="L97" i="28" l="1"/>
  <c r="M97" i="28"/>
  <c r="K97" i="28"/>
  <c r="N30" i="28"/>
  <c r="N86" i="28"/>
  <c r="N88" i="28"/>
  <c r="N87" i="28"/>
  <c r="N93" i="28"/>
  <c r="E32" i="34" s="1"/>
  <c r="N89" i="28"/>
  <c r="C95" i="28"/>
  <c r="C97" i="28" s="1"/>
  <c r="N91" i="28"/>
  <c r="E30" i="34" s="1"/>
  <c r="E95" i="28"/>
  <c r="E97" i="28" s="1"/>
  <c r="N92" i="28"/>
  <c r="E31" i="34" s="1"/>
  <c r="N84" i="28"/>
  <c r="N85" i="28"/>
  <c r="N21" i="26"/>
  <c r="O25" i="28" l="1"/>
  <c r="O21" i="28"/>
  <c r="O13" i="28"/>
  <c r="O28" i="28"/>
  <c r="O27" i="28"/>
  <c r="O9" i="28"/>
  <c r="O17" i="28"/>
  <c r="E29" i="34"/>
  <c r="E27" i="34"/>
  <c r="E28" i="34"/>
  <c r="N83" i="28"/>
  <c r="E26" i="34" s="1"/>
  <c r="B95" i="28"/>
  <c r="B97" i="28" s="1"/>
  <c r="O30" i="28" l="1"/>
  <c r="E33" i="34"/>
  <c r="N95" i="28"/>
  <c r="N97" i="28" s="1"/>
  <c r="O90" i="28" l="1"/>
  <c r="O91" i="28"/>
  <c r="O87" i="28"/>
  <c r="O88" i="28"/>
  <c r="O85" i="28"/>
  <c r="O92" i="28"/>
  <c r="O86" i="28"/>
  <c r="O93" i="28"/>
  <c r="O89" i="28"/>
  <c r="O84" i="28"/>
  <c r="O83" i="28"/>
  <c r="O95" i="28" l="1"/>
  <c r="O97" i="28" s="1"/>
  <c r="M38" i="6" l="1"/>
  <c r="M39" i="33" s="1"/>
  <c r="L38" i="6"/>
  <c r="K38" i="6"/>
  <c r="J38" i="6"/>
  <c r="J39" i="33" s="1"/>
  <c r="I38" i="6"/>
  <c r="I39" i="33" s="1"/>
  <c r="H38" i="6"/>
  <c r="G38" i="6"/>
  <c r="F38" i="6"/>
  <c r="E38" i="6"/>
  <c r="D38" i="6"/>
  <c r="D39" i="33" s="1"/>
  <c r="C38" i="6"/>
  <c r="B38" i="6"/>
  <c r="B39" i="33" s="1"/>
  <c r="L39" i="33" l="1"/>
  <c r="K39" i="33"/>
  <c r="H39" i="33"/>
  <c r="G39" i="33"/>
  <c r="F39" i="33"/>
  <c r="E39" i="33"/>
  <c r="C39" i="33"/>
  <c r="N38" i="6"/>
  <c r="N39" i="33" l="1"/>
  <c r="K24" i="16"/>
  <c r="M21" i="26" l="1"/>
  <c r="O21" i="16"/>
  <c r="C24" i="16"/>
  <c r="F24" i="16"/>
  <c r="G24" i="16"/>
  <c r="H24" i="16"/>
  <c r="L21" i="26" l="1"/>
  <c r="E50" i="16" l="1"/>
  <c r="M27" i="6" l="1"/>
  <c r="M27" i="33" s="1"/>
  <c r="L27" i="6"/>
  <c r="L27" i="33" s="1"/>
  <c r="K27" i="6"/>
  <c r="K27" i="33" s="1"/>
  <c r="J27" i="6"/>
  <c r="J27" i="33" s="1"/>
  <c r="I27" i="6"/>
  <c r="H27" i="6"/>
  <c r="H27" i="33" s="1"/>
  <c r="G27" i="6"/>
  <c r="G27" i="33" s="1"/>
  <c r="F27" i="6"/>
  <c r="F27" i="33" s="1"/>
  <c r="E27" i="6"/>
  <c r="E27" i="33" s="1"/>
  <c r="D27" i="6"/>
  <c r="D27" i="33" s="1"/>
  <c r="C27" i="6"/>
  <c r="C27" i="33" s="1"/>
  <c r="B27" i="6"/>
  <c r="B27" i="33" s="1"/>
  <c r="J45" i="34" l="1" a="1"/>
  <c r="I27" i="33"/>
  <c r="J21" i="26"/>
  <c r="K45" i="34" l="1" a="1"/>
  <c r="N27" i="33"/>
  <c r="J56" i="34"/>
  <c r="J50" i="34"/>
  <c r="J46" i="34"/>
  <c r="J55" i="34"/>
  <c r="J51" i="34"/>
  <c r="J49" i="34"/>
  <c r="J47" i="34"/>
  <c r="J54" i="34"/>
  <c r="J48" i="34"/>
  <c r="J45" i="34"/>
  <c r="J52" i="34"/>
  <c r="J53" i="34"/>
  <c r="K45" i="34" l="1"/>
  <c r="K50" i="34"/>
  <c r="K55" i="34"/>
  <c r="K51" i="34"/>
  <c r="K48" i="34"/>
  <c r="K54" i="34"/>
  <c r="K46" i="34"/>
  <c r="K56" i="34"/>
  <c r="K47" i="34"/>
  <c r="K52" i="34"/>
  <c r="K53" i="34"/>
  <c r="K49" i="34"/>
  <c r="J57" i="34"/>
  <c r="N24" i="16"/>
  <c r="L46" i="34" l="1"/>
  <c r="L54" i="34"/>
  <c r="L50" i="34"/>
  <c r="L49" i="34"/>
  <c r="L56" i="34"/>
  <c r="L51" i="34"/>
  <c r="L53" i="34"/>
  <c r="L55" i="34"/>
  <c r="L52" i="34"/>
  <c r="L47" i="34"/>
  <c r="L48" i="34"/>
  <c r="K57" i="34"/>
  <c r="L45" i="34"/>
  <c r="L57" i="34" l="1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I24" i="16" l="1"/>
  <c r="I21" i="26" l="1"/>
  <c r="O19" i="16" l="1"/>
  <c r="R21" i="26" l="1"/>
  <c r="J23" i="26" s="1"/>
  <c r="B23" i="26" l="1"/>
  <c r="F23" i="26"/>
  <c r="F50" i="16"/>
  <c r="G50" i="16"/>
  <c r="H50" i="16"/>
  <c r="I50" i="16"/>
  <c r="J50" i="16"/>
  <c r="K50" i="16"/>
  <c r="L50" i="16"/>
  <c r="M50" i="16"/>
  <c r="N50" i="16"/>
  <c r="C50" i="16"/>
  <c r="I7" i="26" l="1"/>
  <c r="J7" i="26" s="1"/>
  <c r="K7" i="26" s="1"/>
  <c r="L7" i="26" s="1"/>
  <c r="P21" i="26" l="1"/>
  <c r="K23" i="26" s="1"/>
  <c r="C23" i="26" l="1"/>
  <c r="E23" i="26"/>
  <c r="G23" i="26"/>
  <c r="D23" i="26"/>
  <c r="H23" i="26"/>
  <c r="I23" i="26"/>
  <c r="M8" i="6" l="1"/>
  <c r="M8" i="33" s="1"/>
  <c r="M9" i="33" s="1"/>
  <c r="M11" i="6"/>
  <c r="M11" i="33" s="1"/>
  <c r="M12" i="6"/>
  <c r="M12" i="33" s="1"/>
  <c r="M15" i="6"/>
  <c r="M15" i="33" s="1"/>
  <c r="M16" i="6"/>
  <c r="M16" i="33" s="1"/>
  <c r="M19" i="6"/>
  <c r="M19" i="33" s="1"/>
  <c r="M20" i="6"/>
  <c r="M20" i="33" s="1"/>
  <c r="M23" i="6"/>
  <c r="M23" i="33" s="1"/>
  <c r="M24" i="6"/>
  <c r="M24" i="33" s="1"/>
  <c r="M39" i="6"/>
  <c r="M40" i="33" s="1"/>
  <c r="M28" i="6"/>
  <c r="M28" i="33" s="1"/>
  <c r="B8" i="6"/>
  <c r="B8" i="33" s="1"/>
  <c r="B9" i="33" s="1"/>
  <c r="C8" i="6"/>
  <c r="C8" i="33" s="1"/>
  <c r="C9" i="33" s="1"/>
  <c r="D8" i="6"/>
  <c r="D8" i="33" s="1"/>
  <c r="D9" i="33" s="1"/>
  <c r="E8" i="6"/>
  <c r="E8" i="33" s="1"/>
  <c r="E9" i="33" s="1"/>
  <c r="F8" i="6"/>
  <c r="F8" i="33" s="1"/>
  <c r="F9" i="33" s="1"/>
  <c r="G8" i="6"/>
  <c r="G8" i="33" s="1"/>
  <c r="G9" i="33" s="1"/>
  <c r="H8" i="6"/>
  <c r="H8" i="33" s="1"/>
  <c r="H9" i="33" s="1"/>
  <c r="I8" i="6"/>
  <c r="J8" i="6"/>
  <c r="J8" i="33" s="1"/>
  <c r="J9" i="33" s="1"/>
  <c r="K8" i="6"/>
  <c r="L8" i="6"/>
  <c r="L8" i="33" s="1"/>
  <c r="L9" i="33" s="1"/>
  <c r="B11" i="6"/>
  <c r="B11" i="33" s="1"/>
  <c r="B12" i="6"/>
  <c r="B12" i="33" s="1"/>
  <c r="C11" i="6"/>
  <c r="C11" i="33" s="1"/>
  <c r="C12" i="6"/>
  <c r="C12" i="33" s="1"/>
  <c r="D11" i="6"/>
  <c r="D11" i="33" s="1"/>
  <c r="D12" i="6"/>
  <c r="D12" i="33" s="1"/>
  <c r="E11" i="6"/>
  <c r="E11" i="33" s="1"/>
  <c r="E12" i="6"/>
  <c r="E12" i="33" s="1"/>
  <c r="F11" i="6"/>
  <c r="F11" i="33" s="1"/>
  <c r="F12" i="6"/>
  <c r="F12" i="33" s="1"/>
  <c r="G11" i="6"/>
  <c r="G11" i="33" s="1"/>
  <c r="G12" i="6"/>
  <c r="G12" i="33" s="1"/>
  <c r="H11" i="6"/>
  <c r="H11" i="33" s="1"/>
  <c r="H12" i="6"/>
  <c r="H12" i="33" s="1"/>
  <c r="I11" i="6"/>
  <c r="I11" i="33" s="1"/>
  <c r="I12" i="6"/>
  <c r="I12" i="33" s="1"/>
  <c r="J11" i="6"/>
  <c r="J11" i="33" s="1"/>
  <c r="J12" i="6"/>
  <c r="J12" i="33" s="1"/>
  <c r="K11" i="6"/>
  <c r="K11" i="33" s="1"/>
  <c r="K12" i="6"/>
  <c r="K12" i="33" s="1"/>
  <c r="L11" i="6"/>
  <c r="L11" i="33" s="1"/>
  <c r="L12" i="6"/>
  <c r="L12" i="33" s="1"/>
  <c r="B15" i="6"/>
  <c r="B15" i="33" s="1"/>
  <c r="B16" i="6"/>
  <c r="B16" i="33" s="1"/>
  <c r="C15" i="6"/>
  <c r="C15" i="33" s="1"/>
  <c r="C16" i="6"/>
  <c r="C16" i="33" s="1"/>
  <c r="D15" i="6"/>
  <c r="D15" i="33" s="1"/>
  <c r="D16" i="6"/>
  <c r="D16" i="33" s="1"/>
  <c r="E15" i="6"/>
  <c r="E15" i="33" s="1"/>
  <c r="E16" i="6"/>
  <c r="E16" i="33" s="1"/>
  <c r="F15" i="6"/>
  <c r="F15" i="33" s="1"/>
  <c r="F16" i="6"/>
  <c r="F16" i="33" s="1"/>
  <c r="G15" i="6"/>
  <c r="G15" i="33" s="1"/>
  <c r="G16" i="6"/>
  <c r="G16" i="33" s="1"/>
  <c r="H15" i="6"/>
  <c r="H15" i="33" s="1"/>
  <c r="H16" i="6"/>
  <c r="H16" i="33" s="1"/>
  <c r="I15" i="6"/>
  <c r="I15" i="33" s="1"/>
  <c r="I16" i="6"/>
  <c r="I16" i="33" s="1"/>
  <c r="J15" i="6"/>
  <c r="J15" i="33" s="1"/>
  <c r="J16" i="6"/>
  <c r="J16" i="33" s="1"/>
  <c r="K15" i="6"/>
  <c r="K15" i="33" s="1"/>
  <c r="K16" i="6"/>
  <c r="K16" i="33" s="1"/>
  <c r="L15" i="6"/>
  <c r="L15" i="33" s="1"/>
  <c r="L16" i="6"/>
  <c r="L16" i="33" s="1"/>
  <c r="B19" i="6"/>
  <c r="B19" i="33" s="1"/>
  <c r="B20" i="6"/>
  <c r="B20" i="33" s="1"/>
  <c r="C19" i="6"/>
  <c r="C19" i="33" s="1"/>
  <c r="C20" i="6"/>
  <c r="C20" i="33" s="1"/>
  <c r="D19" i="6"/>
  <c r="D19" i="33" s="1"/>
  <c r="D20" i="6"/>
  <c r="D20" i="33" s="1"/>
  <c r="E19" i="6"/>
  <c r="E19" i="33" s="1"/>
  <c r="E20" i="6"/>
  <c r="E20" i="33" s="1"/>
  <c r="F19" i="6"/>
  <c r="F19" i="33" s="1"/>
  <c r="F20" i="6"/>
  <c r="F20" i="33" s="1"/>
  <c r="G19" i="6"/>
  <c r="G19" i="33" s="1"/>
  <c r="G20" i="6"/>
  <c r="G20" i="33" s="1"/>
  <c r="H19" i="6"/>
  <c r="H19" i="33" s="1"/>
  <c r="H20" i="6"/>
  <c r="H20" i="33" s="1"/>
  <c r="I19" i="6"/>
  <c r="I19" i="33" s="1"/>
  <c r="I20" i="6"/>
  <c r="I20" i="33" s="1"/>
  <c r="J19" i="6"/>
  <c r="J19" i="33" s="1"/>
  <c r="J20" i="6"/>
  <c r="J20" i="33" s="1"/>
  <c r="K19" i="6"/>
  <c r="K19" i="33" s="1"/>
  <c r="K20" i="6"/>
  <c r="K20" i="33" s="1"/>
  <c r="L19" i="6"/>
  <c r="L19" i="33" s="1"/>
  <c r="L20" i="6"/>
  <c r="L20" i="33" s="1"/>
  <c r="B23" i="6"/>
  <c r="B23" i="33" s="1"/>
  <c r="C23" i="6"/>
  <c r="C23" i="33" s="1"/>
  <c r="D23" i="6"/>
  <c r="D23" i="33" s="1"/>
  <c r="E23" i="6"/>
  <c r="E23" i="33" s="1"/>
  <c r="F23" i="6"/>
  <c r="F23" i="33" s="1"/>
  <c r="G23" i="6"/>
  <c r="G23" i="33" s="1"/>
  <c r="H23" i="6"/>
  <c r="H23" i="33" s="1"/>
  <c r="I23" i="6"/>
  <c r="I23" i="33" s="1"/>
  <c r="J23" i="6"/>
  <c r="J23" i="33" s="1"/>
  <c r="K23" i="6"/>
  <c r="K23" i="33" s="1"/>
  <c r="L23" i="6"/>
  <c r="L23" i="33" s="1"/>
  <c r="B24" i="6"/>
  <c r="B24" i="33" s="1"/>
  <c r="C24" i="6"/>
  <c r="C24" i="33" s="1"/>
  <c r="D24" i="6"/>
  <c r="D24" i="33" s="1"/>
  <c r="E24" i="6"/>
  <c r="E24" i="33" s="1"/>
  <c r="F24" i="6"/>
  <c r="F24" i="33" s="1"/>
  <c r="G24" i="6"/>
  <c r="G24" i="33" s="1"/>
  <c r="H24" i="6"/>
  <c r="H24" i="33" s="1"/>
  <c r="I24" i="6"/>
  <c r="I24" i="33" s="1"/>
  <c r="J24" i="6"/>
  <c r="J24" i="33" s="1"/>
  <c r="K24" i="6"/>
  <c r="K24" i="33" s="1"/>
  <c r="L24" i="6"/>
  <c r="L24" i="33" s="1"/>
  <c r="B39" i="6"/>
  <c r="B40" i="33" s="1"/>
  <c r="C39" i="6"/>
  <c r="C40" i="33" s="1"/>
  <c r="D39" i="6"/>
  <c r="D40" i="33" s="1"/>
  <c r="E39" i="6"/>
  <c r="E40" i="33" s="1"/>
  <c r="F39" i="6"/>
  <c r="F40" i="33" s="1"/>
  <c r="G39" i="6"/>
  <c r="G40" i="33" s="1"/>
  <c r="H39" i="6"/>
  <c r="H40" i="33" s="1"/>
  <c r="I39" i="6"/>
  <c r="I40" i="33" s="1"/>
  <c r="J39" i="6"/>
  <c r="J40" i="33" s="1"/>
  <c r="K39" i="6"/>
  <c r="K40" i="33" s="1"/>
  <c r="L39" i="6"/>
  <c r="L40" i="33" s="1"/>
  <c r="B28" i="6"/>
  <c r="B28" i="33" s="1"/>
  <c r="C28" i="6"/>
  <c r="C28" i="33" s="1"/>
  <c r="D28" i="6"/>
  <c r="D28" i="33" s="1"/>
  <c r="E28" i="6"/>
  <c r="E28" i="33" s="1"/>
  <c r="F28" i="6"/>
  <c r="F28" i="33" s="1"/>
  <c r="G28" i="6"/>
  <c r="G28" i="33" s="1"/>
  <c r="H28" i="6"/>
  <c r="H28" i="33" s="1"/>
  <c r="I28" i="6"/>
  <c r="J28" i="6"/>
  <c r="J28" i="33" s="1"/>
  <c r="K28" i="6"/>
  <c r="K28" i="33" s="1"/>
  <c r="L28" i="6"/>
  <c r="L28" i="33" s="1"/>
  <c r="O9" i="16"/>
  <c r="O10" i="16"/>
  <c r="O11" i="16"/>
  <c r="O12" i="16"/>
  <c r="O13" i="16"/>
  <c r="O14" i="16"/>
  <c r="O15" i="16"/>
  <c r="O16" i="16"/>
  <c r="O17" i="16"/>
  <c r="O18" i="16"/>
  <c r="O20" i="16"/>
  <c r="O22" i="16"/>
  <c r="O23" i="16"/>
  <c r="C37" i="6"/>
  <c r="C38" i="33" s="1"/>
  <c r="D37" i="6"/>
  <c r="D38" i="33" s="1"/>
  <c r="E37" i="6"/>
  <c r="E38" i="33" s="1"/>
  <c r="F37" i="6"/>
  <c r="F38" i="33" s="1"/>
  <c r="G37" i="6"/>
  <c r="G38" i="33" s="1"/>
  <c r="H37" i="6"/>
  <c r="H38" i="33" s="1"/>
  <c r="I37" i="6"/>
  <c r="I38" i="33" s="1"/>
  <c r="J37" i="6"/>
  <c r="K37" i="6"/>
  <c r="L37" i="6"/>
  <c r="M37" i="6"/>
  <c r="B37" i="6"/>
  <c r="B38" i="33" s="1"/>
  <c r="C36" i="6"/>
  <c r="C37" i="33" s="1"/>
  <c r="D36" i="6"/>
  <c r="D37" i="33" s="1"/>
  <c r="E36" i="6"/>
  <c r="E37" i="33" s="1"/>
  <c r="F36" i="6"/>
  <c r="F37" i="33" s="1"/>
  <c r="G36" i="6"/>
  <c r="G37" i="33" s="1"/>
  <c r="H36" i="6"/>
  <c r="H37" i="33" s="1"/>
  <c r="I36" i="6"/>
  <c r="J36" i="6"/>
  <c r="K36" i="6"/>
  <c r="L36" i="6"/>
  <c r="M36" i="6"/>
  <c r="B36" i="6"/>
  <c r="B37" i="33" s="1"/>
  <c r="C35" i="6"/>
  <c r="D35" i="6"/>
  <c r="E35" i="6"/>
  <c r="F35" i="6"/>
  <c r="G35" i="6"/>
  <c r="H35" i="6"/>
  <c r="I35" i="6"/>
  <c r="J35" i="6"/>
  <c r="K35" i="6"/>
  <c r="L35" i="6"/>
  <c r="M35" i="6"/>
  <c r="B35" i="6"/>
  <c r="H41" i="6" l="1"/>
  <c r="F41" i="6"/>
  <c r="M36" i="33"/>
  <c r="M41" i="6"/>
  <c r="E36" i="33"/>
  <c r="E42" i="33" s="1"/>
  <c r="E41" i="6"/>
  <c r="L41" i="6"/>
  <c r="D41" i="6"/>
  <c r="I36" i="33"/>
  <c r="I41" i="6"/>
  <c r="B41" i="6"/>
  <c r="K36" i="33"/>
  <c r="K41" i="6"/>
  <c r="G36" i="33"/>
  <c r="G42" i="33" s="1"/>
  <c r="G41" i="6"/>
  <c r="C36" i="33"/>
  <c r="C42" i="33" s="1"/>
  <c r="C41" i="6"/>
  <c r="J41" i="6"/>
  <c r="E25" i="33"/>
  <c r="D13" i="33"/>
  <c r="C25" i="33"/>
  <c r="G21" i="33"/>
  <c r="E21" i="33"/>
  <c r="C21" i="33"/>
  <c r="D17" i="33"/>
  <c r="G13" i="33"/>
  <c r="H25" i="33"/>
  <c r="D25" i="33"/>
  <c r="H36" i="33"/>
  <c r="H42" i="33" s="1"/>
  <c r="H21" i="33"/>
  <c r="D21" i="33"/>
  <c r="G17" i="33"/>
  <c r="C17" i="33"/>
  <c r="F13" i="33"/>
  <c r="D36" i="33"/>
  <c r="D42" i="33" s="1"/>
  <c r="F21" i="33"/>
  <c r="B21" i="33"/>
  <c r="E17" i="33"/>
  <c r="H13" i="33"/>
  <c r="B13" i="33"/>
  <c r="B36" i="33"/>
  <c r="F36" i="33"/>
  <c r="F42" i="33" s="1"/>
  <c r="G25" i="33"/>
  <c r="F25" i="33"/>
  <c r="B25" i="33"/>
  <c r="H17" i="33"/>
  <c r="F17" i="33"/>
  <c r="B17" i="33"/>
  <c r="E13" i="33"/>
  <c r="C13" i="33"/>
  <c r="M21" i="33"/>
  <c r="M13" i="33"/>
  <c r="M37" i="33"/>
  <c r="M38" i="33"/>
  <c r="M25" i="33"/>
  <c r="M17" i="33"/>
  <c r="L13" i="33"/>
  <c r="L21" i="33"/>
  <c r="K21" i="33"/>
  <c r="K13" i="33"/>
  <c r="L36" i="33"/>
  <c r="L38" i="33"/>
  <c r="L25" i="33"/>
  <c r="L37" i="33"/>
  <c r="L17" i="33"/>
  <c r="K37" i="33"/>
  <c r="K38" i="33"/>
  <c r="N16" i="33"/>
  <c r="K9" i="6"/>
  <c r="K8" i="33"/>
  <c r="K9" i="33" s="1"/>
  <c r="K17" i="33"/>
  <c r="K25" i="33"/>
  <c r="J36" i="33"/>
  <c r="J37" i="33"/>
  <c r="J38" i="33"/>
  <c r="N24" i="33"/>
  <c r="J21" i="33"/>
  <c r="J13" i="33"/>
  <c r="N20" i="33"/>
  <c r="N12" i="33"/>
  <c r="J25" i="33"/>
  <c r="J17" i="33"/>
  <c r="I17" i="33"/>
  <c r="N15" i="33"/>
  <c r="I37" i="33"/>
  <c r="I28" i="33"/>
  <c r="N45" i="34" a="1"/>
  <c r="I21" i="33"/>
  <c r="N19" i="33"/>
  <c r="I13" i="33"/>
  <c r="N11" i="33"/>
  <c r="I25" i="33"/>
  <c r="N23" i="33"/>
  <c r="I9" i="6"/>
  <c r="I8" i="33"/>
  <c r="K82" i="28"/>
  <c r="K66" i="28"/>
  <c r="S37" i="28"/>
  <c r="G82" i="28"/>
  <c r="G66" i="28"/>
  <c r="O37" i="28"/>
  <c r="K37" i="28"/>
  <c r="C66" i="28"/>
  <c r="C82" i="28"/>
  <c r="G7" i="16"/>
  <c r="G31" i="16" s="1"/>
  <c r="C7" i="16"/>
  <c r="C31" i="16" s="1"/>
  <c r="M82" i="28"/>
  <c r="M66" i="28"/>
  <c r="U37" i="28"/>
  <c r="Q37" i="28"/>
  <c r="I82" i="28"/>
  <c r="I66" i="28"/>
  <c r="E66" i="28"/>
  <c r="M37" i="28"/>
  <c r="E82" i="28"/>
  <c r="M7" i="16"/>
  <c r="M31" i="16" s="1"/>
  <c r="I7" i="16"/>
  <c r="I31" i="16" s="1"/>
  <c r="E7" i="16"/>
  <c r="E31" i="16" s="1"/>
  <c r="L21" i="6"/>
  <c r="G17" i="6"/>
  <c r="N19" i="6"/>
  <c r="C25" i="6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B7" i="6"/>
  <c r="B34" i="6" s="1"/>
  <c r="K7" i="16"/>
  <c r="K31" i="16" s="1"/>
  <c r="N24" i="6"/>
  <c r="N35" i="6"/>
  <c r="N27" i="6"/>
  <c r="N20" i="6"/>
  <c r="N12" i="6"/>
  <c r="G9" i="6"/>
  <c r="E9" i="6"/>
  <c r="N11" i="6"/>
  <c r="M9" i="6"/>
  <c r="K17" i="6"/>
  <c r="I17" i="6"/>
  <c r="F13" i="6"/>
  <c r="D13" i="6"/>
  <c r="C9" i="6"/>
  <c r="E25" i="6"/>
  <c r="N39" i="6"/>
  <c r="I25" i="6"/>
  <c r="N37" i="6"/>
  <c r="N36" i="6"/>
  <c r="N7" i="16"/>
  <c r="N31" i="16" s="1"/>
  <c r="M7" i="6"/>
  <c r="M34" i="6" s="1"/>
  <c r="L7" i="16"/>
  <c r="L31" i="16" s="1"/>
  <c r="K7" i="6"/>
  <c r="K34" i="6" s="1"/>
  <c r="J7" i="16"/>
  <c r="J31" i="16" s="1"/>
  <c r="I7" i="6"/>
  <c r="I34" i="6" s="1"/>
  <c r="H7" i="16"/>
  <c r="H31" i="16" s="1"/>
  <c r="G7" i="6"/>
  <c r="G34" i="6" s="1"/>
  <c r="F7" i="16"/>
  <c r="F31" i="16" s="1"/>
  <c r="E7" i="6"/>
  <c r="E34" i="6" s="1"/>
  <c r="D7" i="16"/>
  <c r="D31" i="16" s="1"/>
  <c r="C7" i="6"/>
  <c r="C34" i="6" s="1"/>
  <c r="L7" i="6"/>
  <c r="L34" i="6" s="1"/>
  <c r="J7" i="6"/>
  <c r="J34" i="6" s="1"/>
  <c r="H7" i="6"/>
  <c r="H34" i="6" s="1"/>
  <c r="F7" i="6"/>
  <c r="F34" i="6" s="1"/>
  <c r="D7" i="6"/>
  <c r="D34" i="6" s="1"/>
  <c r="O24" i="16"/>
  <c r="N16" i="6"/>
  <c r="N15" i="6"/>
  <c r="N8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B42" i="33" l="1"/>
  <c r="J42" i="33"/>
  <c r="I42" i="33"/>
  <c r="N41" i="6"/>
  <c r="L42" i="33"/>
  <c r="K42" i="33"/>
  <c r="M42" i="33"/>
  <c r="D30" i="33"/>
  <c r="D45" i="33" s="1"/>
  <c r="N36" i="33"/>
  <c r="N38" i="33"/>
  <c r="G30" i="33"/>
  <c r="G45" i="33" s="1"/>
  <c r="F30" i="33"/>
  <c r="F45" i="33" s="1"/>
  <c r="C30" i="33"/>
  <c r="C45" i="33" s="1"/>
  <c r="H30" i="33"/>
  <c r="H45" i="33" s="1"/>
  <c r="B30" i="33"/>
  <c r="B45" i="33" s="1"/>
  <c r="E30" i="33"/>
  <c r="E45" i="33" s="1"/>
  <c r="M30" i="33"/>
  <c r="L30" i="33"/>
  <c r="N37" i="33"/>
  <c r="O28" i="34" a="1"/>
  <c r="O31" i="34" s="1"/>
  <c r="N11" i="34" a="1"/>
  <c r="N18" i="34" s="1"/>
  <c r="J28" i="34" a="1"/>
  <c r="J32" i="34" s="1"/>
  <c r="K30" i="33"/>
  <c r="J30" i="33"/>
  <c r="N28" i="34" a="1"/>
  <c r="N30" i="34" s="1"/>
  <c r="J11" i="34" a="1"/>
  <c r="J19" i="34" s="1"/>
  <c r="R11" i="34" a="1"/>
  <c r="R22" i="34" s="1"/>
  <c r="O11" i="34" a="1"/>
  <c r="N13" i="33"/>
  <c r="N25" i="33"/>
  <c r="I9" i="33"/>
  <c r="K11" i="34" a="1"/>
  <c r="N8" i="33"/>
  <c r="K28" i="34" a="1"/>
  <c r="N21" i="33"/>
  <c r="S11" i="34" a="1"/>
  <c r="N17" i="33"/>
  <c r="N40" i="33"/>
  <c r="O45" i="34" a="1"/>
  <c r="N28" i="33"/>
  <c r="N55" i="34"/>
  <c r="N56" i="34"/>
  <c r="N46" i="34"/>
  <c r="N49" i="34"/>
  <c r="N51" i="34"/>
  <c r="N45" i="34"/>
  <c r="N54" i="34"/>
  <c r="N52" i="34"/>
  <c r="N50" i="34"/>
  <c r="N48" i="34"/>
  <c r="N53" i="34"/>
  <c r="N47" i="34"/>
  <c r="H82" i="28"/>
  <c r="H66" i="28"/>
  <c r="P37" i="28"/>
  <c r="B66" i="28"/>
  <c r="B82" i="28"/>
  <c r="J37" i="28"/>
  <c r="R37" i="28"/>
  <c r="J82" i="28"/>
  <c r="J66" i="28"/>
  <c r="D82" i="28"/>
  <c r="D66" i="28"/>
  <c r="L37" i="28"/>
  <c r="T37" i="28"/>
  <c r="L82" i="28"/>
  <c r="L66" i="28"/>
  <c r="F66" i="28"/>
  <c r="N37" i="28"/>
  <c r="F82" i="28"/>
  <c r="N25" i="6"/>
  <c r="E30" i="6"/>
  <c r="I30" i="6"/>
  <c r="I31" i="28" s="1"/>
  <c r="M30" i="6"/>
  <c r="M31" i="28" s="1"/>
  <c r="C30" i="6"/>
  <c r="D30" i="6"/>
  <c r="D31" i="28" s="1"/>
  <c r="G30" i="6"/>
  <c r="H30" i="6"/>
  <c r="K30" i="6"/>
  <c r="K31" i="28" s="1"/>
  <c r="L30" i="6"/>
  <c r="L31" i="28" s="1"/>
  <c r="N13" i="6"/>
  <c r="N21" i="6"/>
  <c r="B30" i="6"/>
  <c r="N9" i="6"/>
  <c r="F30" i="6"/>
  <c r="J30" i="6"/>
  <c r="J31" i="28" s="1"/>
  <c r="N17" i="6"/>
  <c r="N42" i="33" l="1"/>
  <c r="J18" i="34"/>
  <c r="R11" i="34"/>
  <c r="L45" i="33"/>
  <c r="M45" i="33"/>
  <c r="J45" i="33"/>
  <c r="D32" i="33"/>
  <c r="N14" i="34"/>
  <c r="O34" i="34"/>
  <c r="O39" i="34"/>
  <c r="O35" i="34"/>
  <c r="N28" i="34"/>
  <c r="N11" i="34"/>
  <c r="O36" i="34"/>
  <c r="O32" i="34"/>
  <c r="O33" i="34"/>
  <c r="O28" i="34"/>
  <c r="O37" i="34"/>
  <c r="O38" i="34"/>
  <c r="N31" i="34"/>
  <c r="P31" i="34" s="1"/>
  <c r="N21" i="34"/>
  <c r="M32" i="33"/>
  <c r="O30" i="34"/>
  <c r="O29" i="34"/>
  <c r="N34" i="34"/>
  <c r="R20" i="34"/>
  <c r="R21" i="34"/>
  <c r="R17" i="34"/>
  <c r="N13" i="34"/>
  <c r="N17" i="34"/>
  <c r="N16" i="34"/>
  <c r="N19" i="34"/>
  <c r="J22" i="34"/>
  <c r="J33" i="34"/>
  <c r="J36" i="34"/>
  <c r="J39" i="34"/>
  <c r="J31" i="34"/>
  <c r="J29" i="34"/>
  <c r="J35" i="34"/>
  <c r="N38" i="34"/>
  <c r="N15" i="34"/>
  <c r="N22" i="34"/>
  <c r="N12" i="34"/>
  <c r="J34" i="34"/>
  <c r="J37" i="34"/>
  <c r="J30" i="34"/>
  <c r="J17" i="34"/>
  <c r="R16" i="34"/>
  <c r="J38" i="34"/>
  <c r="J28" i="34"/>
  <c r="N33" i="34"/>
  <c r="N20" i="34"/>
  <c r="L32" i="33"/>
  <c r="K32" i="33"/>
  <c r="R12" i="34"/>
  <c r="N39" i="34"/>
  <c r="K45" i="33"/>
  <c r="J14" i="34"/>
  <c r="J11" i="34"/>
  <c r="J13" i="34"/>
  <c r="R19" i="34"/>
  <c r="R18" i="34"/>
  <c r="R15" i="34"/>
  <c r="N32" i="34"/>
  <c r="N36" i="34"/>
  <c r="N29" i="34"/>
  <c r="J12" i="34"/>
  <c r="J20" i="34"/>
  <c r="J15" i="34"/>
  <c r="J16" i="34"/>
  <c r="J21" i="34"/>
  <c r="R13" i="34"/>
  <c r="R14" i="34"/>
  <c r="N37" i="34"/>
  <c r="N35" i="34"/>
  <c r="J32" i="33"/>
  <c r="H31" i="28"/>
  <c r="H32" i="33"/>
  <c r="G31" i="28"/>
  <c r="G32" i="33"/>
  <c r="F31" i="28"/>
  <c r="F32" i="33"/>
  <c r="E31" i="28"/>
  <c r="E32" i="33"/>
  <c r="C44" i="6"/>
  <c r="C31" i="28"/>
  <c r="C32" i="33"/>
  <c r="B44" i="6"/>
  <c r="B31" i="28"/>
  <c r="B32" i="33"/>
  <c r="N57" i="34"/>
  <c r="O45" i="34"/>
  <c r="O51" i="34"/>
  <c r="O56" i="34"/>
  <c r="O46" i="34"/>
  <c r="O50" i="34"/>
  <c r="O48" i="34"/>
  <c r="O53" i="34"/>
  <c r="O47" i="34"/>
  <c r="O55" i="34"/>
  <c r="O54" i="34"/>
  <c r="O52" i="34"/>
  <c r="O49" i="34"/>
  <c r="S11" i="34"/>
  <c r="S13" i="34"/>
  <c r="S18" i="34"/>
  <c r="S16" i="34"/>
  <c r="S21" i="34"/>
  <c r="S12" i="34"/>
  <c r="S17" i="34"/>
  <c r="S22" i="34"/>
  <c r="S14" i="34"/>
  <c r="S20" i="34"/>
  <c r="S19" i="34"/>
  <c r="S15" i="34"/>
  <c r="K14" i="34"/>
  <c r="K21" i="34"/>
  <c r="K16" i="34"/>
  <c r="K11" i="34"/>
  <c r="K17" i="34"/>
  <c r="K12" i="34"/>
  <c r="K22" i="34"/>
  <c r="K13" i="34"/>
  <c r="K19" i="34"/>
  <c r="K20" i="34"/>
  <c r="K15" i="34"/>
  <c r="K18" i="34"/>
  <c r="I30" i="33"/>
  <c r="N9" i="33"/>
  <c r="K28" i="34"/>
  <c r="K35" i="34"/>
  <c r="K39" i="34"/>
  <c r="K38" i="34"/>
  <c r="K33" i="34"/>
  <c r="K34" i="34"/>
  <c r="K29" i="34"/>
  <c r="K30" i="34"/>
  <c r="K31" i="34"/>
  <c r="K37" i="34"/>
  <c r="K32" i="34"/>
  <c r="K36" i="34"/>
  <c r="O11" i="34"/>
  <c r="O18" i="34"/>
  <c r="O22" i="34"/>
  <c r="O14" i="34"/>
  <c r="O21" i="34"/>
  <c r="O16" i="34"/>
  <c r="O17" i="34"/>
  <c r="O12" i="34"/>
  <c r="O13" i="34"/>
  <c r="O20" i="34"/>
  <c r="O15" i="34"/>
  <c r="O19" i="34"/>
  <c r="J44" i="6"/>
  <c r="K44" i="6"/>
  <c r="L44" i="6"/>
  <c r="H44" i="6"/>
  <c r="I44" i="6"/>
  <c r="G44" i="6"/>
  <c r="F44" i="6"/>
  <c r="E44" i="6"/>
  <c r="D44" i="6"/>
  <c r="M44" i="6"/>
  <c r="N30" i="6"/>
  <c r="J63" i="34" l="1"/>
  <c r="C13" i="34" s="1"/>
  <c r="C13" i="36" s="1"/>
  <c r="J70" i="34"/>
  <c r="C20" i="34" s="1"/>
  <c r="C20" i="36" s="1"/>
  <c r="J71" i="34"/>
  <c r="C21" i="34" s="1"/>
  <c r="C21" i="36" s="1"/>
  <c r="K70" i="34"/>
  <c r="D20" i="34" s="1"/>
  <c r="D20" i="36" s="1"/>
  <c r="J64" i="34"/>
  <c r="C14" i="34" s="1"/>
  <c r="C14" i="36" s="1"/>
  <c r="K64" i="34"/>
  <c r="D14" i="34" s="1"/>
  <c r="D14" i="36" s="1"/>
  <c r="J62" i="34"/>
  <c r="C12" i="34" s="1"/>
  <c r="C12" i="36" s="1"/>
  <c r="J68" i="34"/>
  <c r="C18" i="34" s="1"/>
  <c r="C18" i="36" s="1"/>
  <c r="K68" i="34"/>
  <c r="D18" i="34" s="1"/>
  <c r="D18" i="36" s="1"/>
  <c r="K69" i="34"/>
  <c r="D19" i="34" s="1"/>
  <c r="D19" i="36" s="1"/>
  <c r="J72" i="34"/>
  <c r="C22" i="34" s="1"/>
  <c r="C22" i="36" s="1"/>
  <c r="K73" i="34"/>
  <c r="D23" i="34" s="1"/>
  <c r="D23" i="36" s="1"/>
  <c r="J67" i="34"/>
  <c r="C17" i="34" s="1"/>
  <c r="C17" i="36" s="1"/>
  <c r="J65" i="34"/>
  <c r="C15" i="34" s="1"/>
  <c r="C15" i="36" s="1"/>
  <c r="J69" i="34"/>
  <c r="C19" i="34" s="1"/>
  <c r="C19" i="36" s="1"/>
  <c r="K65" i="34"/>
  <c r="D15" i="34" s="1"/>
  <c r="D15" i="36" s="1"/>
  <c r="K62" i="34"/>
  <c r="K66" i="34"/>
  <c r="D16" i="34" s="1"/>
  <c r="D16" i="36" s="1"/>
  <c r="K67" i="34"/>
  <c r="D17" i="34" s="1"/>
  <c r="D17" i="36" s="1"/>
  <c r="K71" i="34"/>
  <c r="D21" i="34" s="1"/>
  <c r="D21" i="36" s="1"/>
  <c r="K63" i="34"/>
  <c r="D13" i="34" s="1"/>
  <c r="D13" i="36" s="1"/>
  <c r="K72" i="34"/>
  <c r="D22" i="34" s="1"/>
  <c r="D22" i="36" s="1"/>
  <c r="J66" i="34"/>
  <c r="C16" i="34" s="1"/>
  <c r="C16" i="36" s="1"/>
  <c r="J73" i="34"/>
  <c r="C23" i="34" s="1"/>
  <c r="C23" i="36" s="1"/>
  <c r="P38" i="34"/>
  <c r="P28" i="34"/>
  <c r="P30" i="34"/>
  <c r="O40" i="34"/>
  <c r="P32" i="34"/>
  <c r="P34" i="34"/>
  <c r="N23" i="34"/>
  <c r="P39" i="34"/>
  <c r="P33" i="34"/>
  <c r="J40" i="34"/>
  <c r="P36" i="34"/>
  <c r="R23" i="34"/>
  <c r="N40" i="34"/>
  <c r="P29" i="34"/>
  <c r="J23" i="34"/>
  <c r="P35" i="34"/>
  <c r="L22" i="34"/>
  <c r="P15" i="34"/>
  <c r="P17" i="34"/>
  <c r="P22" i="34"/>
  <c r="L37" i="34"/>
  <c r="L34" i="34"/>
  <c r="L35" i="34"/>
  <c r="T20" i="34"/>
  <c r="T12" i="34"/>
  <c r="T13" i="34"/>
  <c r="P54" i="34"/>
  <c r="P48" i="34"/>
  <c r="P51" i="34"/>
  <c r="P19" i="34"/>
  <c r="P12" i="34"/>
  <c r="P14" i="34"/>
  <c r="L32" i="34"/>
  <c r="L29" i="34"/>
  <c r="L39" i="34"/>
  <c r="T17" i="34"/>
  <c r="P52" i="34"/>
  <c r="P56" i="34"/>
  <c r="P20" i="34"/>
  <c r="P16" i="34"/>
  <c r="P18" i="34"/>
  <c r="L31" i="34"/>
  <c r="L33" i="34"/>
  <c r="T21" i="34"/>
  <c r="P55" i="34"/>
  <c r="P50" i="34"/>
  <c r="T18" i="34"/>
  <c r="P53" i="34"/>
  <c r="P13" i="34"/>
  <c r="P21" i="34"/>
  <c r="P11" i="34"/>
  <c r="L36" i="34"/>
  <c r="L30" i="34"/>
  <c r="L38" i="34"/>
  <c r="T15" i="34"/>
  <c r="T22" i="34"/>
  <c r="T16" i="34"/>
  <c r="P49" i="34"/>
  <c r="P47" i="34"/>
  <c r="P46" i="34"/>
  <c r="T19" i="34"/>
  <c r="P37" i="34"/>
  <c r="T14" i="34"/>
  <c r="N44" i="6"/>
  <c r="N31" i="28"/>
  <c r="K40" i="34"/>
  <c r="L28" i="34"/>
  <c r="L15" i="34"/>
  <c r="L16" i="34"/>
  <c r="L20" i="34"/>
  <c r="L12" i="34"/>
  <c r="L21" i="34"/>
  <c r="I32" i="33"/>
  <c r="I45" i="33"/>
  <c r="L19" i="34"/>
  <c r="L17" i="34"/>
  <c r="L14" i="34"/>
  <c r="S23" i="34"/>
  <c r="T11" i="34"/>
  <c r="O57" i="34"/>
  <c r="P45" i="34"/>
  <c r="O23" i="34"/>
  <c r="L18" i="34"/>
  <c r="L13" i="34"/>
  <c r="K23" i="34"/>
  <c r="L11" i="34"/>
  <c r="N30" i="33"/>
  <c r="E14" i="36" l="1"/>
  <c r="E23" i="36"/>
  <c r="E20" i="36"/>
  <c r="E17" i="36"/>
  <c r="E21" i="36"/>
  <c r="E16" i="36"/>
  <c r="E19" i="36"/>
  <c r="E13" i="36"/>
  <c r="E18" i="36"/>
  <c r="E22" i="36"/>
  <c r="E15" i="36"/>
  <c r="E16" i="34"/>
  <c r="L69" i="34"/>
  <c r="L62" i="34"/>
  <c r="L71" i="34"/>
  <c r="L65" i="34"/>
  <c r="L63" i="34"/>
  <c r="L68" i="34"/>
  <c r="L67" i="34"/>
  <c r="L64" i="34"/>
  <c r="L70" i="34"/>
  <c r="L72" i="34"/>
  <c r="L66" i="34"/>
  <c r="L73" i="34"/>
  <c r="E22" i="34"/>
  <c r="E17" i="34"/>
  <c r="E13" i="34"/>
  <c r="E19" i="34"/>
  <c r="E21" i="34"/>
  <c r="E18" i="34"/>
  <c r="P23" i="34"/>
  <c r="E20" i="34"/>
  <c r="P40" i="34"/>
  <c r="E23" i="34"/>
  <c r="C24" i="34"/>
  <c r="C24" i="36" s="1"/>
  <c r="L40" i="34"/>
  <c r="P57" i="34"/>
  <c r="T23" i="34"/>
  <c r="E15" i="34"/>
  <c r="J74" i="34"/>
  <c r="L23" i="34"/>
  <c r="D12" i="34"/>
  <c r="K74" i="34"/>
  <c r="N32" i="33"/>
  <c r="N45" i="33"/>
  <c r="E14" i="34"/>
  <c r="E12" i="34" l="1"/>
  <c r="D12" i="36"/>
  <c r="L74" i="34"/>
  <c r="D24" i="34"/>
  <c r="D24" i="36" s="1"/>
  <c r="E24" i="34"/>
  <c r="E12" i="36" l="1"/>
  <c r="E24" i="36" s="1"/>
  <c r="F13" i="2"/>
  <c r="M13" i="2"/>
  <c r="K13" i="2"/>
  <c r="H13" i="2"/>
  <c r="G13" i="2"/>
  <c r="E13" i="2"/>
  <c r="N13" i="2"/>
  <c r="L13" i="2"/>
  <c r="I13" i="2"/>
  <c r="D13" i="2"/>
  <c r="J13" i="2"/>
  <c r="B25" i="2" l="1"/>
  <c r="E31" i="36" s="1"/>
  <c r="C13" i="2"/>
  <c r="B13" i="2" s="1"/>
  <c r="F31" i="36" s="1"/>
  <c r="J14" i="2" l="1"/>
  <c r="D14" i="2"/>
  <c r="E14" i="2"/>
  <c r="I14" i="2"/>
  <c r="N14" i="2"/>
  <c r="K14" i="2"/>
  <c r="L14" i="2"/>
  <c r="G14" i="2"/>
  <c r="M14" i="2"/>
  <c r="F14" i="2"/>
  <c r="H14" i="2"/>
  <c r="B26" i="2" l="1"/>
  <c r="E32" i="36" s="1"/>
  <c r="C14" i="2"/>
  <c r="B14" i="2" s="1"/>
  <c r="F32" i="36" s="1"/>
  <c r="F9" i="2"/>
  <c r="L9" i="2"/>
  <c r="G9" i="2"/>
  <c r="H9" i="2"/>
  <c r="N9" i="2"/>
  <c r="D9" i="2"/>
  <c r="J9" i="2"/>
  <c r="K9" i="2"/>
  <c r="M9" i="2"/>
  <c r="I9" i="2"/>
  <c r="E9" i="2"/>
  <c r="N11" i="2"/>
  <c r="M11" i="2"/>
  <c r="H11" i="2"/>
  <c r="F11" i="2"/>
  <c r="I11" i="2"/>
  <c r="K11" i="2"/>
  <c r="E11" i="2"/>
  <c r="L11" i="2"/>
  <c r="D11" i="2"/>
  <c r="G11" i="2"/>
  <c r="J11" i="2"/>
  <c r="F10" i="2"/>
  <c r="D10" i="2"/>
  <c r="K10" i="2"/>
  <c r="J10" i="2"/>
  <c r="G10" i="2"/>
  <c r="L10" i="2"/>
  <c r="H10" i="2"/>
  <c r="I10" i="2"/>
  <c r="M10" i="2"/>
  <c r="N10" i="2"/>
  <c r="E10" i="2"/>
  <c r="E12" i="2"/>
  <c r="J12" i="2"/>
  <c r="N12" i="2"/>
  <c r="L12" i="2"/>
  <c r="I12" i="2"/>
  <c r="F12" i="2"/>
  <c r="K12" i="2"/>
  <c r="M12" i="2"/>
  <c r="G12" i="2"/>
  <c r="H12" i="2"/>
  <c r="D12" i="2"/>
  <c r="M8" i="2" l="1"/>
  <c r="M16" i="2" s="1"/>
  <c r="M28" i="2"/>
  <c r="M29" i="2" s="1"/>
  <c r="C8" i="2"/>
  <c r="B20" i="2"/>
  <c r="E26" i="36" s="1"/>
  <c r="C28" i="2"/>
  <c r="C29" i="2" s="1"/>
  <c r="I8" i="2"/>
  <c r="I16" i="2" s="1"/>
  <c r="I28" i="2"/>
  <c r="I29" i="2" s="1"/>
  <c r="N8" i="2"/>
  <c r="N16" i="2" s="1"/>
  <c r="N28" i="2"/>
  <c r="N29" i="2" s="1"/>
  <c r="E8" i="2"/>
  <c r="E16" i="2" s="1"/>
  <c r="E28" i="2"/>
  <c r="E29" i="2" s="1"/>
  <c r="K8" i="2"/>
  <c r="K16" i="2" s="1"/>
  <c r="K28" i="2"/>
  <c r="K29" i="2" s="1"/>
  <c r="J8" i="2"/>
  <c r="J16" i="2" s="1"/>
  <c r="J28" i="2"/>
  <c r="J29" i="2" s="1"/>
  <c r="H8" i="2"/>
  <c r="H16" i="2" s="1"/>
  <c r="H28" i="2"/>
  <c r="H29" i="2" s="1"/>
  <c r="D8" i="2"/>
  <c r="D16" i="2" s="1"/>
  <c r="D28" i="2"/>
  <c r="D29" i="2" s="1"/>
  <c r="C12" i="2"/>
  <c r="B12" i="2" s="1"/>
  <c r="F30" i="36" s="1"/>
  <c r="B24" i="2"/>
  <c r="E30" i="36" s="1"/>
  <c r="B22" i="2"/>
  <c r="E28" i="36" s="1"/>
  <c r="C10" i="2"/>
  <c r="B10" i="2" s="1"/>
  <c r="F28" i="36" s="1"/>
  <c r="B23" i="2"/>
  <c r="E29" i="36" s="1"/>
  <c r="C11" i="2"/>
  <c r="B11" i="2" s="1"/>
  <c r="F29" i="36" s="1"/>
  <c r="C9" i="2"/>
  <c r="B9" i="2" s="1"/>
  <c r="F27" i="36" s="1"/>
  <c r="B21" i="2"/>
  <c r="E27" i="36" s="1"/>
  <c r="L8" i="2"/>
  <c r="L16" i="2" s="1"/>
  <c r="L28" i="2"/>
  <c r="L29" i="2" s="1"/>
  <c r="G8" i="2"/>
  <c r="G16" i="2" s="1"/>
  <c r="G28" i="2"/>
  <c r="G29" i="2" s="1"/>
  <c r="F8" i="2"/>
  <c r="F16" i="2" s="1"/>
  <c r="F28" i="2"/>
  <c r="F29" i="2" s="1"/>
  <c r="E35" i="36" l="1"/>
  <c r="C16" i="2"/>
  <c r="B8" i="2"/>
  <c r="B28" i="2"/>
  <c r="B29" i="2" s="1"/>
  <c r="B16" i="2" l="1"/>
  <c r="F26" i="36"/>
  <c r="F35" i="36" s="1"/>
  <c r="F38" i="36" l="1"/>
  <c r="G35" i="36"/>
  <c r="F37" i="36"/>
  <c r="G39" i="36" s="1"/>
  <c r="F41" i="36"/>
  <c r="G42" i="36" s="1"/>
  <c r="G44" i="36" l="1"/>
  <c r="G46" i="36" s="1"/>
  <c r="G47" i="36" s="1"/>
</calcChain>
</file>

<file path=xl/sharedStrings.xml><?xml version="1.0" encoding="utf-8"?>
<sst xmlns="http://schemas.openxmlformats.org/spreadsheetml/2006/main" count="406" uniqueCount="186">
  <si>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</si>
  <si>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</si>
  <si>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</si>
  <si>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</si>
  <si>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</si>
  <si>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</si>
  <si>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</si>
  <si>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</si>
  <si>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</si>
  <si>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</si>
  <si>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</si>
  <si>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</si>
  <si>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</si>
  <si>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</si>
  <si>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</si>
  <si>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</si>
  <si>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</si>
  <si>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</si>
  <si>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</si>
  <si>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</si>
  <si>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</si>
  <si>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</si>
  <si>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</si>
  <si>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</si>
  <si>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</si>
  <si>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</si>
  <si>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</si>
  <si>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</si>
  <si>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</si>
  <si>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</si>
  <si>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</si>
  <si>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</si>
  <si>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</si>
  <si>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</si>
  <si>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</si>
  <si>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</si>
  <si>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</si>
  <si>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</si>
  <si>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</si>
  <si>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</si>
  <si>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</si>
  <si>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</si>
  <si>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>% Diff from Actual (Total)</t>
  </si>
  <si>
    <t>Check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</si>
  <si>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</si>
  <si>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</si>
  <si>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</si>
  <si>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</si>
  <si>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</si>
  <si>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</si>
  <si>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</si>
  <si>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</si>
  <si>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</si>
  <si>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Month</t>
  </si>
  <si>
    <t>HDD65Coeff</t>
  </si>
  <si>
    <t>HDD45Coef</t>
  </si>
  <si>
    <t>CDD60Coeff</t>
  </si>
  <si>
    <t>%</t>
  </si>
  <si>
    <t>Rate Schedules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</si>
  <si>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</si>
  <si>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</si>
  <si>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</si>
  <si>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</si>
  <si>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</si>
  <si>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</si>
  <si>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</si>
  <si>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</si>
  <si>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</si>
  <si>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</si>
  <si>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</si>
  <si>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</si>
  <si>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</si>
  <si>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</si>
  <si>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</si>
  <si>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</si>
  <si>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</si>
  <si>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</si>
  <si>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</si>
  <si>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</si>
  <si>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</si>
  <si>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</si>
  <si>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</si>
  <si>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</si>
  <si>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</si>
  <si>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 xml:space="preserve"> 30-Year Normal* </t>
  </si>
  <si>
    <t>Actual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</si>
  <si>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</si>
  <si>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</si>
  <si>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</si>
  <si>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</si>
  <si>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</si>
  <si>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</si>
  <si>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</si>
  <si>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</si>
  <si>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</si>
  <si>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Interrupt. Primary GS for Schools</t>
  </si>
  <si>
    <t>(Sch. 43)</t>
  </si>
  <si>
    <t>General Service (GS)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</si>
  <si>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</si>
  <si>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</si>
  <si>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</si>
  <si>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</si>
  <si>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</si>
  <si>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</si>
  <si>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</si>
  <si>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</si>
  <si>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</si>
  <si>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</si>
  <si>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</si>
  <si>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</si>
  <si>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</si>
  <si>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</si>
  <si>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</si>
  <si>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</si>
  <si>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</si>
  <si>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</si>
  <si>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</si>
  <si>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</si>
  <si>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</si>
  <si>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</si>
  <si>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</si>
  <si>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</si>
  <si>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Source: Booked kWh Sales from SAP BW Billing Data</t>
  </si>
  <si>
    <t>Schedule 8, 24</t>
  </si>
  <si>
    <t>Schedule 12, 26</t>
  </si>
  <si>
    <t>Schedule 10, 31</t>
  </si>
  <si>
    <t>Schedule 7A, 11, 25</t>
  </si>
  <si>
    <t>Schedule Msoft</t>
  </si>
  <si>
    <t xml:space="preserve">SC </t>
  </si>
  <si>
    <t>Msoft</t>
  </si>
  <si>
    <t>Weather Adjustment By Rate Schedule</t>
  </si>
  <si>
    <t>kWh Temperature Adjustment by Rate Schedule and Class</t>
  </si>
  <si>
    <t>*February normal value is shown for a non-leap year.  Percent differences from normal for 2008, 2012, 2016 and 2020 are based on the leap-year normal value of 4,785 HDD's.</t>
  </si>
  <si>
    <t>Weather Variables</t>
  </si>
  <si>
    <t>Year</t>
  </si>
  <si>
    <t>HDD65N (A)</t>
  </si>
  <si>
    <t>CDD65N (B)</t>
  </si>
  <si>
    <t>HDD65 (C)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</si>
  <si>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</si>
  <si>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</si>
  <si>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</si>
  <si>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</si>
  <si>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</si>
  <si>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</si>
  <si>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</si>
  <si>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</si>
  <si>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</si>
  <si>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GPI Adjustment</t>
  </si>
  <si>
    <t>HDD55N</t>
  </si>
  <si>
    <t>HDD55</t>
  </si>
  <si>
    <t>WeatherAdjustment, MWHs</t>
  </si>
  <si>
    <t>HDD45Coeff</t>
  </si>
  <si>
    <t>CDD65Coeff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</si>
  <si>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</si>
  <si>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</si>
  <si>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</si>
  <si>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</si>
  <si>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Monthly History of HDD65, Jan. 2008 - Dec. 2021</t>
  </si>
  <si>
    <t>Normal weather values are 30-year average values for 1991-2020.</t>
  </si>
  <si>
    <t>% Diff from Normal (1/2021-12/2021)</t>
  </si>
  <si>
    <t>1/2022 - 12/2022</t>
  </si>
  <si>
    <t>2022 System Temperature-Sensitivity Model Coefficients - Modeling Data Sample Period: 1/1/2018 - 12/31/2021</t>
  </si>
  <si>
    <t>2022 System Model Coefficients:</t>
  </si>
  <si>
    <t>HDD60Coef</t>
  </si>
  <si>
    <t>HDD60*(1-(OCT+NOV+DEC+JAN+FEB+MAR))</t>
  </si>
  <si>
    <t>2024 GRC Rate schedule Temperature-Sensitivity Model Coefficients</t>
  </si>
  <si>
    <t>Normal HDD60</t>
  </si>
  <si>
    <t>Actual HDD60</t>
  </si>
  <si>
    <t>Normal weather values are climate change normal used in F23</t>
  </si>
  <si>
    <t>FOR THE TWELVE MONTHS ENDED DECEMBER, 2024</t>
  </si>
  <si>
    <t>2024 Monthly Number of Customers by Rate Schedule</t>
  </si>
  <si>
    <t>Normal weather values are climate change normal weather defined in F24</t>
  </si>
  <si>
    <t>Effective January 1, 2024
Variable PCA Rates Only
(Decoupling Covers Fixed Production &amp; Margin Revenue)</t>
  </si>
  <si>
    <t>cross check</t>
  </si>
  <si>
    <t>Including Schedule 139</t>
  </si>
  <si>
    <t>GPI KWH</t>
  </si>
  <si>
    <t>REVENUE ADJUSTMENT:</t>
  </si>
  <si>
    <t>Schedule 8 &amp; 24</t>
  </si>
  <si>
    <t>INCREASE (DECREASE) SALES TO CUSTOMERS</t>
  </si>
  <si>
    <t>Uncollectibles @</t>
  </si>
  <si>
    <t>Annual Filing Fee @</t>
  </si>
  <si>
    <t>Increase(Decrease) Expenses</t>
  </si>
  <si>
    <t>State Utility Tax @</t>
  </si>
  <si>
    <t>Increase(Decrease) Taxes Other</t>
  </si>
  <si>
    <t>Increase(Decrease) Income</t>
  </si>
  <si>
    <t>Increase(Decrease) FIT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</si>
</sst>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u val="doubleAccounting"/>
      <sz val="8"/>
      <name val="Arial"/>
      <family val="2"/>
    </font>
    <font>
      <u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u/>
      <sz val="10"/>
      <color rgb="FF0000FF"/>
      <name val="Times New Roman"/>
      <family val="1"/>
    </font>
    <font>
      <u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42574">
    <xf numFmtId="0" fontId="0" fillId="0" borderId="0"/>
    <xf numFmtId="166" fontId="7" fillId="0" borderId="0">
      <alignment horizontal="left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8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38" fontId="9" fillId="22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38" fontId="17" fillId="0" borderId="0"/>
    <xf numFmtId="40" fontId="17" fillId="0" borderId="0"/>
    <xf numFmtId="0" fontId="30" fillId="7" borderId="1" applyNumberFormat="0" applyAlignment="0" applyProtection="0"/>
    <xf numFmtId="10" fontId="9" fillId="23" borderId="6" applyNumberFormat="0" applyBorder="0" applyAlignment="0" applyProtection="0"/>
    <xf numFmtId="0" fontId="31" fillId="0" borderId="7" applyNumberFormat="0" applyFill="0" applyAlignment="0" applyProtection="0"/>
    <xf numFmtId="44" fontId="18" fillId="0" borderId="8" applyNumberFormat="0" applyFont="0" applyAlignment="0">
      <alignment horizontal="center"/>
    </xf>
    <xf numFmtId="44" fontId="18" fillId="0" borderId="9" applyNumberFormat="0" applyFont="0" applyAlignment="0">
      <alignment horizontal="center"/>
    </xf>
    <xf numFmtId="0" fontId="32" fillId="24" borderId="0" applyNumberFormat="0" applyBorder="0" applyAlignment="0" applyProtection="0"/>
    <xf numFmtId="171" fontId="10" fillId="0" borderId="0"/>
    <xf numFmtId="0" fontId="14" fillId="0" borderId="0"/>
    <xf numFmtId="0" fontId="7" fillId="0" borderId="0"/>
    <xf numFmtId="0" fontId="7" fillId="25" borderId="10" applyNumberFormat="0" applyFont="0" applyAlignment="0" applyProtection="0"/>
    <xf numFmtId="0" fontId="33" fillId="20" borderId="11" applyNumberFormat="0" applyAlignment="0" applyProtection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9" fillId="0" borderId="12"/>
    <xf numFmtId="38" fontId="17" fillId="0" borderId="13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0" fontId="40" fillId="0" borderId="0"/>
    <xf numFmtId="166" fontId="7" fillId="0" borderId="0">
      <alignment horizontal="left" wrapText="1"/>
    </xf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0" fontId="40" fillId="0" borderId="0"/>
    <xf numFmtId="174" fontId="42" fillId="0" borderId="0">
      <alignment horizontal="left"/>
    </xf>
    <xf numFmtId="175" fontId="43" fillId="0" borderId="0">
      <alignment horizontal="left"/>
    </xf>
    <xf numFmtId="0" fontId="44" fillId="0" borderId="38"/>
    <xf numFmtId="0" fontId="4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166" fontId="41" fillId="0" borderId="0">
      <alignment horizontal="left" wrapText="1"/>
    </xf>
    <xf numFmtId="0" fontId="20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41" fillId="0" borderId="0">
      <alignment horizontal="left" wrapText="1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0" fillId="2" borderId="0" applyNumberFormat="0" applyBorder="0" applyAlignment="0" applyProtection="0"/>
    <xf numFmtId="166" fontId="41" fillId="0" borderId="0">
      <alignment horizontal="left" wrapText="1"/>
    </xf>
    <xf numFmtId="0" fontId="20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0" applyNumberFormat="0" applyBorder="0" applyAlignment="0" applyProtection="0"/>
    <xf numFmtId="0" fontId="20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6" fontId="41" fillId="0" borderId="0">
      <alignment horizontal="left" wrapText="1"/>
    </xf>
    <xf numFmtId="0" fontId="20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41" fillId="0" borderId="0">
      <alignment horizontal="left" wrapText="1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0" fillId="3" borderId="0" applyNumberFormat="0" applyBorder="0" applyAlignment="0" applyProtection="0"/>
    <xf numFmtId="166" fontId="41" fillId="0" borderId="0">
      <alignment horizontal="left" wrapText="1"/>
    </xf>
    <xf numFmtId="0" fontId="20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20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6" fontId="41" fillId="0" borderId="0">
      <alignment horizontal="left" wrapText="1"/>
    </xf>
    <xf numFmtId="0" fontId="20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6" fontId="41" fillId="0" borderId="0">
      <alignment horizontal="left" wrapText="1"/>
    </xf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0" fillId="4" borderId="0" applyNumberFormat="0" applyBorder="0" applyAlignment="0" applyProtection="0"/>
    <xf numFmtId="166" fontId="41" fillId="0" borderId="0">
      <alignment horizontal="left" wrapText="1"/>
    </xf>
    <xf numFmtId="0" fontId="20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20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6" fontId="41" fillId="0" borderId="0">
      <alignment horizontal="left" wrapText="1"/>
    </xf>
    <xf numFmtId="0" fontId="20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41" fillId="0" borderId="0">
      <alignment horizontal="left" wrapText="1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0" fillId="5" borderId="0" applyNumberFormat="0" applyBorder="0" applyAlignment="0" applyProtection="0"/>
    <xf numFmtId="166" fontId="41" fillId="0" borderId="0">
      <alignment horizontal="left" wrapText="1"/>
    </xf>
    <xf numFmtId="0" fontId="20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20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166" fontId="41" fillId="0" borderId="0">
      <alignment horizontal="left" wrapText="1"/>
    </xf>
    <xf numFmtId="0" fontId="20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0" fillId="6" borderId="0" applyNumberFormat="0" applyBorder="0" applyAlignment="0" applyProtection="0"/>
    <xf numFmtId="0" fontId="6" fillId="31" borderId="0" applyNumberFormat="0" applyBorder="0" applyAlignment="0" applyProtection="0"/>
    <xf numFmtId="0" fontId="20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166" fontId="41" fillId="0" borderId="0">
      <alignment horizontal="left" wrapText="1"/>
    </xf>
    <xf numFmtId="0" fontId="20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6" fontId="41" fillId="0" borderId="0">
      <alignment horizontal="left" wrapText="1"/>
    </xf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0" fillId="7" borderId="0" applyNumberFormat="0" applyBorder="0" applyAlignment="0" applyProtection="0"/>
    <xf numFmtId="166" fontId="41" fillId="0" borderId="0">
      <alignment horizontal="left" wrapText="1"/>
    </xf>
    <xf numFmtId="0" fontId="20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20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41" fillId="0" borderId="0">
      <alignment horizontal="left" wrapText="1"/>
    </xf>
    <xf numFmtId="0" fontId="20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41" fillId="0" borderId="0">
      <alignment horizontal="left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0" fillId="8" borderId="0" applyNumberFormat="0" applyBorder="0" applyAlignment="0" applyProtection="0"/>
    <xf numFmtId="166" fontId="41" fillId="0" borderId="0">
      <alignment horizontal="left" wrapText="1"/>
    </xf>
    <xf numFmtId="0" fontId="20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6" borderId="0" applyNumberFormat="0" applyBorder="0" applyAlignment="0" applyProtection="0"/>
    <xf numFmtId="0" fontId="20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6" fontId="41" fillId="0" borderId="0">
      <alignment horizontal="left" wrapText="1"/>
    </xf>
    <xf numFmtId="0" fontId="20" fillId="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0" fillId="9" borderId="0" applyNumberFormat="0" applyBorder="0" applyAlignment="0" applyProtection="0"/>
    <xf numFmtId="0" fontId="6" fillId="34" borderId="0" applyNumberFormat="0" applyBorder="0" applyAlignment="0" applyProtection="0"/>
    <xf numFmtId="0" fontId="20" fillId="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6" fontId="41" fillId="0" borderId="0">
      <alignment horizontal="left" wrapText="1"/>
    </xf>
    <xf numFmtId="0" fontId="20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166" fontId="41" fillId="0" borderId="0">
      <alignment horizontal="left" wrapText="1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0" fillId="10" borderId="0" applyNumberFormat="0" applyBorder="0" applyAlignment="0" applyProtection="0"/>
    <xf numFmtId="166" fontId="41" fillId="0" borderId="0">
      <alignment horizontal="left" wrapText="1"/>
    </xf>
    <xf numFmtId="0" fontId="20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20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6" fontId="41" fillId="0" borderId="0">
      <alignment horizontal="left" wrapText="1"/>
    </xf>
    <xf numFmtId="0" fontId="20" fillId="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6" fontId="41" fillId="0" borderId="0">
      <alignment horizontal="left" wrapText="1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0" fillId="5" borderId="0" applyNumberFormat="0" applyBorder="0" applyAlignment="0" applyProtection="0"/>
    <xf numFmtId="166" fontId="41" fillId="0" borderId="0">
      <alignment horizontal="left" wrapText="1"/>
    </xf>
    <xf numFmtId="0" fontId="20" fillId="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" borderId="0" applyNumberFormat="0" applyBorder="0" applyAlignment="0" applyProtection="0"/>
    <xf numFmtId="0" fontId="20" fillId="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41" fillId="0" borderId="0">
      <alignment horizontal="left" wrapText="1"/>
    </xf>
    <xf numFmtId="0" fontId="20" fillId="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41" fillId="0" borderId="0">
      <alignment horizontal="left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0" fillId="8" borderId="0" applyNumberFormat="0" applyBorder="0" applyAlignment="0" applyProtection="0"/>
    <xf numFmtId="166" fontId="41" fillId="0" borderId="0">
      <alignment horizontal="left" wrapText="1"/>
    </xf>
    <xf numFmtId="0" fontId="20" fillId="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6" borderId="0" applyNumberFormat="0" applyBorder="0" applyAlignment="0" applyProtection="0"/>
    <xf numFmtId="0" fontId="20" fillId="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6" fontId="41" fillId="0" borderId="0">
      <alignment horizontal="left" wrapText="1"/>
    </xf>
    <xf numFmtId="0" fontId="20" fillId="11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6" fontId="41" fillId="0" borderId="0">
      <alignment horizontal="left" wrapText="1"/>
    </xf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0" fillId="11" borderId="0" applyNumberFormat="0" applyBorder="0" applyAlignment="0" applyProtection="0"/>
    <xf numFmtId="166" fontId="41" fillId="0" borderId="0">
      <alignment horizontal="left" wrapText="1"/>
    </xf>
    <xf numFmtId="0" fontId="20" fillId="11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5" borderId="0" applyNumberFormat="0" applyBorder="0" applyAlignment="0" applyProtection="0"/>
    <xf numFmtId="0" fontId="20" fillId="11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6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1" fillId="6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6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6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1" fillId="1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11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1" fillId="1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1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1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1" fillId="3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6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21" fillId="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21" fillId="9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9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9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66" fontId="41" fillId="0" borderId="0">
      <alignment horizontal="left" wrapText="1"/>
    </xf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21" fillId="16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21" fillId="16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1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19" borderId="0" applyNumberFormat="0" applyBorder="0" applyAlignment="0" applyProtection="0"/>
    <xf numFmtId="166" fontId="41" fillId="0" borderId="0">
      <alignment horizontal="left" wrapText="1"/>
    </xf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1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1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11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11" borderId="0" applyNumberFormat="0" applyBorder="0" applyAlignment="0" applyProtection="0"/>
    <xf numFmtId="166" fontId="41" fillId="0" borderId="0">
      <alignment horizontal="left" wrapText="1"/>
    </xf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1" fillId="18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1" fillId="18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166" fontId="41" fillId="0" borderId="0">
      <alignment horizontal="left" wrapText="1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1" fillId="1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1" fillId="1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46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166" fontId="41" fillId="0" borderId="0">
      <alignment horizontal="left" wrapText="1"/>
    </xf>
    <xf numFmtId="0" fontId="21" fillId="14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6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17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17" borderId="0" applyNumberFormat="0" applyBorder="0" applyAlignment="0" applyProtection="0"/>
    <xf numFmtId="166" fontId="41" fillId="0" borderId="0">
      <alignment horizontal="left" wrapText="1"/>
    </xf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1" fillId="1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1" fillId="1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5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22" fillId="5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5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5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5" fillId="0" borderId="38"/>
    <xf numFmtId="176" fontId="48" fillId="0" borderId="0" applyFill="0" applyBorder="0" applyAlignment="0"/>
    <xf numFmtId="176" fontId="48" fillId="0" borderId="0" applyFill="0" applyBorder="0" applyAlignment="0"/>
    <xf numFmtId="166" fontId="41" fillId="0" borderId="0">
      <alignment horizontal="left" wrapText="1"/>
    </xf>
    <xf numFmtId="166" fontId="41" fillId="0" borderId="0">
      <alignment horizontal="left" wrapText="1"/>
    </xf>
    <xf numFmtId="176" fontId="48" fillId="0" borderId="0" applyFill="0" applyBorder="0" applyAlignment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0" fontId="23" fillId="20" borderId="1" applyNumberForma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3" fillId="20" borderId="1" applyNumberFormat="0" applyAlignment="0" applyProtection="0"/>
    <xf numFmtId="0" fontId="49" fillId="65" borderId="39" applyNumberFormat="0" applyAlignment="0" applyProtection="0"/>
    <xf numFmtId="0" fontId="50" fillId="66" borderId="39" applyNumberFormat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1" fontId="7" fillId="23" borderId="0"/>
    <xf numFmtId="166" fontId="41" fillId="0" borderId="0">
      <alignment horizontal="left" wrapText="1"/>
    </xf>
    <xf numFmtId="41" fontId="7" fillId="23" borderId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50" fillId="66" borderId="39" applyNumberFormat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41" fontId="7" fillId="23" borderId="0"/>
    <xf numFmtId="166" fontId="41" fillId="0" borderId="0">
      <alignment horizontal="left" wrapText="1"/>
    </xf>
    <xf numFmtId="41" fontId="7" fillId="23" borderId="0"/>
    <xf numFmtId="166" fontId="41" fillId="0" borderId="0">
      <alignment horizontal="left" wrapText="1"/>
    </xf>
    <xf numFmtId="41" fontId="7" fillId="23" borderId="0"/>
    <xf numFmtId="166" fontId="41" fillId="0" borderId="0">
      <alignment horizontal="left" wrapText="1"/>
    </xf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166" fontId="41" fillId="0" borderId="0">
      <alignment horizontal="left" wrapText="1"/>
    </xf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41" fontId="7" fillId="23" borderId="0"/>
    <xf numFmtId="41" fontId="7" fillId="23" borderId="0"/>
    <xf numFmtId="0" fontId="20" fillId="0" borderId="0"/>
    <xf numFmtId="41" fontId="7" fillId="23" borderId="0"/>
    <xf numFmtId="0" fontId="20" fillId="0" borderId="0"/>
    <xf numFmtId="0" fontId="50" fillId="66" borderId="39" applyNumberFormat="0" applyAlignment="0" applyProtection="0"/>
    <xf numFmtId="0" fontId="49" fillId="65" borderId="39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24" fillId="21" borderId="2" applyNumberFormat="0" applyAlignment="0" applyProtection="0"/>
    <xf numFmtId="0" fontId="24" fillId="21" borderId="2" applyNumberForma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2" applyNumberFormat="0" applyAlignment="0" applyProtection="0"/>
    <xf numFmtId="166" fontId="41" fillId="0" borderId="0">
      <alignment horizontal="left" wrapText="1"/>
    </xf>
    <xf numFmtId="0" fontId="20" fillId="0" borderId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24" fillId="21" borderId="2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41" fontId="7" fillId="22" borderId="0"/>
    <xf numFmtId="41" fontId="7" fillId="22" borderId="0"/>
    <xf numFmtId="166" fontId="41" fillId="0" borderId="0">
      <alignment horizontal="left" wrapText="1"/>
    </xf>
    <xf numFmtId="41" fontId="7" fillId="22" borderId="0"/>
    <xf numFmtId="41" fontId="7" fillId="22" borderId="0"/>
    <xf numFmtId="166" fontId="41" fillId="0" borderId="0">
      <alignment horizontal="left" wrapText="1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2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20" fillId="0" borderId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20" fillId="0" borderId="0" applyFont="0" applyFill="0" applyBorder="0" applyAlignment="0" applyProtection="0"/>
    <xf numFmtId="166" fontId="41" fillId="0" borderId="0">
      <alignment horizontal="left" wrapText="1"/>
    </xf>
    <xf numFmtId="43" fontId="20" fillId="0" borderId="0" applyFont="0" applyFill="0" applyBorder="0" applyAlignment="0" applyProtection="0"/>
    <xf numFmtId="166" fontId="41" fillId="0" borderId="0">
      <alignment horizontal="left" wrapText="1"/>
    </xf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3" fontId="55" fillId="0" borderId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60" fillId="0" borderId="0" applyFont="0" applyFill="0" applyBorder="0" applyAlignment="0" applyProtection="0"/>
    <xf numFmtId="166" fontId="41" fillId="0" borderId="0">
      <alignment horizontal="left" wrapText="1"/>
    </xf>
    <xf numFmtId="3" fontId="55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80" fontId="62" fillId="0" borderId="0">
      <protection locked="0"/>
    </xf>
    <xf numFmtId="0" fontId="58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9" fillId="0" borderId="0"/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63" fillId="0" borderId="0" applyNumberFormat="0" applyAlignment="0">
      <alignment horizontal="left"/>
    </xf>
    <xf numFmtId="0" fontId="64" fillId="0" borderId="0" applyNumberFormat="0" applyAlignment="0"/>
    <xf numFmtId="0" fontId="64" fillId="0" borderId="0" applyNumberFormat="0" applyAlignment="0"/>
    <xf numFmtId="166" fontId="41" fillId="0" borderId="0">
      <alignment horizontal="left" wrapText="1"/>
    </xf>
    <xf numFmtId="166" fontId="41" fillId="0" borderId="0">
      <alignment horizontal="left" wrapText="1"/>
    </xf>
    <xf numFmtId="0" fontId="64" fillId="0" borderId="0" applyNumberFormat="0" applyAlignment="0"/>
    <xf numFmtId="0" fontId="56" fillId="0" borderId="0"/>
    <xf numFmtId="0" fontId="56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9" fillId="0" borderId="0"/>
    <xf numFmtId="0" fontId="56" fillId="0" borderId="0"/>
    <xf numFmtId="0" fontId="56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0" fontId="20" fillId="0" borderId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65" fillId="0" borderId="0" applyFont="0" applyFill="0" applyBorder="0" applyAlignment="0" applyProtection="0"/>
    <xf numFmtId="44" fontId="66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8" fontId="5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1" fillId="0" borderId="0">
      <alignment horizontal="left" wrapText="1"/>
    </xf>
    <xf numFmtId="8" fontId="5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8" fontId="52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66" fontId="41" fillId="0" borderId="0">
      <alignment horizontal="left" wrapText="1"/>
    </xf>
    <xf numFmtId="181" fontId="7" fillId="0" borderId="0" applyFont="0" applyFill="0" applyBorder="0" applyAlignment="0" applyProtection="0"/>
    <xf numFmtId="166" fontId="41" fillId="0" borderId="0">
      <alignment horizontal="left" wrapText="1"/>
    </xf>
    <xf numFmtId="181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5" fontId="55" fillId="0" borderId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82" fontId="7" fillId="0" borderId="0" applyFont="0" applyFill="0" applyBorder="0" applyAlignment="0" applyProtection="0"/>
    <xf numFmtId="183" fontId="6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6" fontId="41" fillId="0" borderId="0">
      <alignment horizontal="left" wrapText="1"/>
    </xf>
    <xf numFmtId="5" fontId="55" fillId="0" borderId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183" fontId="55" fillId="0" borderId="0" applyFont="0" applyFill="0" applyBorder="0" applyAlignment="0" applyProtection="0"/>
    <xf numFmtId="5" fontId="55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82" fontId="7" fillId="0" borderId="0" applyFont="0" applyFill="0" applyBorder="0" applyAlignment="0" applyProtection="0"/>
    <xf numFmtId="184" fontId="55" fillId="0" borderId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66" fontId="41" fillId="0" borderId="0">
      <alignment horizontal="left" wrapText="1"/>
    </xf>
    <xf numFmtId="184" fontId="55" fillId="0" borderId="0" applyFill="0" applyBorder="0" applyAlignment="0" applyProtection="0"/>
    <xf numFmtId="0" fontId="60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55" fillId="0" borderId="0" applyFill="0" applyBorder="0" applyAlignment="0" applyProtection="0"/>
    <xf numFmtId="0" fontId="67" fillId="0" borderId="0" applyFont="0" applyFill="0" applyBorder="0" applyAlignment="0" applyProtection="0"/>
    <xf numFmtId="0" fontId="45" fillId="0" borderId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166" fontId="7" fillId="0" borderId="0"/>
    <xf numFmtId="166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/>
    <xf numFmtId="166" fontId="7" fillId="0" borderId="0"/>
    <xf numFmtId="166" fontId="41" fillId="0" borderId="0">
      <alignment horizontal="left" wrapText="1"/>
    </xf>
    <xf numFmtId="166" fontId="7" fillId="0" borderId="0"/>
    <xf numFmtId="166" fontId="41" fillId="0" borderId="0">
      <alignment horizontal="left" wrapText="1"/>
    </xf>
    <xf numFmtId="166" fontId="7" fillId="0" borderId="0"/>
    <xf numFmtId="166" fontId="41" fillId="0" borderId="0">
      <alignment horizontal="left" wrapText="1"/>
    </xf>
    <xf numFmtId="170" fontId="8" fillId="0" borderId="0"/>
    <xf numFmtId="166" fontId="41" fillId="0" borderId="0">
      <alignment horizontal="left" wrapText="1"/>
    </xf>
    <xf numFmtId="166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/>
    <xf numFmtId="0" fontId="20" fillId="0" borderId="0"/>
    <xf numFmtId="166" fontId="7" fillId="0" borderId="0"/>
    <xf numFmtId="0" fontId="20" fillId="0" borderId="0"/>
    <xf numFmtId="166" fontId="7" fillId="0" borderId="0"/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41" fillId="0" borderId="0">
      <alignment horizontal="left" wrapText="1"/>
    </xf>
    <xf numFmtId="0" fontId="20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0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55" fillId="0" borderId="0" applyFill="0" applyBorder="0" applyAlignment="0" applyProtection="0"/>
    <xf numFmtId="2" fontId="6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ill="0" applyBorder="0" applyAlignment="0" applyProtection="0"/>
    <xf numFmtId="2" fontId="60" fillId="0" borderId="0" applyFont="0" applyFill="0" applyBorder="0" applyAlignment="0" applyProtection="0"/>
    <xf numFmtId="0" fontId="56" fillId="0" borderId="0"/>
    <xf numFmtId="0" fontId="56" fillId="0" borderId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0" borderId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6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26" fillId="6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6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6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166" fontId="41" fillId="0" borderId="0">
      <alignment horizontal="left" wrapText="1"/>
    </xf>
    <xf numFmtId="38" fontId="9" fillId="22" borderId="0" applyNumberFormat="0" applyBorder="0" applyAlignment="0" applyProtection="0"/>
    <xf numFmtId="0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70" fillId="0" borderId="38"/>
    <xf numFmtId="186" fontId="71" fillId="0" borderId="0" applyNumberFormat="0" applyFill="0" applyBorder="0" applyProtection="0">
      <alignment horizontal="right"/>
    </xf>
    <xf numFmtId="0" fontId="19" fillId="0" borderId="29" applyNumberFormat="0" applyAlignment="0" applyProtection="0">
      <alignment horizontal="left"/>
    </xf>
    <xf numFmtId="0" fontId="19" fillId="0" borderId="29" applyNumberFormat="0" applyAlignment="0" applyProtection="0">
      <alignment horizontal="left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19" fillId="0" borderId="29" applyNumberFormat="0" applyAlignment="0" applyProtection="0">
      <alignment horizontal="left"/>
    </xf>
    <xf numFmtId="166" fontId="41" fillId="0" borderId="0">
      <alignment horizontal="left" wrapText="1"/>
    </xf>
    <xf numFmtId="0" fontId="19" fillId="0" borderId="22">
      <alignment horizontal="left"/>
    </xf>
    <xf numFmtId="0" fontId="19" fillId="0" borderId="22">
      <alignment horizontal="left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22">
      <alignment horizontal="left"/>
    </xf>
    <xf numFmtId="0" fontId="19" fillId="0" borderId="22">
      <alignment horizontal="left"/>
    </xf>
    <xf numFmtId="166" fontId="41" fillId="0" borderId="0">
      <alignment horizontal="left" wrapText="1"/>
    </xf>
    <xf numFmtId="14" fontId="11" fillId="72" borderId="34">
      <alignment horizontal="center" vertical="center" wrapText="1"/>
    </xf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60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3" fillId="0" borderId="42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4" fillId="0" borderId="0" applyNumberFormat="0" applyFill="0" applyBorder="0" applyAlignment="0" applyProtection="0"/>
    <xf numFmtId="166" fontId="41" fillId="0" borderId="0">
      <alignment horizontal="left" wrapText="1"/>
    </xf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4" fillId="0" borderId="0" applyNumberFormat="0" applyFill="0" applyBorder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5" fillId="0" borderId="0" applyNumberFormat="0" applyFill="0" applyBorder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0" fontId="72" fillId="0" borderId="41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7" fillId="0" borderId="44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9" fillId="0" borderId="0" applyNumberFormat="0" applyFill="0" applyBorder="0" applyAlignment="0" applyProtection="0"/>
    <xf numFmtId="166" fontId="41" fillId="0" borderId="0">
      <alignment horizontal="left" wrapText="1"/>
    </xf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9" fillId="0" borderId="0" applyNumberFormat="0" applyFill="0" applyBorder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19" fillId="0" borderId="0" applyNumberFormat="0" applyFill="0" applyBorder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0" fontId="76" fillId="0" borderId="43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0" fillId="0" borderId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9" fillId="0" borderId="46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9" fillId="0" borderId="46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9" fillId="0" borderId="46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9" fillId="0" borderId="46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38" fontId="17" fillId="0" borderId="0"/>
    <xf numFmtId="38" fontId="17" fillId="0" borderId="0"/>
    <xf numFmtId="38" fontId="17" fillId="0" borderId="0"/>
    <xf numFmtId="166" fontId="41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38" fontId="17" fillId="0" borderId="0"/>
    <xf numFmtId="38" fontId="17" fillId="0" borderId="0"/>
    <xf numFmtId="38" fontId="17" fillId="0" borderId="0"/>
    <xf numFmtId="40" fontId="17" fillId="0" borderId="0"/>
    <xf numFmtId="40" fontId="17" fillId="0" borderId="0"/>
    <xf numFmtId="40" fontId="17" fillId="0" borderId="0"/>
    <xf numFmtId="166" fontId="41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40" fontId="17" fillId="0" borderId="0"/>
    <xf numFmtId="40" fontId="17" fillId="0" borderId="0"/>
    <xf numFmtId="4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166" fontId="41" fillId="0" borderId="0">
      <alignment horizontal="left" wrapText="1"/>
    </xf>
    <xf numFmtId="0" fontId="80" fillId="0" borderId="0" applyNumberFormat="0" applyFill="0" applyBorder="0" applyAlignment="0" applyProtection="0">
      <alignment vertical="top"/>
      <protection locked="0"/>
    </xf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24" borderId="39" applyNumberFormat="0" applyAlignment="0" applyProtection="0"/>
    <xf numFmtId="0" fontId="30" fillId="7" borderId="1" applyNumberFormat="0" applyAlignment="0" applyProtection="0"/>
    <xf numFmtId="166" fontId="41" fillId="0" borderId="0">
      <alignment horizontal="left" wrapText="1"/>
    </xf>
    <xf numFmtId="0" fontId="30" fillId="7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24" borderId="39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30" fillId="7" borderId="1" applyNumberFormat="0" applyAlignment="0" applyProtection="0"/>
    <xf numFmtId="0" fontId="20" fillId="0" borderId="0"/>
    <xf numFmtId="0" fontId="30" fillId="7" borderId="1" applyNumberFormat="0" applyAlignment="0" applyProtection="0"/>
    <xf numFmtId="41" fontId="82" fillId="26" borderId="47">
      <alignment horizontal="left"/>
      <protection locked="0"/>
    </xf>
    <xf numFmtId="166" fontId="41" fillId="0" borderId="0">
      <alignment horizontal="left" wrapText="1"/>
    </xf>
    <xf numFmtId="41" fontId="82" fillId="26" borderId="47">
      <alignment horizontal="left"/>
      <protection locked="0"/>
    </xf>
    <xf numFmtId="10" fontId="82" fillId="26" borderId="47">
      <alignment horizontal="right"/>
      <protection locked="0"/>
    </xf>
    <xf numFmtId="166" fontId="41" fillId="0" borderId="0">
      <alignment horizontal="left" wrapText="1"/>
    </xf>
    <xf numFmtId="10" fontId="82" fillId="26" borderId="47">
      <alignment horizontal="right"/>
      <protection locked="0"/>
    </xf>
    <xf numFmtId="166" fontId="41" fillId="0" borderId="0">
      <alignment horizontal="left" wrapText="1"/>
    </xf>
    <xf numFmtId="41" fontId="82" fillId="26" borderId="47">
      <alignment horizontal="left"/>
      <protection locked="0"/>
    </xf>
    <xf numFmtId="0" fontId="70" fillId="0" borderId="48"/>
    <xf numFmtId="0" fontId="9" fillId="22" borderId="0"/>
    <xf numFmtId="0" fontId="9" fillId="22" borderId="0"/>
    <xf numFmtId="0" fontId="9" fillId="22" borderId="0"/>
    <xf numFmtId="0" fontId="9" fillId="22" borderId="0"/>
    <xf numFmtId="166" fontId="41" fillId="0" borderId="0">
      <alignment horizontal="left" wrapText="1"/>
    </xf>
    <xf numFmtId="3" fontId="83" fillId="0" borderId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3" fontId="83" fillId="0" borderId="0" applyFill="0" applyBorder="0" applyAlignment="0" applyProtection="0"/>
    <xf numFmtId="3" fontId="83" fillId="0" borderId="0" applyFill="0" applyBorder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0" fillId="0" borderId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6" fillId="0" borderId="50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6" fillId="0" borderId="50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6" fillId="0" borderId="50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6" fillId="0" borderId="50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166" fontId="41" fillId="0" borderId="0">
      <alignment horizontal="left" wrapText="1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166" fontId="41" fillId="0" borderId="0">
      <alignment horizontal="left" wrapText="1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20" fillId="0" borderId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6" fillId="74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7" fillId="2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6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6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37" fontId="88" fillId="0" borderId="0"/>
    <xf numFmtId="37" fontId="88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37" fontId="88" fillId="0" borderId="0"/>
    <xf numFmtId="188" fontId="7" fillId="0" borderId="0"/>
    <xf numFmtId="188" fontId="7" fillId="0" borderId="0"/>
    <xf numFmtId="166" fontId="41" fillId="0" borderId="0">
      <alignment horizontal="left" wrapText="1"/>
    </xf>
    <xf numFmtId="0" fontId="6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66" fontId="41" fillId="0" borderId="0">
      <alignment horizontal="left" wrapText="1"/>
    </xf>
    <xf numFmtId="188" fontId="7" fillId="0" borderId="0"/>
    <xf numFmtId="188" fontId="7" fillId="0" borderId="0"/>
    <xf numFmtId="188" fontId="7" fillId="0" borderId="0"/>
    <xf numFmtId="188" fontId="7" fillId="0" borderId="0"/>
    <xf numFmtId="166" fontId="41" fillId="0" borderId="0">
      <alignment horizontal="left" wrapText="1"/>
    </xf>
    <xf numFmtId="188" fontId="7" fillId="0" borderId="0"/>
    <xf numFmtId="188" fontId="7" fillId="0" borderId="0"/>
    <xf numFmtId="189" fontId="41" fillId="0" borderId="0"/>
    <xf numFmtId="189" fontId="41" fillId="0" borderId="0"/>
    <xf numFmtId="0" fontId="89" fillId="0" borderId="0"/>
    <xf numFmtId="0" fontId="6" fillId="0" borderId="0"/>
    <xf numFmtId="171" fontId="10" fillId="0" borderId="0"/>
    <xf numFmtId="0" fontId="7" fillId="0" borderId="0"/>
    <xf numFmtId="0" fontId="89" fillId="0" borderId="0"/>
    <xf numFmtId="171" fontId="10" fillId="0" borderId="0"/>
    <xf numFmtId="19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89" fontId="41" fillId="0" borderId="0"/>
    <xf numFmtId="0" fontId="6" fillId="0" borderId="0"/>
    <xf numFmtId="0" fontId="89" fillId="0" borderId="0"/>
    <xf numFmtId="0" fontId="89" fillId="0" borderId="0"/>
    <xf numFmtId="191" fontId="7" fillId="0" borderId="0"/>
    <xf numFmtId="0" fontId="89" fillId="0" borderId="0"/>
    <xf numFmtId="192" fontId="54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89" fillId="0" borderId="0"/>
    <xf numFmtId="0" fontId="6" fillId="0" borderId="0"/>
    <xf numFmtId="0" fontId="89" fillId="0" borderId="0"/>
    <xf numFmtId="0" fontId="89" fillId="0" borderId="0"/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7" fillId="0" borderId="0" applyFill="0" applyBorder="0" applyAlignment="0" applyProtection="0"/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166" fontId="7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188" fontId="41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188" fontId="41" fillId="0" borderId="0">
      <alignment horizontal="left" wrapText="1"/>
    </xf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7" fillId="0" borderId="0"/>
    <xf numFmtId="0" fontId="2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188" fontId="41" fillId="0" borderId="0">
      <alignment horizontal="left" wrapText="1"/>
    </xf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7" fillId="0" borderId="0"/>
    <xf numFmtId="188" fontId="41" fillId="0" borderId="0">
      <alignment horizontal="left" wrapText="1"/>
    </xf>
    <xf numFmtId="0" fontId="89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188" fontId="41" fillId="0" borderId="0">
      <alignment horizontal="left" wrapText="1"/>
    </xf>
    <xf numFmtId="166" fontId="7" fillId="0" borderId="0">
      <alignment horizontal="left" wrapText="1"/>
    </xf>
    <xf numFmtId="188" fontId="41" fillId="0" borderId="0">
      <alignment horizontal="left" wrapText="1"/>
    </xf>
    <xf numFmtId="0" fontId="89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88" fontId="41" fillId="0" borderId="0">
      <alignment horizontal="left" wrapText="1"/>
    </xf>
    <xf numFmtId="188" fontId="41" fillId="0" borderId="0">
      <alignment horizontal="left" wrapText="1"/>
    </xf>
    <xf numFmtId="188" fontId="41" fillId="0" borderId="0">
      <alignment horizontal="left" wrapText="1"/>
    </xf>
    <xf numFmtId="0" fontId="89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188" fontId="41" fillId="0" borderId="0">
      <alignment horizontal="left" wrapText="1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6" fillId="0" borderId="0"/>
    <xf numFmtId="0" fontId="7" fillId="0" borderId="0"/>
    <xf numFmtId="0" fontId="7" fillId="0" borderId="0"/>
    <xf numFmtId="0" fontId="39" fillId="0" borderId="0"/>
    <xf numFmtId="0" fontId="20" fillId="0" borderId="0"/>
    <xf numFmtId="0" fontId="20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20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89" fillId="0" borderId="0"/>
    <xf numFmtId="0" fontId="89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4" fillId="0" borderId="0"/>
    <xf numFmtId="0" fontId="89" fillId="0" borderId="0"/>
    <xf numFmtId="166" fontId="41" fillId="0" borderId="0">
      <alignment horizontal="left" wrapText="1"/>
    </xf>
    <xf numFmtId="0" fontId="89" fillId="0" borderId="0"/>
    <xf numFmtId="0" fontId="20" fillId="0" borderId="0"/>
    <xf numFmtId="0" fontId="20" fillId="0" borderId="0"/>
    <xf numFmtId="0" fontId="14" fillId="0" borderId="0"/>
    <xf numFmtId="0" fontId="89" fillId="0" borderId="0"/>
    <xf numFmtId="0" fontId="20" fillId="0" borderId="0"/>
    <xf numFmtId="0" fontId="89" fillId="0" borderId="0"/>
    <xf numFmtId="0" fontId="89" fillId="0" borderId="0"/>
    <xf numFmtId="0" fontId="20" fillId="0" borderId="0"/>
    <xf numFmtId="0" fontId="14" fillId="0" borderId="0"/>
    <xf numFmtId="0" fontId="89" fillId="0" borderId="0"/>
    <xf numFmtId="0" fontId="20" fillId="0" borderId="0"/>
    <xf numFmtId="0" fontId="89" fillId="0" borderId="0"/>
    <xf numFmtId="0" fontId="89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3" fontId="7" fillId="0" borderId="0">
      <alignment horizontal="left" wrapText="1"/>
    </xf>
    <xf numFmtId="193" fontId="7" fillId="0" borderId="0">
      <alignment horizontal="left" wrapText="1"/>
    </xf>
    <xf numFmtId="166" fontId="41" fillId="0" borderId="0">
      <alignment horizontal="left" wrapText="1"/>
    </xf>
    <xf numFmtId="193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93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0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89" fillId="0" borderId="0"/>
    <xf numFmtId="0" fontId="7" fillId="0" borderId="0"/>
    <xf numFmtId="0" fontId="7" fillId="0" borderId="0"/>
    <xf numFmtId="0" fontId="41" fillId="0" borderId="0"/>
    <xf numFmtId="195" fontId="41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5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96" fontId="7" fillId="0" borderId="0">
      <alignment horizontal="left" wrapText="1"/>
    </xf>
    <xf numFmtId="0" fontId="6" fillId="0" borderId="0"/>
    <xf numFmtId="0" fontId="6" fillId="0" borderId="0"/>
    <xf numFmtId="0" fontId="89" fillId="0" borderId="0"/>
    <xf numFmtId="0" fontId="6" fillId="0" borderId="0"/>
    <xf numFmtId="0" fontId="7" fillId="0" borderId="0"/>
    <xf numFmtId="168" fontId="7" fillId="0" borderId="0">
      <alignment horizontal="left" wrapText="1"/>
    </xf>
    <xf numFmtId="0" fontId="89" fillId="0" borderId="0"/>
    <xf numFmtId="168" fontId="7" fillId="0" borderId="0">
      <alignment horizontal="left" wrapText="1"/>
    </xf>
    <xf numFmtId="0" fontId="89" fillId="0" borderId="0"/>
    <xf numFmtId="0" fontId="20" fillId="0" borderId="0"/>
    <xf numFmtId="0" fontId="89" fillId="0" borderId="0"/>
    <xf numFmtId="168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66" fontId="7" fillId="0" borderId="0">
      <alignment horizontal="left" wrapText="1"/>
    </xf>
    <xf numFmtId="0" fontId="65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39" fontId="37" fillId="0" borderId="0" applyNumberForma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39" fontId="37" fillId="0" borderId="0" applyNumberFormat="0" applyFill="0" applyBorder="0" applyAlignment="0" applyProtection="0"/>
    <xf numFmtId="166" fontId="41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66" fontId="41" fillId="0" borderId="0">
      <alignment horizontal="left" wrapText="1"/>
    </xf>
    <xf numFmtId="0" fontId="7" fillId="0" borderId="0"/>
    <xf numFmtId="0" fontId="14" fillId="0" borderId="0"/>
    <xf numFmtId="166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1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5" fontId="41" fillId="0" borderId="0">
      <alignment horizontal="left" wrapText="1"/>
    </xf>
    <xf numFmtId="0" fontId="7" fillId="0" borderId="0"/>
    <xf numFmtId="0" fontId="7" fillId="0" borderId="0"/>
    <xf numFmtId="197" fontId="7" fillId="0" borderId="0">
      <alignment horizontal="left" wrapText="1"/>
    </xf>
    <xf numFmtId="0" fontId="7" fillId="0" borderId="0"/>
    <xf numFmtId="0" fontId="6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66" fontId="7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0" fontId="14" fillId="0" borderId="0"/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5" fontId="41" fillId="0" borderId="0">
      <alignment horizontal="left" wrapText="1"/>
    </xf>
    <xf numFmtId="165" fontId="41" fillId="0" borderId="0">
      <alignment horizontal="left" wrapText="1"/>
    </xf>
    <xf numFmtId="0" fontId="7" fillId="0" borderId="0"/>
    <xf numFmtId="0" fontId="7" fillId="0" borderId="0"/>
    <xf numFmtId="0" fontId="6" fillId="0" borderId="0"/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6" fillId="0" borderId="0"/>
    <xf numFmtId="0" fontId="6" fillId="0" borderId="0"/>
    <xf numFmtId="166" fontId="7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6" fillId="0" borderId="0"/>
    <xf numFmtId="0" fontId="6" fillId="0" borderId="0"/>
    <xf numFmtId="0" fontId="39" fillId="0" borderId="0"/>
    <xf numFmtId="198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166" fontId="41" fillId="0" borderId="0">
      <alignment horizontal="left" wrapText="1"/>
    </xf>
    <xf numFmtId="0" fontId="89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89" fillId="0" borderId="0"/>
    <xf numFmtId="0" fontId="89" fillId="0" borderId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89" fillId="0" borderId="0"/>
    <xf numFmtId="0" fontId="41" fillId="25" borderId="10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89" fillId="0" borderId="0"/>
    <xf numFmtId="0" fontId="7" fillId="0" borderId="0"/>
    <xf numFmtId="0" fontId="89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89" fillId="0" borderId="0"/>
    <xf numFmtId="0" fontId="89" fillId="0" borderId="0"/>
    <xf numFmtId="0" fontId="6" fillId="0" borderId="0"/>
    <xf numFmtId="166" fontId="41" fillId="0" borderId="0">
      <alignment horizontal="left" wrapText="1"/>
    </xf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0" borderId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20" borderId="11" applyNumberFormat="0" applyAlignment="0" applyProtection="0"/>
    <xf numFmtId="0" fontId="89" fillId="0" borderId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89" fillId="0" borderId="0"/>
    <xf numFmtId="0" fontId="7" fillId="0" borderId="0"/>
    <xf numFmtId="0" fontId="7" fillId="0" borderId="0"/>
    <xf numFmtId="0" fontId="7" fillId="0" borderId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6" borderId="52" applyNumberFormat="0" applyAlignment="0" applyProtection="0"/>
    <xf numFmtId="166" fontId="41" fillId="0" borderId="0">
      <alignment horizontal="left" wrapText="1"/>
    </xf>
    <xf numFmtId="0" fontId="89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33" fillId="66" borderId="11" applyNumberFormat="0" applyAlignment="0" applyProtection="0"/>
    <xf numFmtId="0" fontId="89" fillId="0" borderId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6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6" borderId="52" applyNumberFormat="0" applyAlignment="0" applyProtection="0"/>
    <xf numFmtId="0" fontId="89" fillId="0" borderId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56" fillId="0" borderId="0"/>
    <xf numFmtId="0" fontId="56" fillId="0" borderId="0"/>
    <xf numFmtId="0" fontId="89" fillId="0" borderId="0"/>
    <xf numFmtId="0" fontId="6" fillId="0" borderId="0"/>
    <xf numFmtId="0" fontId="56" fillId="0" borderId="0"/>
    <xf numFmtId="0" fontId="57" fillId="0" borderId="0"/>
    <xf numFmtId="0" fontId="89" fillId="0" borderId="0"/>
    <xf numFmtId="0" fontId="57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9" fillId="0" borderId="0"/>
    <xf numFmtId="167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0" fontId="89" fillId="0" borderId="0"/>
    <xf numFmtId="10" fontId="7" fillId="0" borderId="0" applyFont="0" applyFill="0" applyBorder="0" applyAlignment="0" applyProtection="0"/>
    <xf numFmtId="0" fontId="89" fillId="0" borderId="0"/>
    <xf numFmtId="0" fontId="6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7" fillId="0" borderId="47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66" fillId="0" borderId="0" applyFont="0" applyFill="0" applyBorder="0" applyAlignment="0" applyProtection="0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0" fontId="7" fillId="0" borderId="47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9" fontId="14" fillId="0" borderId="0" applyFont="0" applyFill="0" applyBorder="0" applyAlignment="0" applyProtection="0"/>
    <xf numFmtId="10" fontId="7" fillId="0" borderId="47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0" fontId="7" fillId="0" borderId="47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6" fillId="0" borderId="0" applyFont="0" applyFill="0" applyBorder="0" applyAlignment="0" applyProtection="0"/>
    <xf numFmtId="10" fontId="7" fillId="0" borderId="47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9" fillId="0" borderId="0"/>
    <xf numFmtId="9" fontId="7" fillId="0" borderId="0" applyFont="0" applyFill="0" applyBorder="0" applyAlignment="0" applyProtection="0"/>
    <xf numFmtId="0" fontId="6" fillId="0" borderId="0"/>
    <xf numFmtId="0" fontId="89" fillId="0" borderId="0"/>
    <xf numFmtId="9" fontId="7" fillId="0" borderId="0" applyFont="0" applyFill="0" applyBorder="0" applyAlignment="0" applyProtection="0"/>
    <xf numFmtId="0" fontId="89" fillId="0" borderId="0"/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0" fontId="89" fillId="0" borderId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47"/>
    <xf numFmtId="9" fontId="52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9" fontId="14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9" fontId="14" fillId="0" borderId="0" applyFont="0" applyFill="0" applyBorder="0" applyAlignment="0" applyProtection="0"/>
    <xf numFmtId="10" fontId="7" fillId="0" borderId="47"/>
    <xf numFmtId="9" fontId="14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9" fontId="14" fillId="0" borderId="0" applyFont="0" applyFill="0" applyBorder="0" applyAlignment="0" applyProtection="0"/>
    <xf numFmtId="10" fontId="7" fillId="0" borderId="47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47"/>
    <xf numFmtId="10" fontId="7" fillId="0" borderId="47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0" fontId="89" fillId="0" borderId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9" fillId="0" borderId="0"/>
    <xf numFmtId="9" fontId="41" fillId="0" borderId="0" applyFont="0" applyFill="0" applyBorder="0" applyAlignment="0" applyProtection="0"/>
    <xf numFmtId="0" fontId="6" fillId="0" borderId="0"/>
    <xf numFmtId="0" fontId="89" fillId="0" borderId="0"/>
    <xf numFmtId="0" fontId="6" fillId="0" borderId="0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0" fontId="89" fillId="0" borderId="0"/>
    <xf numFmtId="9" fontId="7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0" fontId="89" fillId="0" borderId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166" fontId="41" fillId="0" borderId="0">
      <alignment horizontal="left" wrapText="1"/>
    </xf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1" fillId="0" borderId="0">
      <alignment horizontal="left" wrapText="1"/>
    </xf>
    <xf numFmtId="9" fontId="52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1" fillId="0" borderId="0">
      <alignment horizontal="left" wrapText="1"/>
    </xf>
    <xf numFmtId="0" fontId="89" fillId="0" borderId="0"/>
    <xf numFmtId="0" fontId="6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41" fontId="7" fillId="76" borderId="47"/>
    <xf numFmtId="41" fontId="7" fillId="76" borderId="47"/>
    <xf numFmtId="166" fontId="41" fillId="0" borderId="0">
      <alignment horizontal="left" wrapText="1"/>
    </xf>
    <xf numFmtId="0" fontId="6" fillId="0" borderId="0"/>
    <xf numFmtId="41" fontId="7" fillId="76" borderId="47"/>
    <xf numFmtId="41" fontId="7" fillId="76" borderId="47"/>
    <xf numFmtId="0" fontId="89" fillId="0" borderId="0"/>
    <xf numFmtId="0" fontId="6" fillId="0" borderId="0"/>
    <xf numFmtId="166" fontId="41" fillId="0" borderId="0">
      <alignment horizontal="left" wrapText="1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" fontId="14" fillId="0" borderId="0" applyFont="0" applyFill="0" applyBorder="0" applyAlignment="0" applyProtection="0"/>
    <xf numFmtId="0" fontId="38" fillId="0" borderId="34">
      <alignment horizontal="center"/>
    </xf>
    <xf numFmtId="0" fontId="38" fillId="0" borderId="34">
      <alignment horizontal="center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38" fillId="0" borderId="34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3" fontId="14" fillId="0" borderId="0" applyFont="0" applyFill="0" applyBorder="0" applyAlignment="0" applyProtection="0"/>
    <xf numFmtId="0" fontId="14" fillId="77" borderId="0" applyNumberFormat="0" applyFont="0" applyBorder="0" applyAlignment="0" applyProtection="0"/>
    <xf numFmtId="0" fontId="14" fillId="77" borderId="0" applyNumberFormat="0" applyFon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14" fillId="77" borderId="0" applyNumberFormat="0" applyFont="0" applyBorder="0" applyAlignment="0" applyProtection="0"/>
    <xf numFmtId="0" fontId="58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3" fontId="91" fillId="0" borderId="0" applyFill="0" applyBorder="0" applyAlignment="0" applyProtection="0"/>
    <xf numFmtId="0" fontId="92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89" fillId="0" borderId="0"/>
    <xf numFmtId="3" fontId="91" fillId="0" borderId="0" applyFill="0" applyBorder="0" applyAlignment="0" applyProtection="0"/>
    <xf numFmtId="0" fontId="89" fillId="0" borderId="0"/>
    <xf numFmtId="3" fontId="91" fillId="0" borderId="0" applyFill="0" applyBorder="0" applyAlignment="0" applyProtection="0"/>
    <xf numFmtId="0" fontId="89" fillId="0" borderId="0"/>
    <xf numFmtId="3" fontId="91" fillId="0" borderId="0" applyFill="0" applyBorder="0" applyAlignment="0" applyProtection="0"/>
    <xf numFmtId="0" fontId="89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42" fontId="7" fillId="23" borderId="0"/>
    <xf numFmtId="0" fontId="57" fillId="78" borderId="0"/>
    <xf numFmtId="0" fontId="94" fillId="78" borderId="48"/>
    <xf numFmtId="0" fontId="95" fillId="79" borderId="53"/>
    <xf numFmtId="0" fontId="7" fillId="0" borderId="0"/>
    <xf numFmtId="0" fontId="7" fillId="0" borderId="0"/>
    <xf numFmtId="0" fontId="7" fillId="0" borderId="0"/>
    <xf numFmtId="0" fontId="7" fillId="0" borderId="0"/>
    <xf numFmtId="0" fontId="96" fillId="78" borderId="54"/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0"/>
    <xf numFmtId="166" fontId="41" fillId="0" borderId="0">
      <alignment horizontal="left" wrapText="1"/>
    </xf>
    <xf numFmtId="0" fontId="6" fillId="0" borderId="0"/>
    <xf numFmtId="42" fontId="7" fillId="23" borderId="0"/>
    <xf numFmtId="166" fontId="41" fillId="0" borderId="0">
      <alignment horizontal="left" wrapText="1"/>
    </xf>
    <xf numFmtId="0" fontId="89" fillId="0" borderId="0"/>
    <xf numFmtId="42" fontId="7" fillId="23" borderId="0"/>
    <xf numFmtId="42" fontId="7" fillId="23" borderId="0"/>
    <xf numFmtId="42" fontId="7" fillId="23" borderId="23">
      <alignment vertical="center"/>
    </xf>
    <xf numFmtId="42" fontId="7" fillId="23" borderId="23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23">
      <alignment vertical="center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23">
      <alignment vertical="center"/>
    </xf>
    <xf numFmtId="166" fontId="41" fillId="0" borderId="0">
      <alignment horizontal="left" wrapText="1"/>
    </xf>
    <xf numFmtId="0" fontId="11" fillId="23" borderId="20" applyNumberFormat="0">
      <alignment horizontal="center" vertical="center" wrapText="1"/>
    </xf>
    <xf numFmtId="0" fontId="11" fillId="23" borderId="20" applyNumberFormat="0">
      <alignment horizontal="center" vertical="center" wrapText="1"/>
    </xf>
    <xf numFmtId="0" fontId="89" fillId="0" borderId="0"/>
    <xf numFmtId="0" fontId="11" fillId="23" borderId="20" applyNumberFormat="0">
      <alignment horizontal="center" vertical="center" wrapText="1"/>
    </xf>
    <xf numFmtId="166" fontId="41" fillId="0" borderId="0">
      <alignment horizontal="left" wrapText="1"/>
    </xf>
    <xf numFmtId="10" fontId="7" fillId="23" borderId="0"/>
    <xf numFmtId="10" fontId="7" fillId="23" borderId="0"/>
    <xf numFmtId="10" fontId="7" fillId="23" borderId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23" borderId="0"/>
    <xf numFmtId="10" fontId="7" fillId="23" borderId="0"/>
    <xf numFmtId="166" fontId="41" fillId="0" borderId="0">
      <alignment horizontal="left" wrapText="1"/>
    </xf>
    <xf numFmtId="10" fontId="7" fillId="23" borderId="0"/>
    <xf numFmtId="166" fontId="41" fillId="0" borderId="0">
      <alignment horizontal="left" wrapText="1"/>
    </xf>
    <xf numFmtId="10" fontId="7" fillId="23" borderId="0"/>
    <xf numFmtId="166" fontId="41" fillId="0" borderId="0">
      <alignment horizontal="left" wrapText="1"/>
    </xf>
    <xf numFmtId="10" fontId="7" fillId="23" borderId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23" borderId="0"/>
    <xf numFmtId="0" fontId="89" fillId="0" borderId="0"/>
    <xf numFmtId="10" fontId="7" fillId="23" borderId="0"/>
    <xf numFmtId="0" fontId="89" fillId="0" borderId="0"/>
    <xf numFmtId="0" fontId="6" fillId="0" borderId="0"/>
    <xf numFmtId="10" fontId="7" fillId="23" borderId="0"/>
    <xf numFmtId="198" fontId="7" fillId="23" borderId="0"/>
    <xf numFmtId="198" fontId="7" fillId="23" borderId="0"/>
    <xf numFmtId="198" fontId="7" fillId="23" borderId="0"/>
    <xf numFmtId="166" fontId="41" fillId="0" borderId="0">
      <alignment horizontal="left" wrapText="1"/>
    </xf>
    <xf numFmtId="166" fontId="41" fillId="0" borderId="0">
      <alignment horizontal="left" wrapText="1"/>
    </xf>
    <xf numFmtId="198" fontId="7" fillId="23" borderId="0"/>
    <xf numFmtId="198" fontId="7" fillId="23" borderId="0"/>
    <xf numFmtId="166" fontId="41" fillId="0" borderId="0">
      <alignment horizontal="left" wrapText="1"/>
    </xf>
    <xf numFmtId="198" fontId="7" fillId="23" borderId="0"/>
    <xf numFmtId="166" fontId="41" fillId="0" borderId="0">
      <alignment horizontal="left" wrapText="1"/>
    </xf>
    <xf numFmtId="198" fontId="7" fillId="23" borderId="0"/>
    <xf numFmtId="166" fontId="41" fillId="0" borderId="0">
      <alignment horizontal="left" wrapText="1"/>
    </xf>
    <xf numFmtId="198" fontId="7" fillId="23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198" fontId="7" fillId="23" borderId="0"/>
    <xf numFmtId="198" fontId="7" fillId="23" borderId="0"/>
    <xf numFmtId="0" fontId="89" fillId="0" borderId="0"/>
    <xf numFmtId="0" fontId="6" fillId="0" borderId="0"/>
    <xf numFmtId="0" fontId="89" fillId="0" borderId="0"/>
    <xf numFmtId="0" fontId="6" fillId="0" borderId="0"/>
    <xf numFmtId="198" fontId="7" fillId="23" borderId="0"/>
    <xf numFmtId="42" fontId="7" fillId="23" borderId="0"/>
    <xf numFmtId="164" fontId="17" fillId="0" borderId="0" applyBorder="0" applyAlignment="0"/>
    <xf numFmtId="164" fontId="17" fillId="0" borderId="0" applyBorder="0" applyAlignment="0"/>
    <xf numFmtId="0" fontId="89" fillId="0" borderId="0"/>
    <xf numFmtId="164" fontId="17" fillId="0" borderId="0" applyBorder="0" applyAlignment="0"/>
    <xf numFmtId="42" fontId="7" fillId="23" borderId="13">
      <alignment horizontal="left"/>
    </xf>
    <xf numFmtId="42" fontId="7" fillId="23" borderId="13">
      <alignment horizontal="left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13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13">
      <alignment horizontal="left"/>
    </xf>
    <xf numFmtId="166" fontId="41" fillId="0" borderId="0">
      <alignment horizontal="left" wrapText="1"/>
    </xf>
    <xf numFmtId="198" fontId="16" fillId="23" borderId="13">
      <alignment horizontal="left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8" fontId="16" fillId="23" borderId="13">
      <alignment horizontal="left"/>
    </xf>
    <xf numFmtId="0" fontId="89" fillId="0" borderId="0"/>
    <xf numFmtId="0" fontId="6" fillId="0" borderId="0"/>
    <xf numFmtId="164" fontId="17" fillId="0" borderId="0" applyBorder="0" applyAlignment="0"/>
    <xf numFmtId="14" fontId="41" fillId="0" borderId="0" applyNumberFormat="0" applyFill="0" applyBorder="0" applyAlignment="0" applyProtection="0">
      <alignment horizontal="left"/>
    </xf>
    <xf numFmtId="14" fontId="41" fillId="0" borderId="0" applyNumberFormat="0" applyFill="0" applyBorder="0" applyAlignment="0" applyProtection="0">
      <alignment horizontal="left"/>
    </xf>
    <xf numFmtId="0" fontId="89" fillId="0" borderId="0"/>
    <xf numFmtId="0" fontId="6" fillId="0" borderId="0"/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0" fontId="89" fillId="0" borderId="0"/>
    <xf numFmtId="199" fontId="7" fillId="0" borderId="0" applyFont="0" applyFill="0" applyAlignment="0">
      <alignment horizontal="right"/>
    </xf>
    <xf numFmtId="0" fontId="89" fillId="0" borderId="0"/>
    <xf numFmtId="0" fontId="6" fillId="0" borderId="0"/>
    <xf numFmtId="4" fontId="97" fillId="26" borderId="11" applyNumberFormat="0" applyProtection="0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26" borderId="11" applyNumberFormat="0" applyProtection="0">
      <alignment vertical="center"/>
    </xf>
    <xf numFmtId="4" fontId="98" fillId="26" borderId="11" applyNumberFormat="0" applyProtection="0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8" fillId="26" borderId="11" applyNumberFormat="0" applyProtection="0">
      <alignment vertical="center"/>
    </xf>
    <xf numFmtId="4" fontId="97" fillId="26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26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1" borderId="0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4" fontId="97" fillId="82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2" borderId="11" applyNumberFormat="0" applyProtection="0">
      <alignment horizontal="right" vertical="center"/>
    </xf>
    <xf numFmtId="4" fontId="97" fillId="83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3" borderId="11" applyNumberFormat="0" applyProtection="0">
      <alignment horizontal="right" vertical="center"/>
    </xf>
    <xf numFmtId="4" fontId="97" fillId="84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4" borderId="11" applyNumberFormat="0" applyProtection="0">
      <alignment horizontal="right" vertical="center"/>
    </xf>
    <xf numFmtId="4" fontId="97" fillId="85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5" borderId="11" applyNumberFormat="0" applyProtection="0">
      <alignment horizontal="right" vertical="center"/>
    </xf>
    <xf numFmtId="4" fontId="97" fillId="86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6" borderId="11" applyNumberFormat="0" applyProtection="0">
      <alignment horizontal="right" vertical="center"/>
    </xf>
    <xf numFmtId="4" fontId="97" fillId="87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7" borderId="11" applyNumberFormat="0" applyProtection="0">
      <alignment horizontal="right" vertical="center"/>
    </xf>
    <xf numFmtId="4" fontId="97" fillId="88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8" borderId="11" applyNumberFormat="0" applyProtection="0">
      <alignment horizontal="right" vertical="center"/>
    </xf>
    <xf numFmtId="4" fontId="97" fillId="89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9" borderId="11" applyNumberFormat="0" applyProtection="0">
      <alignment horizontal="right" vertical="center"/>
    </xf>
    <xf numFmtId="4" fontId="97" fillId="90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0" borderId="11" applyNumberFormat="0" applyProtection="0">
      <alignment horizontal="right" vertical="center"/>
    </xf>
    <xf numFmtId="4" fontId="99" fillId="91" borderId="11" applyNumberFormat="0" applyProtection="0">
      <alignment horizontal="left" vertical="center" indent="1"/>
    </xf>
    <xf numFmtId="4" fontId="99" fillId="92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9" fillId="92" borderId="0" applyNumberFormat="0" applyProtection="0">
      <alignment horizontal="left" vertical="center" indent="1"/>
    </xf>
    <xf numFmtId="4" fontId="99" fillId="91" borderId="11" applyNumberFormat="0" applyProtection="0">
      <alignment horizontal="left" vertical="center" indent="1"/>
    </xf>
    <xf numFmtId="4" fontId="97" fillId="93" borderId="55" applyNumberFormat="0" applyProtection="0">
      <alignment horizontal="left" vertical="center" indent="1"/>
    </xf>
    <xf numFmtId="4" fontId="97" fillId="93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3" borderId="0" applyNumberFormat="0" applyProtection="0">
      <alignment horizontal="left" vertical="center" indent="1"/>
    </xf>
    <xf numFmtId="4" fontId="100" fillId="94" borderId="0" applyNumberFormat="0" applyProtection="0">
      <alignment horizontal="left" vertical="center" indent="1"/>
    </xf>
    <xf numFmtId="4" fontId="100" fillId="94" borderId="0" applyNumberFormat="0" applyProtection="0">
      <alignment horizontal="left" vertical="center" indent="1"/>
    </xf>
    <xf numFmtId="0" fontId="89" fillId="0" borderId="0"/>
    <xf numFmtId="4" fontId="100" fillId="94" borderId="0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4" fontId="101" fillId="0" borderId="0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4" fontId="101" fillId="0" borderId="0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66" borderId="6" applyNumberFormat="0">
      <protection locked="0"/>
    </xf>
    <xf numFmtId="0" fontId="7" fillId="66" borderId="6" applyNumberFormat="0">
      <protection locked="0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59" borderId="56" applyBorder="0"/>
    <xf numFmtId="4" fontId="97" fillId="97" borderId="11" applyNumberFormat="0" applyProtection="0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7" borderId="11" applyNumberFormat="0" applyProtection="0">
      <alignment vertical="center"/>
    </xf>
    <xf numFmtId="4" fontId="98" fillId="97" borderId="11" applyNumberFormat="0" applyProtection="0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8" fillId="97" borderId="11" applyNumberFormat="0" applyProtection="0">
      <alignment vertical="center"/>
    </xf>
    <xf numFmtId="4" fontId="97" fillId="97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7" borderId="11" applyNumberFormat="0" applyProtection="0">
      <alignment horizontal="left" vertical="center" indent="1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3" borderId="11" applyNumberFormat="0" applyProtection="0">
      <alignment horizontal="right" vertical="center"/>
    </xf>
    <xf numFmtId="4" fontId="98" fillId="93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8" fillId="93" borderId="11" applyNumberFormat="0" applyProtection="0">
      <alignment horizontal="right" vertical="center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102" fillId="0" borderId="0"/>
    <xf numFmtId="0" fontId="102" fillId="0" borderId="0"/>
    <xf numFmtId="0" fontId="89" fillId="0" borderId="0"/>
    <xf numFmtId="0" fontId="103" fillId="0" borderId="0" applyNumberFormat="0" applyProtection="0">
      <alignment horizontal="left" indent="5"/>
    </xf>
    <xf numFmtId="0" fontId="9" fillId="98" borderId="6"/>
    <xf numFmtId="4" fontId="104" fillId="93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104" fillId="93" borderId="11" applyNumberFormat="0" applyProtection="0">
      <alignment horizontal="right" vertical="center"/>
    </xf>
    <xf numFmtId="39" fontId="7" fillId="99" borderId="0"/>
    <xf numFmtId="39" fontId="7" fillId="99" borderId="0"/>
    <xf numFmtId="39" fontId="7" fillId="99" borderId="0"/>
    <xf numFmtId="166" fontId="41" fillId="0" borderId="0">
      <alignment horizontal="left" wrapText="1"/>
    </xf>
    <xf numFmtId="166" fontId="41" fillId="0" borderId="0">
      <alignment horizontal="left" wrapText="1"/>
    </xf>
    <xf numFmtId="39" fontId="7" fillId="99" borderId="0"/>
    <xf numFmtId="39" fontId="7" fillId="99" borderId="0"/>
    <xf numFmtId="166" fontId="41" fillId="0" borderId="0">
      <alignment horizontal="left" wrapText="1"/>
    </xf>
    <xf numFmtId="39" fontId="7" fillId="99" borderId="0"/>
    <xf numFmtId="166" fontId="41" fillId="0" borderId="0">
      <alignment horizontal="left" wrapText="1"/>
    </xf>
    <xf numFmtId="39" fontId="7" fillId="99" borderId="0"/>
    <xf numFmtId="166" fontId="41" fillId="0" borderId="0">
      <alignment horizontal="left" wrapText="1"/>
    </xf>
    <xf numFmtId="39" fontId="7" fillId="99" borderId="0"/>
    <xf numFmtId="166" fontId="41" fillId="0" borderId="0">
      <alignment horizontal="left" wrapText="1"/>
    </xf>
    <xf numFmtId="166" fontId="41" fillId="0" borderId="0">
      <alignment horizontal="left" wrapText="1"/>
    </xf>
    <xf numFmtId="39" fontId="7" fillId="99" borderId="0"/>
    <xf numFmtId="0" fontId="89" fillId="0" borderId="0"/>
    <xf numFmtId="39" fontId="7" fillId="99" borderId="0"/>
    <xf numFmtId="0" fontId="89" fillId="0" borderId="0"/>
    <xf numFmtId="0" fontId="6" fillId="0" borderId="0"/>
    <xf numFmtId="39" fontId="7" fillId="99" borderId="0"/>
    <xf numFmtId="0" fontId="105" fillId="0" borderId="0" applyNumberFormat="0" applyFill="0" applyBorder="0" applyAlignment="0" applyProtection="0"/>
    <xf numFmtId="38" fontId="9" fillId="0" borderId="12"/>
    <xf numFmtId="38" fontId="9" fillId="0" borderId="12"/>
    <xf numFmtId="0" fontId="89" fillId="0" borderId="0"/>
    <xf numFmtId="38" fontId="9" fillId="0" borderId="12"/>
    <xf numFmtId="38" fontId="9" fillId="0" borderId="12"/>
    <xf numFmtId="38" fontId="9" fillId="0" borderId="12"/>
    <xf numFmtId="38" fontId="9" fillId="0" borderId="12"/>
    <xf numFmtId="0" fontId="89" fillId="0" borderId="0"/>
    <xf numFmtId="38" fontId="9" fillId="0" borderId="12"/>
    <xf numFmtId="38" fontId="9" fillId="0" borderId="12"/>
    <xf numFmtId="38" fontId="9" fillId="0" borderId="12"/>
    <xf numFmtId="38" fontId="9" fillId="0" borderId="12"/>
    <xf numFmtId="0" fontId="89" fillId="0" borderId="0"/>
    <xf numFmtId="38" fontId="9" fillId="0" borderId="12"/>
    <xf numFmtId="38" fontId="9" fillId="0" borderId="12"/>
    <xf numFmtId="38" fontId="9" fillId="0" borderId="12"/>
    <xf numFmtId="166" fontId="41" fillId="0" borderId="0">
      <alignment horizontal="left" wrapText="1"/>
    </xf>
    <xf numFmtId="38" fontId="9" fillId="0" borderId="12"/>
    <xf numFmtId="0" fontId="9" fillId="0" borderId="12"/>
    <xf numFmtId="38" fontId="9" fillId="0" borderId="12"/>
    <xf numFmtId="38" fontId="9" fillId="0" borderId="12"/>
    <xf numFmtId="38" fontId="9" fillId="0" borderId="12"/>
    <xf numFmtId="38" fontId="17" fillId="0" borderId="13"/>
    <xf numFmtId="38" fontId="17" fillId="0" borderId="13"/>
    <xf numFmtId="0" fontId="7" fillId="0" borderId="0"/>
    <xf numFmtId="0" fontId="7" fillId="0" borderId="0"/>
    <xf numFmtId="0" fontId="7" fillId="0" borderId="0"/>
    <xf numFmtId="38" fontId="17" fillId="0" borderId="13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13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13"/>
    <xf numFmtId="0" fontId="17" fillId="0" borderId="13"/>
    <xf numFmtId="38" fontId="17" fillId="0" borderId="13"/>
    <xf numFmtId="38" fontId="17" fillId="0" borderId="13"/>
    <xf numFmtId="38" fontId="17" fillId="0" borderId="13"/>
    <xf numFmtId="38" fontId="17" fillId="0" borderId="13"/>
    <xf numFmtId="39" fontId="41" fillId="100" borderId="0"/>
    <xf numFmtId="39" fontId="41" fillId="100" borderId="0"/>
    <xf numFmtId="0" fontId="89" fillId="0" borderId="0"/>
    <xf numFmtId="0" fontId="6" fillId="0" borderId="0"/>
    <xf numFmtId="200" fontId="7" fillId="0" borderId="0">
      <alignment horizontal="left" wrapText="1"/>
    </xf>
    <xf numFmtId="0" fontId="6" fillId="0" borderId="0"/>
    <xf numFmtId="193" fontId="7" fillId="0" borderId="0">
      <alignment horizontal="left" wrapText="1"/>
    </xf>
    <xf numFmtId="0" fontId="6" fillId="0" borderId="0"/>
    <xf numFmtId="0" fontId="89" fillId="0" borderId="0"/>
    <xf numFmtId="0" fontId="6" fillId="0" borderId="0"/>
    <xf numFmtId="0" fontId="89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89" fillId="0" borderId="0"/>
    <xf numFmtId="0" fontId="6" fillId="0" borderId="0"/>
    <xf numFmtId="166" fontId="7" fillId="0" borderId="0">
      <alignment horizontal="left" wrapText="1"/>
    </xf>
    <xf numFmtId="0" fontId="89" fillId="0" borderId="0"/>
    <xf numFmtId="173" fontId="7" fillId="0" borderId="0">
      <alignment horizontal="left" wrapText="1"/>
    </xf>
    <xf numFmtId="0" fontId="89" fillId="0" borderId="0"/>
    <xf numFmtId="0" fontId="89" fillId="0" borderId="0"/>
    <xf numFmtId="166" fontId="7" fillId="0" borderId="0">
      <alignment horizontal="left" wrapText="1"/>
    </xf>
    <xf numFmtId="0" fontId="89" fillId="0" borderId="0"/>
    <xf numFmtId="173" fontId="7" fillId="0" borderId="0">
      <alignment horizontal="left" wrapText="1"/>
    </xf>
    <xf numFmtId="0" fontId="89" fillId="0" borderId="0"/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98" fontId="7" fillId="0" borderId="0">
      <alignment horizontal="left" wrapText="1"/>
    </xf>
    <xf numFmtId="0" fontId="89" fillId="0" borderId="0"/>
    <xf numFmtId="198" fontId="7" fillId="0" borderId="0">
      <alignment horizontal="left" wrapText="1"/>
    </xf>
    <xf numFmtId="198" fontId="7" fillId="0" borderId="0">
      <alignment horizontal="left" wrapText="1"/>
    </xf>
    <xf numFmtId="167" fontId="7" fillId="0" borderId="0">
      <alignment horizontal="left" wrapText="1"/>
    </xf>
    <xf numFmtId="0" fontId="89" fillId="0" borderId="0"/>
    <xf numFmtId="198" fontId="7" fillId="0" borderId="0">
      <alignment horizontal="left" wrapText="1"/>
    </xf>
    <xf numFmtId="0" fontId="89" fillId="0" borderId="0"/>
    <xf numFmtId="198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89" fillId="0" borderId="0"/>
    <xf numFmtId="166" fontId="7" fillId="0" borderId="0">
      <alignment horizontal="left" wrapText="1"/>
    </xf>
    <xf numFmtId="196" fontId="7" fillId="0" borderId="0">
      <alignment horizontal="left" wrapText="1"/>
    </xf>
    <xf numFmtId="19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89" fillId="0" borderId="0"/>
    <xf numFmtId="196" fontId="7" fillId="0" borderId="0">
      <alignment horizontal="left" wrapText="1"/>
    </xf>
    <xf numFmtId="0" fontId="89" fillId="0" borderId="0"/>
    <xf numFmtId="200" fontId="7" fillId="0" borderId="0">
      <alignment horizontal="left" wrapText="1"/>
    </xf>
    <xf numFmtId="200" fontId="7" fillId="0" borderId="0">
      <alignment horizontal="left" wrapText="1"/>
    </xf>
    <xf numFmtId="166" fontId="41" fillId="0" borderId="0">
      <alignment horizontal="left" wrapText="1"/>
    </xf>
    <xf numFmtId="0" fontId="89" fillId="0" borderId="0"/>
    <xf numFmtId="194" fontId="7" fillId="0" borderId="0">
      <alignment horizontal="left" wrapText="1"/>
    </xf>
    <xf numFmtId="194" fontId="7" fillId="0" borderId="0">
      <alignment horizontal="left" wrapText="1"/>
    </xf>
    <xf numFmtId="194" fontId="7" fillId="0" borderId="0">
      <alignment horizontal="left" wrapText="1"/>
    </xf>
    <xf numFmtId="0" fontId="89" fillId="0" borderId="0"/>
    <xf numFmtId="194" fontId="7" fillId="0" borderId="0">
      <alignment horizontal="left" wrapText="1"/>
    </xf>
    <xf numFmtId="194" fontId="7" fillId="0" borderId="0">
      <alignment horizontal="left" wrapText="1"/>
    </xf>
    <xf numFmtId="0" fontId="89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0" fontId="89" fillId="0" borderId="0"/>
    <xf numFmtId="194" fontId="7" fillId="0" borderId="0">
      <alignment horizontal="left" wrapText="1"/>
    </xf>
    <xf numFmtId="0" fontId="89" fillId="0" borderId="0"/>
    <xf numFmtId="0" fontId="89" fillId="0" borderId="0"/>
    <xf numFmtId="166" fontId="7" fillId="0" borderId="0">
      <alignment horizontal="left" wrapText="1"/>
    </xf>
    <xf numFmtId="0" fontId="6" fillId="0" borderId="0"/>
    <xf numFmtId="0" fontId="89" fillId="0" borderId="0"/>
    <xf numFmtId="167" fontId="7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0" fontId="6" fillId="0" borderId="0"/>
    <xf numFmtId="0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0" fontId="107" fillId="0" borderId="0"/>
    <xf numFmtId="0" fontId="70" fillId="0" borderId="54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89" fillId="0" borderId="0"/>
    <xf numFmtId="0" fontId="89" fillId="0" borderId="0"/>
    <xf numFmtId="0" fontId="89" fillId="0" borderId="0"/>
    <xf numFmtId="0" fontId="89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109" fillId="0" borderId="0"/>
    <xf numFmtId="0" fontId="7" fillId="0" borderId="0" applyNumberFormat="0" applyBorder="0" applyAlignment="0"/>
    <xf numFmtId="0" fontId="110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89" fillId="0" borderId="0"/>
    <xf numFmtId="0" fontId="34" fillId="0" borderId="0" applyNumberFormat="0" applyFill="0" applyBorder="0" applyAlignment="0" applyProtection="0"/>
    <xf numFmtId="0" fontId="6" fillId="0" borderId="0"/>
    <xf numFmtId="0" fontId="89" fillId="0" borderId="0"/>
    <xf numFmtId="0" fontId="6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6" fontId="41" fillId="0" borderId="0">
      <alignment horizontal="left" wrapText="1"/>
    </xf>
    <xf numFmtId="0" fontId="89" fillId="0" borderId="0"/>
    <xf numFmtId="166" fontId="41" fillId="0" borderId="0">
      <alignment horizontal="left"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/>
    <xf numFmtId="0" fontId="94" fillId="78" borderId="0"/>
    <xf numFmtId="201" fontId="112" fillId="23" borderId="0">
      <alignment horizontal="left" vertical="center"/>
    </xf>
    <xf numFmtId="201" fontId="113" fillId="0" borderId="0">
      <alignment horizontal="left" vertical="center"/>
    </xf>
    <xf numFmtId="201" fontId="113" fillId="0" borderId="0">
      <alignment horizontal="left" vertical="center"/>
    </xf>
    <xf numFmtId="0" fontId="89" fillId="0" borderId="0"/>
    <xf numFmtId="0" fontId="6" fillId="0" borderId="0"/>
    <xf numFmtId="0" fontId="11" fillId="23" borderId="0">
      <alignment horizontal="left" wrapText="1"/>
    </xf>
    <xf numFmtId="0" fontId="11" fillId="23" borderId="0">
      <alignment horizontal="left" wrapText="1"/>
    </xf>
    <xf numFmtId="0" fontId="89" fillId="0" borderId="0"/>
    <xf numFmtId="0" fontId="11" fillId="23" borderId="0">
      <alignment horizontal="left" wrapText="1"/>
    </xf>
    <xf numFmtId="166" fontId="41" fillId="0" borderId="0">
      <alignment horizontal="left" wrapText="1"/>
    </xf>
    <xf numFmtId="0" fontId="114" fillId="0" borderId="0">
      <alignment horizontal="left" vertical="center"/>
    </xf>
    <xf numFmtId="0" fontId="114" fillId="0" borderId="0">
      <alignment horizontal="left" vertical="center"/>
    </xf>
    <xf numFmtId="0" fontId="89" fillId="0" borderId="0"/>
    <xf numFmtId="0" fontId="6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60" fillId="0" borderId="58" applyNumberFormat="0" applyFon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14" applyNumberFormat="0" applyFill="0" applyAlignment="0" applyProtection="0"/>
    <xf numFmtId="0" fontId="89" fillId="0" borderId="0"/>
    <xf numFmtId="0" fontId="115" fillId="0" borderId="57" applyNumberFormat="0" applyFill="0" applyAlignment="0" applyProtection="0"/>
    <xf numFmtId="0" fontId="115" fillId="0" borderId="5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59" applyNumberFormat="0" applyFill="0" applyAlignment="0" applyProtection="0"/>
    <xf numFmtId="0" fontId="89" fillId="0" borderId="0"/>
    <xf numFmtId="0" fontId="6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41" fontId="11" fillId="23" borderId="0">
      <alignment horizontal="left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41" fontId="11" fillId="23" borderId="0">
      <alignment horizontal="left"/>
    </xf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7" fillId="0" borderId="58" applyNumberFormat="0" applyFont="0" applyFill="0" applyAlignment="0" applyProtection="0"/>
    <xf numFmtId="0" fontId="7" fillId="0" borderId="58" applyNumberFormat="0" applyFon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9" applyNumberFormat="0" applyFill="0" applyAlignment="0" applyProtection="0"/>
    <xf numFmtId="0" fontId="115" fillId="0" borderId="57" applyNumberFormat="0" applyFill="0" applyAlignment="0" applyProtection="0"/>
    <xf numFmtId="0" fontId="58" fillId="0" borderId="60"/>
    <xf numFmtId="0" fontId="59" fillId="0" borderId="60"/>
    <xf numFmtId="0" fontId="59" fillId="0" borderId="6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60"/>
    <xf numFmtId="0" fontId="59" fillId="0" borderId="6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89" fillId="0" borderId="0"/>
    <xf numFmtId="166" fontId="41" fillId="0" borderId="0">
      <alignment horizontal="left" wrapText="1"/>
    </xf>
    <xf numFmtId="0" fontId="6" fillId="0" borderId="0"/>
    <xf numFmtId="0" fontId="89" fillId="0" borderId="0"/>
    <xf numFmtId="0" fontId="6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" fillId="0" borderId="0"/>
    <xf numFmtId="0" fontId="6" fillId="0" borderId="0"/>
    <xf numFmtId="0" fontId="89" fillId="0" borderId="0"/>
    <xf numFmtId="0" fontId="6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>
      <alignment horizontal="left" wrapText="1"/>
    </xf>
    <xf numFmtId="0" fontId="20" fillId="0" borderId="0"/>
    <xf numFmtId="0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165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5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89" fillId="27" borderId="0" applyNumberFormat="0" applyBorder="0" applyAlignment="0" applyProtection="0"/>
    <xf numFmtId="0" fontId="7" fillId="0" borderId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5" fillId="27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27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0" borderId="0"/>
    <xf numFmtId="0" fontId="5" fillId="8" borderId="0" applyNumberFormat="0" applyBorder="0" applyAlignment="0" applyProtection="0"/>
    <xf numFmtId="0" fontId="7" fillId="0" borderId="0"/>
    <xf numFmtId="0" fontId="7" fillId="0" borderId="0"/>
    <xf numFmtId="0" fontId="20" fillId="2" borderId="0" applyNumberFormat="0" applyBorder="0" applyAlignment="0" applyProtection="0"/>
    <xf numFmtId="0" fontId="20" fillId="0" borderId="0"/>
    <xf numFmtId="0" fontId="5" fillId="8" borderId="0" applyNumberFormat="0" applyBorder="0" applyAlignment="0" applyProtection="0"/>
    <xf numFmtId="0" fontId="7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8" borderId="0" applyNumberFormat="0" applyBorder="0" applyAlignment="0" applyProtection="0"/>
    <xf numFmtId="0" fontId="20" fillId="0" borderId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27" borderId="0" applyNumberFormat="0" applyBorder="0" applyAlignment="0" applyProtection="0"/>
    <xf numFmtId="0" fontId="20" fillId="0" borderId="0"/>
    <xf numFmtId="0" fontId="7" fillId="0" borderId="0"/>
    <xf numFmtId="0" fontId="5" fillId="27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27" borderId="0" applyNumberFormat="0" applyBorder="0" applyAlignment="0" applyProtection="0"/>
    <xf numFmtId="0" fontId="32" fillId="10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27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27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27" borderId="0" applyNumberFormat="0" applyBorder="0" applyAlignment="0" applyProtection="0"/>
    <xf numFmtId="0" fontId="7" fillId="0" borderId="0"/>
    <xf numFmtId="0" fontId="20" fillId="0" borderId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5" fillId="27" borderId="0" applyNumberFormat="0" applyBorder="0" applyAlignment="0" applyProtection="0"/>
    <xf numFmtId="0" fontId="20" fillId="0" borderId="0"/>
    <xf numFmtId="0" fontId="89" fillId="27" borderId="0" applyNumberFormat="0" applyBorder="0" applyAlignment="0" applyProtection="0"/>
    <xf numFmtId="0" fontId="20" fillId="0" borderId="0"/>
    <xf numFmtId="0" fontId="7" fillId="0" borderId="0"/>
    <xf numFmtId="0" fontId="89" fillId="27" borderId="0" applyNumberFormat="0" applyBorder="0" applyAlignment="0" applyProtection="0"/>
    <xf numFmtId="0" fontId="20" fillId="0" borderId="0"/>
    <xf numFmtId="0" fontId="89" fillId="28" borderId="0" applyNumberFormat="0" applyBorder="0" applyAlignment="0" applyProtection="0"/>
    <xf numFmtId="0" fontId="7" fillId="0" borderId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5" fillId="28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28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5" fillId="9" borderId="0" applyNumberFormat="0" applyBorder="0" applyAlignment="0" applyProtection="0"/>
    <xf numFmtId="0" fontId="7" fillId="0" borderId="0"/>
    <xf numFmtId="0" fontId="7" fillId="0" borderId="0"/>
    <xf numFmtId="0" fontId="20" fillId="3" borderId="0" applyNumberFormat="0" applyBorder="0" applyAlignment="0" applyProtection="0"/>
    <xf numFmtId="0" fontId="20" fillId="0" borderId="0"/>
    <xf numFmtId="0" fontId="5" fillId="9" borderId="0" applyNumberFormat="0" applyBorder="0" applyAlignment="0" applyProtection="0"/>
    <xf numFmtId="0" fontId="7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9" borderId="0" applyNumberFormat="0" applyBorder="0" applyAlignment="0" applyProtection="0"/>
    <xf numFmtId="0" fontId="20" fillId="0" borderId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28" borderId="0" applyNumberFormat="0" applyBorder="0" applyAlignment="0" applyProtection="0"/>
    <xf numFmtId="0" fontId="20" fillId="0" borderId="0"/>
    <xf numFmtId="0" fontId="7" fillId="0" borderId="0"/>
    <xf numFmtId="0" fontId="5" fillId="2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28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28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28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28" borderId="0" applyNumberFormat="0" applyBorder="0" applyAlignment="0" applyProtection="0"/>
    <xf numFmtId="0" fontId="7" fillId="0" borderId="0"/>
    <xf numFmtId="0" fontId="20" fillId="0" borderId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5" fillId="28" borderId="0" applyNumberFormat="0" applyBorder="0" applyAlignment="0" applyProtection="0"/>
    <xf numFmtId="0" fontId="20" fillId="0" borderId="0"/>
    <xf numFmtId="0" fontId="89" fillId="28" borderId="0" applyNumberFormat="0" applyBorder="0" applyAlignment="0" applyProtection="0"/>
    <xf numFmtId="0" fontId="20" fillId="0" borderId="0"/>
    <xf numFmtId="0" fontId="7" fillId="0" borderId="0"/>
    <xf numFmtId="0" fontId="89" fillId="28" borderId="0" applyNumberFormat="0" applyBorder="0" applyAlignment="0" applyProtection="0"/>
    <xf numFmtId="0" fontId="20" fillId="0" borderId="0"/>
    <xf numFmtId="0" fontId="89" fillId="29" borderId="0" applyNumberFormat="0" applyBorder="0" applyAlignment="0" applyProtection="0"/>
    <xf numFmtId="0" fontId="7" fillId="0" borderId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5" fillId="29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29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7" fillId="0" borderId="0"/>
    <xf numFmtId="0" fontId="20" fillId="4" borderId="0" applyNumberFormat="0" applyBorder="0" applyAlignment="0" applyProtection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25" borderId="0" applyNumberFormat="0" applyBorder="0" applyAlignment="0" applyProtection="0"/>
    <xf numFmtId="0" fontId="20" fillId="0" borderId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29" borderId="0" applyNumberFormat="0" applyBorder="0" applyAlignment="0" applyProtection="0"/>
    <xf numFmtId="0" fontId="20" fillId="0" borderId="0"/>
    <xf numFmtId="0" fontId="7" fillId="0" borderId="0"/>
    <xf numFmtId="0" fontId="5" fillId="2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29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29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29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29" borderId="0" applyNumberFormat="0" applyBorder="0" applyAlignment="0" applyProtection="0"/>
    <xf numFmtId="0" fontId="7" fillId="0" borderId="0"/>
    <xf numFmtId="0" fontId="20" fillId="0" borderId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5" fillId="29" borderId="0" applyNumberFormat="0" applyBorder="0" applyAlignment="0" applyProtection="0"/>
    <xf numFmtId="0" fontId="20" fillId="0" borderId="0"/>
    <xf numFmtId="0" fontId="89" fillId="29" borderId="0" applyNumberFormat="0" applyBorder="0" applyAlignment="0" applyProtection="0"/>
    <xf numFmtId="0" fontId="20" fillId="0" borderId="0"/>
    <xf numFmtId="0" fontId="7" fillId="0" borderId="0"/>
    <xf numFmtId="0" fontId="89" fillId="29" borderId="0" applyNumberFormat="0" applyBorder="0" applyAlignment="0" applyProtection="0"/>
    <xf numFmtId="0" fontId="20" fillId="0" borderId="0"/>
    <xf numFmtId="0" fontId="89" fillId="30" borderId="0" applyNumberFormat="0" applyBorder="0" applyAlignment="0" applyProtection="0"/>
    <xf numFmtId="0" fontId="7" fillId="0" borderId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5" fillId="30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0" borderId="0"/>
    <xf numFmtId="0" fontId="5" fillId="7" borderId="0" applyNumberFormat="0" applyBorder="0" applyAlignment="0" applyProtection="0"/>
    <xf numFmtId="0" fontId="7" fillId="0" borderId="0"/>
    <xf numFmtId="0" fontId="7" fillId="0" borderId="0"/>
    <xf numFmtId="0" fontId="20" fillId="5" borderId="0" applyNumberFormat="0" applyBorder="0" applyAlignment="0" applyProtection="0"/>
    <xf numFmtId="0" fontId="20" fillId="0" borderId="0"/>
    <xf numFmtId="0" fontId="5" fillId="7" borderId="0" applyNumberFormat="0" applyBorder="0" applyAlignment="0" applyProtection="0"/>
    <xf numFmtId="0" fontId="7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7" borderId="0" applyNumberFormat="0" applyBorder="0" applyAlignment="0" applyProtection="0"/>
    <xf numFmtId="0" fontId="20" fillId="0" borderId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0" borderId="0" applyNumberFormat="0" applyBorder="0" applyAlignment="0" applyProtection="0"/>
    <xf numFmtId="0" fontId="20" fillId="0" borderId="0"/>
    <xf numFmtId="0" fontId="7" fillId="0" borderId="0"/>
    <xf numFmtId="0" fontId="5" fillId="30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0" borderId="0" applyNumberFormat="0" applyBorder="0" applyAlignment="0" applyProtection="0"/>
    <xf numFmtId="0" fontId="32" fillId="10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0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0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0" borderId="0" applyNumberFormat="0" applyBorder="0" applyAlignment="0" applyProtection="0"/>
    <xf numFmtId="0" fontId="7" fillId="0" borderId="0"/>
    <xf numFmtId="0" fontId="20" fillId="0" borderId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5" fillId="30" borderId="0" applyNumberFormat="0" applyBorder="0" applyAlignment="0" applyProtection="0"/>
    <xf numFmtId="0" fontId="20" fillId="0" borderId="0"/>
    <xf numFmtId="0" fontId="89" fillId="30" borderId="0" applyNumberFormat="0" applyBorder="0" applyAlignment="0" applyProtection="0"/>
    <xf numFmtId="0" fontId="20" fillId="0" borderId="0"/>
    <xf numFmtId="0" fontId="7" fillId="0" borderId="0"/>
    <xf numFmtId="0" fontId="89" fillId="30" borderId="0" applyNumberFormat="0" applyBorder="0" applyAlignment="0" applyProtection="0"/>
    <xf numFmtId="0" fontId="20" fillId="0" borderId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18" fillId="0" borderId="0"/>
    <xf numFmtId="0" fontId="119" fillId="3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1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5" fillId="31" borderId="0" applyNumberFormat="0" applyBorder="0" applyAlignment="0" applyProtection="0"/>
    <xf numFmtId="0" fontId="7" fillId="0" borderId="0"/>
    <xf numFmtId="0" fontId="7" fillId="0" borderId="0"/>
    <xf numFmtId="0" fontId="20" fillId="6" borderId="0" applyNumberFormat="0" applyBorder="0" applyAlignment="0" applyProtection="0"/>
    <xf numFmtId="0" fontId="20" fillId="0" borderId="0"/>
    <xf numFmtId="0" fontId="5" fillId="31" borderId="0" applyNumberFormat="0" applyBorder="0" applyAlignment="0" applyProtection="0"/>
    <xf numFmtId="0" fontId="7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31" borderId="0" applyNumberFormat="0" applyBorder="0" applyAlignment="0" applyProtection="0"/>
    <xf numFmtId="0" fontId="20" fillId="0" borderId="0"/>
    <xf numFmtId="0" fontId="20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/>
    <xf numFmtId="0" fontId="5" fillId="31" borderId="0" applyNumberFormat="0" applyBorder="0" applyAlignment="0" applyProtection="0"/>
    <xf numFmtId="0" fontId="20" fillId="0" borderId="0"/>
    <xf numFmtId="0" fontId="20" fillId="0" borderId="0"/>
    <xf numFmtId="0" fontId="5" fillId="3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1" borderId="0" applyNumberFormat="0" applyBorder="0" applyAlignment="0" applyProtection="0"/>
    <xf numFmtId="0" fontId="20" fillId="0" borderId="0"/>
    <xf numFmtId="0" fontId="20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89" fillId="31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7" fillId="0" borderId="0"/>
    <xf numFmtId="0" fontId="20" fillId="0" borderId="0"/>
    <xf numFmtId="0" fontId="89" fillId="31" borderId="0" applyNumberFormat="0" applyBorder="0" applyAlignment="0" applyProtection="0"/>
    <xf numFmtId="0" fontId="20" fillId="0" borderId="0"/>
    <xf numFmtId="0" fontId="7" fillId="0" borderId="0"/>
    <xf numFmtId="0" fontId="89" fillId="31" borderId="0" applyNumberFormat="0" applyBorder="0" applyAlignment="0" applyProtection="0"/>
    <xf numFmtId="0" fontId="20" fillId="0" borderId="0"/>
    <xf numFmtId="0" fontId="89" fillId="32" borderId="0" applyNumberFormat="0" applyBorder="0" applyAlignment="0" applyProtection="0"/>
    <xf numFmtId="0" fontId="7" fillId="0" borderId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5" fillId="32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18" fillId="0" borderId="0"/>
    <xf numFmtId="0" fontId="119" fillId="3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2" borderId="0" applyNumberFormat="0" applyBorder="0" applyAlignment="0" applyProtection="0"/>
    <xf numFmtId="0" fontId="20" fillId="7" borderId="0" applyNumberFormat="0" applyBorder="0" applyAlignment="0" applyProtection="0"/>
    <xf numFmtId="0" fontId="20" fillId="0" borderId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7" fillId="0" borderId="0"/>
    <xf numFmtId="0" fontId="20" fillId="7" borderId="0" applyNumberFormat="0" applyBorder="0" applyAlignment="0" applyProtection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0" fillId="7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25" borderId="0" applyNumberFormat="0" applyBorder="0" applyAlignment="0" applyProtection="0"/>
    <xf numFmtId="0" fontId="20" fillId="0" borderId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2" borderId="0" applyNumberFormat="0" applyBorder="0" applyAlignment="0" applyProtection="0"/>
    <xf numFmtId="0" fontId="20" fillId="0" borderId="0"/>
    <xf numFmtId="0" fontId="7" fillId="0" borderId="0"/>
    <xf numFmtId="0" fontId="5" fillId="3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2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2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2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2" borderId="0" applyNumberFormat="0" applyBorder="0" applyAlignment="0" applyProtection="0"/>
    <xf numFmtId="0" fontId="7" fillId="0" borderId="0"/>
    <xf numFmtId="0" fontId="20" fillId="0" borderId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5" fillId="32" borderId="0" applyNumberFormat="0" applyBorder="0" applyAlignment="0" applyProtection="0"/>
    <xf numFmtId="0" fontId="20" fillId="0" borderId="0"/>
    <xf numFmtId="0" fontId="89" fillId="32" borderId="0" applyNumberFormat="0" applyBorder="0" applyAlignment="0" applyProtection="0"/>
    <xf numFmtId="0" fontId="20" fillId="0" borderId="0"/>
    <xf numFmtId="0" fontId="7" fillId="0" borderId="0"/>
    <xf numFmtId="0" fontId="89" fillId="32" borderId="0" applyNumberFormat="0" applyBorder="0" applyAlignment="0" applyProtection="0"/>
    <xf numFmtId="0" fontId="20" fillId="0" borderId="0"/>
    <xf numFmtId="0" fontId="89" fillId="33" borderId="0" applyNumberFormat="0" applyBorder="0" applyAlignment="0" applyProtection="0"/>
    <xf numFmtId="0" fontId="7" fillId="0" borderId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3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5" fillId="6" borderId="0" applyNumberFormat="0" applyBorder="0" applyAlignment="0" applyProtection="0"/>
    <xf numFmtId="0" fontId="7" fillId="0" borderId="0"/>
    <xf numFmtId="0" fontId="7" fillId="0" borderId="0"/>
    <xf numFmtId="0" fontId="20" fillId="8" borderId="0" applyNumberFormat="0" applyBorder="0" applyAlignment="0" applyProtection="0"/>
    <xf numFmtId="0" fontId="20" fillId="0" borderId="0"/>
    <xf numFmtId="0" fontId="5" fillId="6" borderId="0" applyNumberFormat="0" applyBorder="0" applyAlignment="0" applyProtection="0"/>
    <xf numFmtId="0" fontId="7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6" borderId="0" applyNumberFormat="0" applyBorder="0" applyAlignment="0" applyProtection="0"/>
    <xf numFmtId="0" fontId="20" fillId="0" borderId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3" borderId="0" applyNumberFormat="0" applyBorder="0" applyAlignment="0" applyProtection="0"/>
    <xf numFmtId="0" fontId="20" fillId="0" borderId="0"/>
    <xf numFmtId="0" fontId="7" fillId="0" borderId="0"/>
    <xf numFmtId="0" fontId="5" fillId="33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3" borderId="0" applyNumberFormat="0" applyBorder="0" applyAlignment="0" applyProtection="0"/>
    <xf numFmtId="0" fontId="32" fillId="10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3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3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3" borderId="0" applyNumberFormat="0" applyBorder="0" applyAlignment="0" applyProtection="0"/>
    <xf numFmtId="0" fontId="7" fillId="0" borderId="0"/>
    <xf numFmtId="0" fontId="20" fillId="0" borderId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0" borderId="0"/>
    <xf numFmtId="0" fontId="89" fillId="33" borderId="0" applyNumberFormat="0" applyBorder="0" applyAlignment="0" applyProtection="0"/>
    <xf numFmtId="0" fontId="20" fillId="0" borderId="0"/>
    <xf numFmtId="0" fontId="7" fillId="0" borderId="0"/>
    <xf numFmtId="0" fontId="89" fillId="33" borderId="0" applyNumberFormat="0" applyBorder="0" applyAlignment="0" applyProtection="0"/>
    <xf numFmtId="0" fontId="20" fillId="0" borderId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18" fillId="0" borderId="0"/>
    <xf numFmtId="0" fontId="119" fillId="3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0" borderId="0"/>
    <xf numFmtId="0" fontId="5" fillId="34" borderId="0" applyNumberFormat="0" applyBorder="0" applyAlignment="0" applyProtection="0"/>
    <xf numFmtId="0" fontId="7" fillId="0" borderId="0"/>
    <xf numFmtId="0" fontId="7" fillId="0" borderId="0"/>
    <xf numFmtId="0" fontId="20" fillId="9" borderId="0" applyNumberFormat="0" applyBorder="0" applyAlignment="0" applyProtection="0"/>
    <xf numFmtId="0" fontId="20" fillId="0" borderId="0"/>
    <xf numFmtId="0" fontId="5" fillId="34" borderId="0" applyNumberFormat="0" applyBorder="0" applyAlignment="0" applyProtection="0"/>
    <xf numFmtId="0" fontId="7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34" borderId="0" applyNumberFormat="0" applyBorder="0" applyAlignment="0" applyProtection="0"/>
    <xf numFmtId="0" fontId="20" fillId="0" borderId="0"/>
    <xf numFmtId="0" fontId="20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0" borderId="0"/>
    <xf numFmtId="0" fontId="5" fillId="34" borderId="0" applyNumberFormat="0" applyBorder="0" applyAlignment="0" applyProtection="0"/>
    <xf numFmtId="0" fontId="20" fillId="0" borderId="0"/>
    <xf numFmtId="0" fontId="20" fillId="0" borderId="0"/>
    <xf numFmtId="0" fontId="5" fillId="3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4" borderId="0" applyNumberFormat="0" applyBorder="0" applyAlignment="0" applyProtection="0"/>
    <xf numFmtId="0" fontId="20" fillId="0" borderId="0"/>
    <xf numFmtId="0" fontId="20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89" fillId="34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0" borderId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7" fillId="0" borderId="0"/>
    <xf numFmtId="0" fontId="20" fillId="0" borderId="0"/>
    <xf numFmtId="0" fontId="89" fillId="34" borderId="0" applyNumberFormat="0" applyBorder="0" applyAlignment="0" applyProtection="0"/>
    <xf numFmtId="0" fontId="20" fillId="0" borderId="0"/>
    <xf numFmtId="0" fontId="7" fillId="0" borderId="0"/>
    <xf numFmtId="0" fontId="89" fillId="34" borderId="0" applyNumberFormat="0" applyBorder="0" applyAlignment="0" applyProtection="0"/>
    <xf numFmtId="0" fontId="20" fillId="0" borderId="0"/>
    <xf numFmtId="0" fontId="89" fillId="35" borderId="0" applyNumberFormat="0" applyBorder="0" applyAlignment="0" applyProtection="0"/>
    <xf numFmtId="0" fontId="7" fillId="0" borderId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5" fillId="35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0" borderId="0"/>
    <xf numFmtId="0" fontId="20" fillId="0" borderId="0"/>
    <xf numFmtId="0" fontId="5" fillId="24" borderId="0" applyNumberFormat="0" applyBorder="0" applyAlignment="0" applyProtection="0"/>
    <xf numFmtId="0" fontId="7" fillId="0" borderId="0"/>
    <xf numFmtId="0" fontId="7" fillId="0" borderId="0"/>
    <xf numFmtId="0" fontId="20" fillId="10" borderId="0" applyNumberFormat="0" applyBorder="0" applyAlignment="0" applyProtection="0"/>
    <xf numFmtId="0" fontId="20" fillId="0" borderId="0"/>
    <xf numFmtId="0" fontId="5" fillId="24" borderId="0" applyNumberFormat="0" applyBorder="0" applyAlignment="0" applyProtection="0"/>
    <xf numFmtId="0" fontId="7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0" fillId="10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24" borderId="0" applyNumberFormat="0" applyBorder="0" applyAlignment="0" applyProtection="0"/>
    <xf numFmtId="0" fontId="20" fillId="0" borderId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5" borderId="0" applyNumberFormat="0" applyBorder="0" applyAlignment="0" applyProtection="0"/>
    <xf numFmtId="0" fontId="20" fillId="0" borderId="0"/>
    <xf numFmtId="0" fontId="7" fillId="0" borderId="0"/>
    <xf numFmtId="0" fontId="5" fillId="35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5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5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5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5" borderId="0" applyNumberFormat="0" applyBorder="0" applyAlignment="0" applyProtection="0"/>
    <xf numFmtId="0" fontId="7" fillId="0" borderId="0"/>
    <xf numFmtId="0" fontId="20" fillId="0" borderId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5" fillId="35" borderId="0" applyNumberFormat="0" applyBorder="0" applyAlignment="0" applyProtection="0"/>
    <xf numFmtId="0" fontId="20" fillId="0" borderId="0"/>
    <xf numFmtId="0" fontId="89" fillId="35" borderId="0" applyNumberFormat="0" applyBorder="0" applyAlignment="0" applyProtection="0"/>
    <xf numFmtId="0" fontId="20" fillId="0" borderId="0"/>
    <xf numFmtId="0" fontId="7" fillId="0" borderId="0"/>
    <xf numFmtId="0" fontId="89" fillId="35" borderId="0" applyNumberFormat="0" applyBorder="0" applyAlignment="0" applyProtection="0"/>
    <xf numFmtId="0" fontId="20" fillId="0" borderId="0"/>
    <xf numFmtId="0" fontId="89" fillId="36" borderId="0" applyNumberFormat="0" applyBorder="0" applyAlignment="0" applyProtection="0"/>
    <xf numFmtId="0" fontId="7" fillId="0" borderId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5" fillId="36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0" borderId="0"/>
    <xf numFmtId="0" fontId="5" fillId="3" borderId="0" applyNumberFormat="0" applyBorder="0" applyAlignment="0" applyProtection="0"/>
    <xf numFmtId="0" fontId="7" fillId="0" borderId="0"/>
    <xf numFmtId="0" fontId="7" fillId="0" borderId="0"/>
    <xf numFmtId="0" fontId="20" fillId="5" borderId="0" applyNumberFormat="0" applyBorder="0" applyAlignment="0" applyProtection="0"/>
    <xf numFmtId="0" fontId="20" fillId="0" borderId="0"/>
    <xf numFmtId="0" fontId="5" fillId="3" borderId="0" applyNumberFormat="0" applyBorder="0" applyAlignment="0" applyProtection="0"/>
    <xf numFmtId="0" fontId="7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3" borderId="0" applyNumberFormat="0" applyBorder="0" applyAlignment="0" applyProtection="0"/>
    <xf numFmtId="0" fontId="20" fillId="0" borderId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6" borderId="0" applyNumberFormat="0" applyBorder="0" applyAlignment="0" applyProtection="0"/>
    <xf numFmtId="0" fontId="20" fillId="0" borderId="0"/>
    <xf numFmtId="0" fontId="7" fillId="0" borderId="0"/>
    <xf numFmtId="0" fontId="5" fillId="36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6" borderId="0" applyNumberFormat="0" applyBorder="0" applyAlignment="0" applyProtection="0"/>
    <xf numFmtId="0" fontId="32" fillId="10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6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6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6" borderId="0" applyNumberFormat="0" applyBorder="0" applyAlignment="0" applyProtection="0"/>
    <xf numFmtId="0" fontId="7" fillId="0" borderId="0"/>
    <xf numFmtId="0" fontId="20" fillId="0" borderId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5" fillId="36" borderId="0" applyNumberFormat="0" applyBorder="0" applyAlignment="0" applyProtection="0"/>
    <xf numFmtId="0" fontId="20" fillId="0" borderId="0"/>
    <xf numFmtId="0" fontId="89" fillId="36" borderId="0" applyNumberFormat="0" applyBorder="0" applyAlignment="0" applyProtection="0"/>
    <xf numFmtId="0" fontId="20" fillId="0" borderId="0"/>
    <xf numFmtId="0" fontId="7" fillId="0" borderId="0"/>
    <xf numFmtId="0" fontId="89" fillId="36" borderId="0" applyNumberFormat="0" applyBorder="0" applyAlignment="0" applyProtection="0"/>
    <xf numFmtId="0" fontId="20" fillId="0" borderId="0"/>
    <xf numFmtId="0" fontId="89" fillId="37" borderId="0" applyNumberFormat="0" applyBorder="0" applyAlignment="0" applyProtection="0"/>
    <xf numFmtId="0" fontId="7" fillId="0" borderId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5" fillId="37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18" fillId="0" borderId="0"/>
    <xf numFmtId="0" fontId="119" fillId="37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7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5" fillId="6" borderId="0" applyNumberFormat="0" applyBorder="0" applyAlignment="0" applyProtection="0"/>
    <xf numFmtId="0" fontId="7" fillId="0" borderId="0"/>
    <xf numFmtId="0" fontId="7" fillId="0" borderId="0"/>
    <xf numFmtId="0" fontId="20" fillId="8" borderId="0" applyNumberFormat="0" applyBorder="0" applyAlignment="0" applyProtection="0"/>
    <xf numFmtId="0" fontId="20" fillId="0" borderId="0"/>
    <xf numFmtId="0" fontId="5" fillId="6" borderId="0" applyNumberFormat="0" applyBorder="0" applyAlignment="0" applyProtection="0"/>
    <xf numFmtId="0" fontId="7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6" borderId="0" applyNumberFormat="0" applyBorder="0" applyAlignment="0" applyProtection="0"/>
    <xf numFmtId="0" fontId="20" fillId="0" borderId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7" borderId="0" applyNumberFormat="0" applyBorder="0" applyAlignment="0" applyProtection="0"/>
    <xf numFmtId="0" fontId="20" fillId="0" borderId="0"/>
    <xf numFmtId="0" fontId="7" fillId="0" borderId="0"/>
    <xf numFmtId="0" fontId="5" fillId="37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7" borderId="0" applyNumberFormat="0" applyBorder="0" applyAlignment="0" applyProtection="0"/>
    <xf numFmtId="0" fontId="32" fillId="10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7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7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7" borderId="0" applyNumberFormat="0" applyBorder="0" applyAlignment="0" applyProtection="0"/>
    <xf numFmtId="0" fontId="7" fillId="0" borderId="0"/>
    <xf numFmtId="0" fontId="20" fillId="0" borderId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5" fillId="37" borderId="0" applyNumberFormat="0" applyBorder="0" applyAlignment="0" applyProtection="0"/>
    <xf numFmtId="0" fontId="20" fillId="0" borderId="0"/>
    <xf numFmtId="0" fontId="89" fillId="37" borderId="0" applyNumberFormat="0" applyBorder="0" applyAlignment="0" applyProtection="0"/>
    <xf numFmtId="0" fontId="20" fillId="0" borderId="0"/>
    <xf numFmtId="0" fontId="7" fillId="0" borderId="0"/>
    <xf numFmtId="0" fontId="89" fillId="37" borderId="0" applyNumberFormat="0" applyBorder="0" applyAlignment="0" applyProtection="0"/>
    <xf numFmtId="0" fontId="20" fillId="0" borderId="0"/>
    <xf numFmtId="0" fontId="89" fillId="38" borderId="0" applyNumberFormat="0" applyBorder="0" applyAlignment="0" applyProtection="0"/>
    <xf numFmtId="0" fontId="7" fillId="0" borderId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5" fillId="38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7" fillId="0" borderId="0"/>
    <xf numFmtId="0" fontId="20" fillId="11" borderId="0" applyNumberFormat="0" applyBorder="0" applyAlignment="0" applyProtection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25" borderId="0" applyNumberFormat="0" applyBorder="0" applyAlignment="0" applyProtection="0"/>
    <xf numFmtId="0" fontId="20" fillId="0" borderId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8" borderId="0" applyNumberFormat="0" applyBorder="0" applyAlignment="0" applyProtection="0"/>
    <xf numFmtId="0" fontId="20" fillId="0" borderId="0"/>
    <xf numFmtId="0" fontId="7" fillId="0" borderId="0"/>
    <xf numFmtId="0" fontId="5" fillId="3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8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8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8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8" borderId="0" applyNumberFormat="0" applyBorder="0" applyAlignment="0" applyProtection="0"/>
    <xf numFmtId="0" fontId="7" fillId="0" borderId="0"/>
    <xf numFmtId="0" fontId="20" fillId="0" borderId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5" fillId="38" borderId="0" applyNumberFormat="0" applyBorder="0" applyAlignment="0" applyProtection="0"/>
    <xf numFmtId="0" fontId="20" fillId="0" borderId="0"/>
    <xf numFmtId="0" fontId="89" fillId="38" borderId="0" applyNumberFormat="0" applyBorder="0" applyAlignment="0" applyProtection="0"/>
    <xf numFmtId="0" fontId="20" fillId="0" borderId="0"/>
    <xf numFmtId="0" fontId="7" fillId="0" borderId="0"/>
    <xf numFmtId="0" fontId="89" fillId="38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2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6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0" borderId="0"/>
    <xf numFmtId="0" fontId="46" fillId="6" borderId="0" applyNumberFormat="0" applyBorder="0" applyAlignment="0" applyProtection="0"/>
    <xf numFmtId="0" fontId="20" fillId="0" borderId="0"/>
    <xf numFmtId="0" fontId="46" fillId="6" borderId="0" applyNumberFormat="0" applyBorder="0" applyAlignment="0" applyProtection="0"/>
    <xf numFmtId="0" fontId="20" fillId="0" borderId="0"/>
    <xf numFmtId="0" fontId="20" fillId="0" borderId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21" fillId="12" borderId="0" applyNumberFormat="0" applyBorder="0" applyAlignment="0" applyProtection="0"/>
    <xf numFmtId="0" fontId="20" fillId="10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3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3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3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9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/>
    <xf numFmtId="0" fontId="46" fillId="19" borderId="0" applyNumberFormat="0" applyBorder="0" applyAlignment="0" applyProtection="0"/>
    <xf numFmtId="0" fontId="20" fillId="0" borderId="0"/>
    <xf numFmtId="0" fontId="46" fillId="19" borderId="0" applyNumberFormat="0" applyBorder="0" applyAlignment="0" applyProtection="0"/>
    <xf numFmtId="0" fontId="20" fillId="0" borderId="0"/>
    <xf numFmtId="0" fontId="20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1" fillId="9" borderId="0" applyNumberFormat="0" applyBorder="0" applyAlignment="0" applyProtection="0"/>
    <xf numFmtId="0" fontId="20" fillId="103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0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0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0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0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0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/>
    <xf numFmtId="0" fontId="46" fillId="11" borderId="0" applyNumberFormat="0" applyBorder="0" applyAlignment="0" applyProtection="0"/>
    <xf numFmtId="0" fontId="20" fillId="0" borderId="0"/>
    <xf numFmtId="0" fontId="46" fillId="11" borderId="0" applyNumberFormat="0" applyBorder="0" applyAlignment="0" applyProtection="0"/>
    <xf numFmtId="0" fontId="20" fillId="0" borderId="0"/>
    <xf numFmtId="0" fontId="20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1" fillId="10" borderId="0" applyNumberFormat="0" applyBorder="0" applyAlignment="0" applyProtection="0"/>
    <xf numFmtId="0" fontId="20" fillId="104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1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3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3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0" borderId="0"/>
    <xf numFmtId="0" fontId="46" fillId="3" borderId="0" applyNumberFormat="0" applyBorder="0" applyAlignment="0" applyProtection="0"/>
    <xf numFmtId="0" fontId="20" fillId="0" borderId="0"/>
    <xf numFmtId="0" fontId="46" fillId="3" borderId="0" applyNumberFormat="0" applyBorder="0" applyAlignment="0" applyProtection="0"/>
    <xf numFmtId="0" fontId="20" fillId="0" borderId="0"/>
    <xf numFmtId="0" fontId="20" fillId="0" borderId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21" fillId="13" borderId="0" applyNumberFormat="0" applyBorder="0" applyAlignment="0" applyProtection="0"/>
    <xf numFmtId="0" fontId="20" fillId="16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4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6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0" borderId="0"/>
    <xf numFmtId="0" fontId="46" fillId="6" borderId="0" applyNumberFormat="0" applyBorder="0" applyAlignment="0" applyProtection="0"/>
    <xf numFmtId="0" fontId="20" fillId="0" borderId="0"/>
    <xf numFmtId="0" fontId="46" fillId="6" borderId="0" applyNumberFormat="0" applyBorder="0" applyAlignment="0" applyProtection="0"/>
    <xf numFmtId="0" fontId="20" fillId="0" borderId="0"/>
    <xf numFmtId="0" fontId="20" fillId="0" borderId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21" fillId="14" borderId="0" applyNumberFormat="0" applyBorder="0" applyAlignment="0" applyProtection="0"/>
    <xf numFmtId="0" fontId="20" fillId="10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3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3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5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5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0" borderId="0"/>
    <xf numFmtId="0" fontId="46" fillId="9" borderId="0" applyNumberFormat="0" applyBorder="0" applyAlignment="0" applyProtection="0"/>
    <xf numFmtId="0" fontId="20" fillId="0" borderId="0"/>
    <xf numFmtId="0" fontId="46" fillId="9" borderId="0" applyNumberFormat="0" applyBorder="0" applyAlignment="0" applyProtection="0"/>
    <xf numFmtId="0" fontId="20" fillId="0" borderId="0"/>
    <xf numFmtId="0" fontId="20" fillId="0" borderId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21" fillId="15" borderId="0" applyNumberFormat="0" applyBorder="0" applyAlignment="0" applyProtection="0"/>
    <xf numFmtId="0" fontId="20" fillId="10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4" borderId="0" applyNumberFormat="0" applyBorder="0" applyAlignment="0" applyProtection="0"/>
    <xf numFmtId="0" fontId="20" fillId="0" borderId="0"/>
    <xf numFmtId="0" fontId="7" fillId="0" borderId="0"/>
    <xf numFmtId="0" fontId="21" fillId="4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6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4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6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0" fillId="0" borderId="0"/>
    <xf numFmtId="0" fontId="46" fillId="49" borderId="0" applyNumberFormat="0" applyBorder="0" applyAlignment="0" applyProtection="0"/>
    <xf numFmtId="0" fontId="20" fillId="0" borderId="0"/>
    <xf numFmtId="0" fontId="46" fillId="49" borderId="0" applyNumberFormat="0" applyBorder="0" applyAlignment="0" applyProtection="0"/>
    <xf numFmtId="0" fontId="20" fillId="0" borderId="0"/>
    <xf numFmtId="0" fontId="20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21" fillId="16" borderId="0" applyNumberFormat="0" applyBorder="0" applyAlignment="0" applyProtection="0"/>
    <xf numFmtId="0" fontId="46" fillId="4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20" fillId="0" borderId="0"/>
    <xf numFmtId="0" fontId="46" fillId="48" borderId="0" applyNumberFormat="0" applyBorder="0" applyAlignment="0" applyProtection="0"/>
    <xf numFmtId="0" fontId="20" fillId="0" borderId="0"/>
    <xf numFmtId="0" fontId="7" fillId="0" borderId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8" borderId="0" applyNumberFormat="0" applyBorder="0" applyAlignment="0" applyProtection="0"/>
    <xf numFmtId="0" fontId="21" fillId="16" borderId="0" applyNumberFormat="0" applyBorder="0" applyAlignment="0" applyProtection="0"/>
    <xf numFmtId="0" fontId="7" fillId="0" borderId="0"/>
    <xf numFmtId="0" fontId="21" fillId="16" borderId="0" applyNumberFormat="0" applyBorder="0" applyAlignment="0" applyProtection="0"/>
    <xf numFmtId="0" fontId="7" fillId="0" borderId="0"/>
    <xf numFmtId="0" fontId="21" fillId="16" borderId="0" applyNumberFormat="0" applyBorder="0" applyAlignment="0" applyProtection="0"/>
    <xf numFmtId="0" fontId="7" fillId="0" borderId="0"/>
    <xf numFmtId="0" fontId="21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7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7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/>
    <xf numFmtId="0" fontId="46" fillId="19" borderId="0" applyNumberFormat="0" applyBorder="0" applyAlignment="0" applyProtection="0"/>
    <xf numFmtId="0" fontId="20" fillId="0" borderId="0"/>
    <xf numFmtId="0" fontId="46" fillId="19" borderId="0" applyNumberFormat="0" applyBorder="0" applyAlignment="0" applyProtection="0"/>
    <xf numFmtId="0" fontId="20" fillId="0" borderId="0"/>
    <xf numFmtId="0" fontId="20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1" fillId="17" borderId="0" applyNumberFormat="0" applyBorder="0" applyAlignment="0" applyProtection="0"/>
    <xf numFmtId="0" fontId="46" fillId="1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0" fillId="0" borderId="0"/>
    <xf numFmtId="0" fontId="46" fillId="53" borderId="0" applyNumberFormat="0" applyBorder="0" applyAlignment="0" applyProtection="0"/>
    <xf numFmtId="0" fontId="20" fillId="0" borderId="0"/>
    <xf numFmtId="0" fontId="7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53" borderId="0" applyNumberFormat="0" applyBorder="0" applyAlignment="0" applyProtection="0"/>
    <xf numFmtId="0" fontId="21" fillId="17" borderId="0" applyNumberFormat="0" applyBorder="0" applyAlignment="0" applyProtection="0"/>
    <xf numFmtId="0" fontId="7" fillId="0" borderId="0"/>
    <xf numFmtId="0" fontId="21" fillId="17" borderId="0" applyNumberFormat="0" applyBorder="0" applyAlignment="0" applyProtection="0"/>
    <xf numFmtId="0" fontId="7" fillId="0" borderId="0"/>
    <xf numFmtId="0" fontId="21" fillId="17" borderId="0" applyNumberFormat="0" applyBorder="0" applyAlignment="0" applyProtection="0"/>
    <xf numFmtId="0" fontId="7" fillId="0" borderId="0"/>
    <xf numFmtId="0" fontId="21" fillId="5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8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8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/>
    <xf numFmtId="0" fontId="46" fillId="11" borderId="0" applyNumberFormat="0" applyBorder="0" applyAlignment="0" applyProtection="0"/>
    <xf numFmtId="0" fontId="20" fillId="0" borderId="0"/>
    <xf numFmtId="0" fontId="46" fillId="11" borderId="0" applyNumberFormat="0" applyBorder="0" applyAlignment="0" applyProtection="0"/>
    <xf numFmtId="0" fontId="20" fillId="0" borderId="0"/>
    <xf numFmtId="0" fontId="20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1" fillId="18" borderId="0" applyNumberFormat="0" applyBorder="0" applyAlignment="0" applyProtection="0"/>
    <xf numFmtId="0" fontId="46" fillId="11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0" fillId="0" borderId="0"/>
    <xf numFmtId="0" fontId="46" fillId="57" borderId="0" applyNumberFormat="0" applyBorder="0" applyAlignment="0" applyProtection="0"/>
    <xf numFmtId="0" fontId="20" fillId="0" borderId="0"/>
    <xf numFmtId="0" fontId="7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57" borderId="0" applyNumberFormat="0" applyBorder="0" applyAlignment="0" applyProtection="0"/>
    <xf numFmtId="0" fontId="21" fillId="18" borderId="0" applyNumberFormat="0" applyBorder="0" applyAlignment="0" applyProtection="0"/>
    <xf numFmtId="0" fontId="7" fillId="0" borderId="0"/>
    <xf numFmtId="0" fontId="21" fillId="18" borderId="0" applyNumberFormat="0" applyBorder="0" applyAlignment="0" applyProtection="0"/>
    <xf numFmtId="0" fontId="7" fillId="0" borderId="0"/>
    <xf numFmtId="0" fontId="21" fillId="18" borderId="0" applyNumberFormat="0" applyBorder="0" applyAlignment="0" applyProtection="0"/>
    <xf numFmtId="0" fontId="7" fillId="0" borderId="0"/>
    <xf numFmtId="0" fontId="21" fillId="5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3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59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0" fillId="0" borderId="0"/>
    <xf numFmtId="0" fontId="46" fillId="59" borderId="0" applyNumberFormat="0" applyBorder="0" applyAlignment="0" applyProtection="0"/>
    <xf numFmtId="0" fontId="20" fillId="0" borderId="0"/>
    <xf numFmtId="0" fontId="46" fillId="59" borderId="0" applyNumberFormat="0" applyBorder="0" applyAlignment="0" applyProtection="0"/>
    <xf numFmtId="0" fontId="20" fillId="0" borderId="0"/>
    <xf numFmtId="0" fontId="20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1" fillId="13" borderId="0" applyNumberFormat="0" applyBorder="0" applyAlignment="0" applyProtection="0"/>
    <xf numFmtId="0" fontId="46" fillId="5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0" fillId="0" borderId="0"/>
    <xf numFmtId="0" fontId="46" fillId="58" borderId="0" applyNumberFormat="0" applyBorder="0" applyAlignment="0" applyProtection="0"/>
    <xf numFmtId="0" fontId="20" fillId="0" borderId="0"/>
    <xf numFmtId="0" fontId="7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58" borderId="0" applyNumberFormat="0" applyBorder="0" applyAlignment="0" applyProtection="0"/>
    <xf numFmtId="0" fontId="21" fillId="13" borderId="0" applyNumberFormat="0" applyBorder="0" applyAlignment="0" applyProtection="0"/>
    <xf numFmtId="0" fontId="7" fillId="0" borderId="0"/>
    <xf numFmtId="0" fontId="21" fillId="13" borderId="0" applyNumberFormat="0" applyBorder="0" applyAlignment="0" applyProtection="0"/>
    <xf numFmtId="0" fontId="7" fillId="0" borderId="0"/>
    <xf numFmtId="0" fontId="21" fillId="13" borderId="0" applyNumberFormat="0" applyBorder="0" applyAlignment="0" applyProtection="0"/>
    <xf numFmtId="0" fontId="7" fillId="0" borderId="0"/>
    <xf numFmtId="0" fontId="21" fillId="46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4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60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1" fillId="1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46" fillId="60" borderId="0" applyNumberFormat="0" applyBorder="0" applyAlignment="0" applyProtection="0"/>
    <xf numFmtId="0" fontId="20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/>
    <xf numFmtId="0" fontId="20" fillId="0" borderId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/>
    <xf numFmtId="0" fontId="21" fillId="14" borderId="0" applyNumberFormat="0" applyBorder="0" applyAlignment="0" applyProtection="0"/>
    <xf numFmtId="0" fontId="46" fillId="60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60" borderId="0" applyNumberFormat="0" applyBorder="0" applyAlignment="0" applyProtection="0"/>
    <xf numFmtId="0" fontId="20" fillId="0" borderId="0"/>
    <xf numFmtId="0" fontId="46" fillId="60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60" borderId="0" applyNumberFormat="0" applyBorder="0" applyAlignment="0" applyProtection="0"/>
    <xf numFmtId="0" fontId="46" fillId="60" borderId="0" applyNumberFormat="0" applyBorder="0" applyAlignment="0" applyProtection="0"/>
    <xf numFmtId="0" fontId="7" fillId="0" borderId="0"/>
    <xf numFmtId="0" fontId="46" fillId="60" borderId="0" applyNumberFormat="0" applyBorder="0" applyAlignment="0" applyProtection="0"/>
    <xf numFmtId="0" fontId="7" fillId="0" borderId="0"/>
    <xf numFmtId="0" fontId="46" fillId="60" borderId="0" applyNumberFormat="0" applyBorder="0" applyAlignment="0" applyProtection="0"/>
    <xf numFmtId="0" fontId="21" fillId="6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9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7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/>
    <xf numFmtId="0" fontId="46" fillId="17" borderId="0" applyNumberFormat="0" applyBorder="0" applyAlignment="0" applyProtection="0"/>
    <xf numFmtId="0" fontId="20" fillId="0" borderId="0"/>
    <xf numFmtId="0" fontId="46" fillId="17" borderId="0" applyNumberFormat="0" applyBorder="0" applyAlignment="0" applyProtection="0"/>
    <xf numFmtId="0" fontId="20" fillId="0" borderId="0"/>
    <xf numFmtId="0" fontId="20" fillId="0" borderId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21" fillId="19" borderId="0" applyNumberFormat="0" applyBorder="0" applyAlignment="0" applyProtection="0"/>
    <xf numFmtId="0" fontId="46" fillId="17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20" fillId="0" borderId="0"/>
    <xf numFmtId="0" fontId="46" fillId="63" borderId="0" applyNumberFormat="0" applyBorder="0" applyAlignment="0" applyProtection="0"/>
    <xf numFmtId="0" fontId="20" fillId="0" borderId="0"/>
    <xf numFmtId="0" fontId="7" fillId="0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63" borderId="0" applyNumberFormat="0" applyBorder="0" applyAlignment="0" applyProtection="0"/>
    <xf numFmtId="0" fontId="21" fillId="19" borderId="0" applyNumberFormat="0" applyBorder="0" applyAlignment="0" applyProtection="0"/>
    <xf numFmtId="0" fontId="7" fillId="0" borderId="0"/>
    <xf numFmtId="0" fontId="21" fillId="19" borderId="0" applyNumberFormat="0" applyBorder="0" applyAlignment="0" applyProtection="0"/>
    <xf numFmtId="0" fontId="7" fillId="0" borderId="0"/>
    <xf numFmtId="0" fontId="21" fillId="19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2" fillId="3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7" fillId="5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2" fillId="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0" borderId="0"/>
    <xf numFmtId="0" fontId="47" fillId="5" borderId="0" applyNumberFormat="0" applyBorder="0" applyAlignment="0" applyProtection="0"/>
    <xf numFmtId="0" fontId="20" fillId="0" borderId="0"/>
    <xf numFmtId="0" fontId="47" fillId="5" borderId="0" applyNumberFormat="0" applyBorder="0" applyAlignment="0" applyProtection="0"/>
    <xf numFmtId="0" fontId="20" fillId="0" borderId="0"/>
    <xf numFmtId="0" fontId="20" fillId="0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22" fillId="3" borderId="0" applyNumberFormat="0" applyBorder="0" applyAlignment="0" applyProtection="0"/>
    <xf numFmtId="0" fontId="121" fillId="59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7" fillId="6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7" fillId="6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2" fillId="64" borderId="0" applyNumberFormat="0" applyBorder="0" applyAlignment="0" applyProtection="0"/>
    <xf numFmtId="0" fontId="20" fillId="0" borderId="0"/>
    <xf numFmtId="0" fontId="7" fillId="0" borderId="0"/>
    <xf numFmtId="1" fontId="123" fillId="105" borderId="17" applyNumberFormat="0" applyBorder="0" applyAlignment="0">
      <alignment horizontal="center" vertical="top" wrapText="1"/>
      <protection hidden="1"/>
    </xf>
    <xf numFmtId="0" fontId="43" fillId="0" borderId="0" applyFont="0" applyFill="0" applyBorder="0" applyAlignment="0" applyProtection="0">
      <alignment horizontal="right"/>
    </xf>
    <xf numFmtId="0" fontId="9" fillId="0" borderId="0">
      <alignment vertical="center"/>
    </xf>
    <xf numFmtId="0" fontId="124" fillId="0" borderId="61">
      <alignment horizontal="left" vertical="center"/>
    </xf>
    <xf numFmtId="202" fontId="125" fillId="0" borderId="0">
      <alignment horizontal="right" vertical="center"/>
    </xf>
    <xf numFmtId="203" fontId="9" fillId="0" borderId="0">
      <alignment horizontal="right" vertical="center"/>
    </xf>
    <xf numFmtId="203" fontId="124" fillId="0" borderId="0">
      <alignment horizontal="right" vertical="center"/>
    </xf>
    <xf numFmtId="204" fontId="9" fillId="0" borderId="0" applyFont="0" applyFill="0" applyBorder="0" applyAlignment="0" applyProtection="0">
      <alignment horizontal="right"/>
    </xf>
    <xf numFmtId="0" fontId="17" fillId="0" borderId="0">
      <alignment vertical="center"/>
    </xf>
    <xf numFmtId="176" fontId="48" fillId="0" borderId="0" applyFill="0" applyBorder="0" applyAlignment="0"/>
    <xf numFmtId="0" fontId="20" fillId="0" borderId="0"/>
    <xf numFmtId="0" fontId="20" fillId="0" borderId="0"/>
    <xf numFmtId="0" fontId="7" fillId="0" borderId="0"/>
    <xf numFmtId="0" fontId="48" fillId="0" borderId="0" applyFill="0" applyBorder="0" applyAlignment="0"/>
    <xf numFmtId="0" fontId="20" fillId="0" borderId="0"/>
    <xf numFmtId="0" fontId="7" fillId="0" borderId="0"/>
    <xf numFmtId="176" fontId="48" fillId="0" borderId="0" applyFill="0" applyBorder="0" applyAlignment="0"/>
    <xf numFmtId="0" fontId="20" fillId="0" borderId="0"/>
    <xf numFmtId="176" fontId="48" fillId="0" borderId="0" applyFill="0" applyBorder="0" applyAlignment="0"/>
    <xf numFmtId="0" fontId="20" fillId="0" borderId="0"/>
    <xf numFmtId="0" fontId="20" fillId="0" borderId="0"/>
    <xf numFmtId="0" fontId="20" fillId="0" borderId="0"/>
    <xf numFmtId="176" fontId="48" fillId="0" borderId="0" applyFill="0" applyBorder="0" applyAlignment="0"/>
    <xf numFmtId="0" fontId="20" fillId="0" borderId="0"/>
    <xf numFmtId="41" fontId="7" fillId="23" borderId="0"/>
    <xf numFmtId="0" fontId="20" fillId="0" borderId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7" fillId="0" borderId="0"/>
    <xf numFmtId="41" fontId="7" fillId="23" borderId="0"/>
    <xf numFmtId="0" fontId="20" fillId="0" borderId="0"/>
    <xf numFmtId="0" fontId="23" fillId="20" borderId="1" applyNumberFormat="0" applyAlignment="0" applyProtection="0"/>
    <xf numFmtId="0" fontId="50" fillId="66" borderId="39" applyNumberFormat="0" applyAlignment="0" applyProtection="0"/>
    <xf numFmtId="0" fontId="20" fillId="0" borderId="0"/>
    <xf numFmtId="0" fontId="118" fillId="0" borderId="0"/>
    <xf numFmtId="0" fontId="7" fillId="0" borderId="0"/>
    <xf numFmtId="0" fontId="50" fillId="66" borderId="39" applyNumberFormat="0" applyAlignment="0" applyProtection="0"/>
    <xf numFmtId="0" fontId="50" fillId="66" borderId="39" applyNumberFormat="0" applyAlignment="0" applyProtection="0"/>
    <xf numFmtId="41" fontId="7" fillId="23" borderId="0"/>
    <xf numFmtId="41" fontId="7" fillId="23" borderId="0"/>
    <xf numFmtId="41" fontId="7" fillId="23" borderId="0"/>
    <xf numFmtId="41" fontId="7" fillId="23" borderId="0"/>
    <xf numFmtId="0" fontId="20" fillId="0" borderId="0"/>
    <xf numFmtId="0" fontId="20" fillId="0" borderId="0"/>
    <xf numFmtId="0" fontId="49" fillId="65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49" fillId="65" borderId="39" applyNumberFormat="0" applyAlignment="0" applyProtection="0"/>
    <xf numFmtId="41" fontId="7" fillId="23" borderId="0"/>
    <xf numFmtId="0" fontId="20" fillId="0" borderId="0"/>
    <xf numFmtId="0" fontId="50" fillId="66" borderId="39" applyNumberFormat="0" applyAlignment="0" applyProtection="0"/>
    <xf numFmtId="0" fontId="23" fillId="20" borderId="1" applyNumberFormat="0" applyAlignment="0" applyProtection="0"/>
    <xf numFmtId="0" fontId="7" fillId="0" borderId="0"/>
    <xf numFmtId="0" fontId="50" fillId="66" borderId="39" applyNumberFormat="0" applyAlignment="0" applyProtection="0"/>
    <xf numFmtId="0" fontId="50" fillId="66" borderId="39" applyNumberFormat="0" applyAlignment="0" applyProtection="0"/>
    <xf numFmtId="0" fontId="20" fillId="0" borderId="0"/>
    <xf numFmtId="0" fontId="20" fillId="0" borderId="0"/>
    <xf numFmtId="0" fontId="126" fillId="66" borderId="1" applyNumberFormat="0" applyAlignment="0" applyProtection="0"/>
    <xf numFmtId="0" fontId="50" fillId="66" borderId="39" applyNumberFormat="0" applyAlignment="0" applyProtection="0"/>
    <xf numFmtId="0" fontId="20" fillId="0" borderId="0"/>
    <xf numFmtId="0" fontId="118" fillId="0" borderId="0"/>
    <xf numFmtId="0" fontId="49" fillId="65" borderId="39" applyNumberFormat="0" applyAlignment="0" applyProtection="0"/>
    <xf numFmtId="0" fontId="20" fillId="0" borderId="0"/>
    <xf numFmtId="0" fontId="49" fillId="65" borderId="39" applyNumberFormat="0" applyAlignment="0" applyProtection="0"/>
    <xf numFmtId="41" fontId="7" fillId="23" borderId="0"/>
    <xf numFmtId="41" fontId="7" fillId="23" borderId="0"/>
    <xf numFmtId="41" fontId="7" fillId="23" borderId="0"/>
    <xf numFmtId="41" fontId="7" fillId="23" borderId="0"/>
    <xf numFmtId="41" fontId="7" fillId="23" borderId="0"/>
    <xf numFmtId="41" fontId="7" fillId="23" borderId="0"/>
    <xf numFmtId="41" fontId="7" fillId="23" borderId="0"/>
    <xf numFmtId="0" fontId="20" fillId="0" borderId="0"/>
    <xf numFmtId="41" fontId="7" fillId="23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1" fontId="7" fillId="23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9" fillId="65" borderId="39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41" fontId="7" fillId="23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4" fillId="21" borderId="2" applyNumberFormat="0" applyAlignment="0" applyProtection="0"/>
    <xf numFmtId="0" fontId="24" fillId="21" borderId="2" applyNumberFormat="0" applyAlignment="0" applyProtection="0"/>
    <xf numFmtId="0" fontId="20" fillId="0" borderId="0"/>
    <xf numFmtId="0" fontId="7" fillId="0" borderId="0"/>
    <xf numFmtId="0" fontId="20" fillId="0" borderId="0"/>
    <xf numFmtId="0" fontId="24" fillId="21" borderId="2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51" fillId="67" borderId="40" applyNumberFormat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4" fillId="21" borderId="2" applyNumberFormat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1" fillId="67" borderId="40" applyNumberFormat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21" borderId="2" applyNumberFormat="0" applyAlignment="0" applyProtection="0"/>
    <xf numFmtId="0" fontId="24" fillId="21" borderId="2" applyNumberFormat="0" applyAlignment="0" applyProtection="0"/>
    <xf numFmtId="0" fontId="35" fillId="16" borderId="62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127" fillId="67" borderId="40" applyNumberFormat="0" applyAlignment="0" applyProtection="0"/>
    <xf numFmtId="0" fontId="20" fillId="0" borderId="0"/>
    <xf numFmtId="41" fontId="7" fillId="22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1" fontId="7" fillId="22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1" fontId="7" fillId="22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" fontId="128" fillId="0" borderId="63">
      <alignment vertical="top"/>
    </xf>
    <xf numFmtId="205" fontId="17" fillId="0" borderId="0" applyBorder="0">
      <alignment horizontal="right"/>
    </xf>
    <xf numFmtId="205" fontId="17" fillId="0" borderId="34" applyAlignment="0">
      <alignment horizontal="right"/>
    </xf>
    <xf numFmtId="206" fontId="129" fillId="0" borderId="0"/>
    <xf numFmtId="206" fontId="129" fillId="0" borderId="0"/>
    <xf numFmtId="206" fontId="129" fillId="0" borderId="0"/>
    <xf numFmtId="206" fontId="129" fillId="0" borderId="0"/>
    <xf numFmtId="206" fontId="129" fillId="0" borderId="0"/>
    <xf numFmtId="206" fontId="129" fillId="0" borderId="0"/>
    <xf numFmtId="206" fontId="129" fillId="0" borderId="0"/>
    <xf numFmtId="206" fontId="129" fillId="0" borderId="0"/>
    <xf numFmtId="41" fontId="53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43" fontId="130" fillId="0" borderId="0" applyFont="0" applyFill="0" applyBorder="0" applyAlignment="0" applyProtection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131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13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/>
    <xf numFmtId="0" fontId="7" fillId="0" borderId="0"/>
    <xf numFmtId="43" fontId="14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43" fontId="5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5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78" fontId="7" fillId="0" borderId="0" applyFont="0" applyFill="0" applyBorder="0" applyAlignment="0" applyProtection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4" fontId="5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179" fontId="7" fillId="0" borderId="0" applyFont="0" applyFill="0" applyBorder="0" applyAlignment="0" applyProtection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179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5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43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0" borderId="0"/>
    <xf numFmtId="43" fontId="14" fillId="0" borderId="0" applyFont="0" applyFill="0" applyBorder="0" applyAlignment="0" applyProtection="0"/>
    <xf numFmtId="0" fontId="20" fillId="0" borderId="0"/>
    <xf numFmtId="43" fontId="13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13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13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89" fillId="0" borderId="0" applyFont="0" applyFill="0" applyBorder="0" applyAlignment="0" applyProtection="0"/>
    <xf numFmtId="0" fontId="20" fillId="0" borderId="0"/>
    <xf numFmtId="43" fontId="89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20" fillId="0" borderId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59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" fontId="60" fillId="0" borderId="0" applyFont="0" applyFill="0" applyBorder="0" applyAlignment="0" applyProtection="0"/>
    <xf numFmtId="0" fontId="7" fillId="0" borderId="0"/>
    <xf numFmtId="0" fontId="7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133" fillId="0" borderId="0"/>
    <xf numFmtId="0" fontId="63" fillId="0" borderId="0" applyNumberFormat="0" applyAlignment="0">
      <alignment horizontal="left"/>
    </xf>
    <xf numFmtId="0" fontId="7" fillId="0" borderId="0"/>
    <xf numFmtId="0" fontId="63" fillId="0" borderId="0" applyNumberFormat="0" applyAlignment="0">
      <alignment horizontal="left"/>
    </xf>
    <xf numFmtId="0" fontId="7" fillId="0" borderId="0"/>
    <xf numFmtId="0" fontId="63" fillId="0" borderId="0" applyNumberFormat="0" applyAlignment="0">
      <alignment horizontal="left"/>
    </xf>
    <xf numFmtId="0" fontId="20" fillId="0" borderId="0"/>
    <xf numFmtId="0" fontId="63" fillId="0" borderId="0" applyNumberFormat="0" applyAlignment="0">
      <alignment horizontal="left"/>
    </xf>
    <xf numFmtId="0" fontId="64" fillId="0" borderId="0" applyNumberFormat="0" applyAlignment="0"/>
    <xf numFmtId="0" fontId="7" fillId="0" borderId="0"/>
    <xf numFmtId="0" fontId="64" fillId="0" borderId="0" applyNumberFormat="0" applyAlignment="0"/>
    <xf numFmtId="0" fontId="7" fillId="0" borderId="0"/>
    <xf numFmtId="0" fontId="64" fillId="0" borderId="0" applyNumberFormat="0" applyAlignment="0"/>
    <xf numFmtId="0" fontId="20" fillId="0" borderId="0"/>
    <xf numFmtId="0" fontId="64" fillId="0" borderId="0" applyNumberFormat="0" applyAlignment="0"/>
    <xf numFmtId="172" fontId="134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59" fillId="0" borderId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135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4" fontId="1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44" fontId="135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44" fontId="20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4" fontId="13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66" fillId="0" borderId="0" applyFont="0" applyFill="0" applyBorder="0" applyAlignment="0" applyProtection="0"/>
    <xf numFmtId="0" fontId="20" fillId="0" borderId="0"/>
    <xf numFmtId="44" fontId="66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4" fontId="2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44" fontId="14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14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4" fontId="132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8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8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89" fillId="0" borderId="0" applyFont="0" applyFill="0" applyBorder="0" applyAlignment="0" applyProtection="0"/>
    <xf numFmtId="0" fontId="20" fillId="0" borderId="0"/>
    <xf numFmtId="44" fontId="8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82" fontId="7" fillId="0" borderId="0" applyFont="0" applyFill="0" applyBorder="0" applyAlignment="0" applyProtection="0"/>
    <xf numFmtId="0" fontId="20" fillId="0" borderId="0"/>
    <xf numFmtId="182" fontId="7" fillId="0" borderId="0" applyFont="0" applyFill="0" applyBorder="0" applyAlignment="0" applyProtection="0"/>
    <xf numFmtId="0" fontId="20" fillId="0" borderId="0"/>
    <xf numFmtId="182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0" fontId="7" fillId="0" borderId="0"/>
    <xf numFmtId="182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182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2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2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20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20" fillId="0" borderId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60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209" fontId="7" fillId="0" borderId="0" applyFont="0" applyFill="0" applyBorder="0" applyAlignment="0" applyProtection="0">
      <alignment wrapText="1"/>
    </xf>
    <xf numFmtId="209" fontId="7" fillId="0" borderId="0" applyFont="0" applyFill="0" applyBorder="0" applyAlignment="0" applyProtection="0">
      <alignment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20" fillId="0" borderId="0"/>
    <xf numFmtId="166" fontId="7" fillId="0" borderId="0"/>
    <xf numFmtId="166" fontId="7" fillId="0" borderId="0"/>
    <xf numFmtId="166" fontId="7" fillId="0" borderId="0"/>
    <xf numFmtId="0" fontId="20" fillId="0" borderId="0"/>
    <xf numFmtId="166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20" fillId="0" borderId="0"/>
    <xf numFmtId="0" fontId="7" fillId="0" borderId="0"/>
    <xf numFmtId="166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20" fillId="0" borderId="0"/>
    <xf numFmtId="166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166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66" fontId="7" fillId="0" borderId="0"/>
    <xf numFmtId="0" fontId="20" fillId="0" borderId="0"/>
    <xf numFmtId="166" fontId="7" fillId="0" borderId="0"/>
    <xf numFmtId="0" fontId="20" fillId="0" borderId="0"/>
    <xf numFmtId="166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0" fontId="7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68" fillId="0" borderId="0" applyNumberForma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68" fillId="0" borderId="0" applyNumberFormat="0" applyFill="0" applyBorder="0" applyAlignment="0" applyProtection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36" fillId="0" borderId="0" applyNumberForma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137" fillId="0" borderId="0" applyNumberFormat="0" applyFill="0" applyBorder="0" applyAlignment="0" applyProtection="0"/>
    <xf numFmtId="0" fontId="20" fillId="0" borderId="0"/>
    <xf numFmtId="1" fontId="138" fillId="93" borderId="15" applyNumberFormat="0" applyBorder="0" applyAlignment="0">
      <alignment horizontal="centerContinuous" vertical="center"/>
      <protection locked="0"/>
    </xf>
    <xf numFmtId="2" fontId="60" fillId="0" borderId="0" applyFont="0" applyFill="0" applyBorder="0" applyAlignment="0" applyProtection="0"/>
    <xf numFmtId="0" fontId="7" fillId="0" borderId="0"/>
    <xf numFmtId="2" fontId="60" fillId="0" borderId="0" applyFont="0" applyFill="0" applyBorder="0" applyAlignment="0" applyProtection="0"/>
    <xf numFmtId="0" fontId="7" fillId="0" borderId="0"/>
    <xf numFmtId="2" fontId="60" fillId="0" borderId="0" applyFont="0" applyFill="0" applyBorder="0" applyAlignment="0" applyProtection="0"/>
    <xf numFmtId="2" fontId="55" fillId="0" borderId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39" fillId="0" borderId="0" applyNumberFormat="0" applyFill="0" applyBorder="0" applyAlignment="0" applyProtection="0">
      <alignment vertical="top"/>
      <protection locked="0"/>
    </xf>
    <xf numFmtId="172" fontId="9" fillId="0" borderId="0"/>
    <xf numFmtId="204" fontId="140" fillId="0" borderId="0">
      <alignment horizontal="right"/>
    </xf>
    <xf numFmtId="0" fontId="141" fillId="0" borderId="0">
      <alignment vertical="center"/>
    </xf>
    <xf numFmtId="0" fontId="142" fillId="0" borderId="0">
      <alignment horizontal="right"/>
    </xf>
    <xf numFmtId="203" fontId="143" fillId="0" borderId="0">
      <alignment horizontal="right" vertical="center"/>
    </xf>
    <xf numFmtId="203" fontId="140" fillId="0" borderId="0" applyFill="0" applyBorder="0">
      <alignment horizontal="right" vertical="center"/>
    </xf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4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69" fillId="6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0" fillId="0" borderId="0"/>
    <xf numFmtId="0" fontId="69" fillId="6" borderId="0" applyNumberFormat="0" applyBorder="0" applyAlignment="0" applyProtection="0"/>
    <xf numFmtId="0" fontId="20" fillId="0" borderId="0"/>
    <xf numFmtId="0" fontId="69" fillId="6" borderId="0" applyNumberFormat="0" applyBorder="0" applyAlignment="0" applyProtection="0"/>
    <xf numFmtId="0" fontId="20" fillId="0" borderId="0"/>
    <xf numFmtId="0" fontId="20" fillId="0" borderId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26" fillId="4" borderId="0" applyNumberFormat="0" applyBorder="0" applyAlignment="0" applyProtection="0"/>
    <xf numFmtId="0" fontId="144" fillId="98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69" fillId="71" borderId="0" applyNumberFormat="0" applyBorder="0" applyAlignment="0" applyProtection="0"/>
    <xf numFmtId="0" fontId="20" fillId="0" borderId="0"/>
    <xf numFmtId="0" fontId="26" fillId="4" borderId="0" applyNumberFormat="0" applyBorder="0" applyAlignment="0" applyProtection="0"/>
    <xf numFmtId="0" fontId="20" fillId="0" borderId="0"/>
    <xf numFmtId="0" fontId="69" fillId="71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45" fillId="71" borderId="0" applyNumberFormat="0" applyBorder="0" applyAlignment="0" applyProtection="0"/>
    <xf numFmtId="0" fontId="20" fillId="0" borderId="0"/>
    <xf numFmtId="0" fontId="69" fillId="71" borderId="0" applyNumberFormat="0" applyBorder="0" applyAlignment="0" applyProtection="0"/>
    <xf numFmtId="0" fontId="7" fillId="0" borderId="0"/>
    <xf numFmtId="0" fontId="20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8" fontId="9" fillId="2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38" fontId="9" fillId="22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38" fontId="9" fillId="2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19" fillId="0" borderId="29" applyNumberFormat="0" applyAlignment="0" applyProtection="0">
      <alignment horizontal="left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9" fillId="0" borderId="29" applyNumberFormat="0" applyAlignment="0" applyProtection="0">
      <alignment horizontal="left"/>
    </xf>
    <xf numFmtId="0" fontId="7" fillId="0" borderId="0"/>
    <xf numFmtId="0" fontId="19" fillId="0" borderId="29" applyNumberFormat="0" applyAlignment="0" applyProtection="0">
      <alignment horizontal="left"/>
    </xf>
    <xf numFmtId="0" fontId="7" fillId="0" borderId="0"/>
    <xf numFmtId="0" fontId="20" fillId="0" borderId="0"/>
    <xf numFmtId="0" fontId="19" fillId="0" borderId="29" applyNumberFormat="0" applyAlignment="0" applyProtection="0">
      <alignment horizontal="left"/>
    </xf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22">
      <alignment horizontal="left"/>
    </xf>
    <xf numFmtId="0" fontId="19" fillId="0" borderId="22">
      <alignment horizontal="left"/>
    </xf>
    <xf numFmtId="0" fontId="19" fillId="0" borderId="22">
      <alignment horizontal="left"/>
    </xf>
    <xf numFmtId="0" fontId="19" fillId="0" borderId="22">
      <alignment horizontal="left"/>
    </xf>
    <xf numFmtId="0" fontId="19" fillId="0" borderId="22">
      <alignment horizontal="left"/>
    </xf>
    <xf numFmtId="0" fontId="7" fillId="0" borderId="0"/>
    <xf numFmtId="0" fontId="19" fillId="0" borderId="22">
      <alignment horizontal="left"/>
    </xf>
    <xf numFmtId="0" fontId="19" fillId="0" borderId="22">
      <alignment horizontal="left"/>
    </xf>
    <xf numFmtId="0" fontId="20" fillId="0" borderId="0"/>
    <xf numFmtId="0" fontId="27" fillId="0" borderId="3" applyNumberFormat="0" applyFill="0" applyAlignment="0" applyProtection="0"/>
    <xf numFmtId="0" fontId="20" fillId="0" borderId="0"/>
    <xf numFmtId="0" fontId="20" fillId="0" borderId="0"/>
    <xf numFmtId="0" fontId="27" fillId="0" borderId="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73" fillId="0" borderId="42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73" fillId="0" borderId="42" applyNumberFormat="0" applyFill="0" applyAlignment="0" applyProtection="0"/>
    <xf numFmtId="0" fontId="7" fillId="0" borderId="0"/>
    <xf numFmtId="0" fontId="146" fillId="0" borderId="42" applyNumberFormat="0" applyFill="0" applyAlignment="0" applyProtection="0"/>
    <xf numFmtId="0" fontId="73" fillId="0" borderId="42" applyNumberFormat="0" applyFill="0" applyAlignment="0" applyProtection="0"/>
    <xf numFmtId="0" fontId="60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3" fillId="0" borderId="42" applyNumberFormat="0" applyFill="0" applyAlignment="0" applyProtection="0"/>
    <xf numFmtId="0" fontId="146" fillId="0" borderId="42" applyNumberFormat="0" applyFill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72" fillId="0" borderId="41" applyNumberFormat="0" applyFill="0" applyAlignment="0" applyProtection="0"/>
    <xf numFmtId="0" fontId="20" fillId="0" borderId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73" fillId="0" borderId="42" applyNumberFormat="0" applyFill="0" applyAlignment="0" applyProtection="0"/>
    <xf numFmtId="0" fontId="20" fillId="0" borderId="0"/>
    <xf numFmtId="0" fontId="118" fillId="0" borderId="0"/>
    <xf numFmtId="0" fontId="146" fillId="0" borderId="42" applyNumberFormat="0" applyFill="0" applyAlignment="0" applyProtection="0"/>
    <xf numFmtId="0" fontId="72" fillId="0" borderId="4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2" fillId="0" borderId="41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2" fillId="0" borderId="41" applyNumberFormat="0" applyFill="0" applyAlignment="0" applyProtection="0"/>
    <xf numFmtId="0" fontId="28" fillId="0" borderId="4" applyNumberFormat="0" applyFill="0" applyAlignment="0" applyProtection="0"/>
    <xf numFmtId="0" fontId="20" fillId="0" borderId="0"/>
    <xf numFmtId="0" fontId="20" fillId="0" borderId="0"/>
    <xf numFmtId="0" fontId="28" fillId="0" borderId="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77" fillId="0" borderId="44" applyNumberFormat="0" applyFill="0" applyAlignment="0" applyProtection="0"/>
    <xf numFmtId="0" fontId="20" fillId="0" borderId="0"/>
    <xf numFmtId="0" fontId="118" fillId="0" borderId="0"/>
    <xf numFmtId="0" fontId="7" fillId="0" borderId="0"/>
    <xf numFmtId="0" fontId="77" fillId="0" borderId="44" applyNumberFormat="0" applyFill="0" applyAlignment="0" applyProtection="0"/>
    <xf numFmtId="0" fontId="7" fillId="0" borderId="0"/>
    <xf numFmtId="0" fontId="147" fillId="0" borderId="44" applyNumberFormat="0" applyFill="0" applyAlignment="0" applyProtection="0"/>
    <xf numFmtId="0" fontId="77" fillId="0" borderId="44" applyNumberFormat="0" applyFill="0" applyAlignment="0" applyProtection="0"/>
    <xf numFmtId="0" fontId="60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7" fillId="0" borderId="44" applyNumberFormat="0" applyFill="0" applyAlignment="0" applyProtection="0"/>
    <xf numFmtId="0" fontId="147" fillId="0" borderId="44" applyNumberFormat="0" applyFill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76" fillId="0" borderId="43" applyNumberFormat="0" applyFill="0" applyAlignment="0" applyProtection="0"/>
    <xf numFmtId="0" fontId="20" fillId="0" borderId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77" fillId="0" borderId="44" applyNumberFormat="0" applyFill="0" applyAlignment="0" applyProtection="0"/>
    <xf numFmtId="0" fontId="20" fillId="0" borderId="0"/>
    <xf numFmtId="0" fontId="118" fillId="0" borderId="0"/>
    <xf numFmtId="0" fontId="147" fillId="0" borderId="44" applyNumberFormat="0" applyFill="0" applyAlignment="0" applyProtection="0"/>
    <xf numFmtId="0" fontId="76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6" fillId="0" borderId="43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6" fillId="0" borderId="43" applyNumberFormat="0" applyFill="0" applyAlignment="0" applyProtection="0"/>
    <xf numFmtId="0" fontId="29" fillId="0" borderId="5" applyNumberFormat="0" applyFill="0" applyAlignment="0" applyProtection="0"/>
    <xf numFmtId="0" fontId="20" fillId="0" borderId="0"/>
    <xf numFmtId="0" fontId="20" fillId="0" borderId="0"/>
    <xf numFmtId="0" fontId="29" fillId="0" borderId="5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9" fillId="0" borderId="5" applyNumberFormat="0" applyFill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9" fillId="0" borderId="46" applyNumberFormat="0" applyFill="0" applyAlignment="0" applyProtection="0"/>
    <xf numFmtId="0" fontId="20" fillId="0" borderId="0"/>
    <xf numFmtId="0" fontId="7" fillId="0" borderId="0"/>
    <xf numFmtId="0" fontId="79" fillId="0" borderId="64" applyNumberFormat="0" applyFill="0" applyAlignment="0" applyProtection="0"/>
    <xf numFmtId="0" fontId="20" fillId="0" borderId="0"/>
    <xf numFmtId="0" fontId="7" fillId="0" borderId="0"/>
    <xf numFmtId="0" fontId="7" fillId="0" borderId="0"/>
    <xf numFmtId="0" fontId="29" fillId="0" borderId="5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79" fillId="0" borderId="46" applyNumberFormat="0" applyFill="0" applyAlignment="0" applyProtection="0"/>
    <xf numFmtId="0" fontId="148" fillId="0" borderId="46" applyNumberFormat="0" applyFill="0" applyAlignment="0" applyProtection="0"/>
    <xf numFmtId="0" fontId="20" fillId="0" borderId="0"/>
    <xf numFmtId="0" fontId="7" fillId="0" borderId="0"/>
    <xf numFmtId="0" fontId="148" fillId="0" borderId="46" applyNumberFormat="0" applyFill="0" applyAlignment="0" applyProtection="0"/>
    <xf numFmtId="0" fontId="20" fillId="0" borderId="0"/>
    <xf numFmtId="0" fontId="79" fillId="0" borderId="46" applyNumberFormat="0" applyFill="0" applyAlignment="0" applyProtection="0"/>
    <xf numFmtId="0" fontId="20" fillId="0" borderId="0"/>
    <xf numFmtId="0" fontId="20" fillId="0" borderId="0"/>
    <xf numFmtId="0" fontId="79" fillId="0" borderId="46" applyNumberFormat="0" applyFill="0" applyAlignment="0" applyProtection="0"/>
    <xf numFmtId="0" fontId="148" fillId="0" borderId="46" applyNumberFormat="0" applyFill="0" applyAlignment="0" applyProtection="0"/>
    <xf numFmtId="0" fontId="29" fillId="0" borderId="5" applyNumberFormat="0" applyFill="0" applyAlignment="0" applyProtection="0"/>
    <xf numFmtId="0" fontId="149" fillId="0" borderId="65" applyNumberFormat="0" applyFill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8" fillId="0" borderId="45" applyNumberFormat="0" applyFill="0" applyAlignment="0" applyProtection="0"/>
    <xf numFmtId="0" fontId="20" fillId="0" borderId="0"/>
    <xf numFmtId="0" fontId="29" fillId="0" borderId="5" applyNumberFormat="0" applyFill="0" applyAlignment="0" applyProtection="0"/>
    <xf numFmtId="0" fontId="20" fillId="0" borderId="0"/>
    <xf numFmtId="0" fontId="78" fillId="0" borderId="45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150" fillId="0" borderId="45" applyNumberFormat="0" applyFill="0" applyAlignment="0" applyProtection="0"/>
    <xf numFmtId="0" fontId="20" fillId="0" borderId="0"/>
    <xf numFmtId="0" fontId="78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9" fillId="0" borderId="0" applyNumberForma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0" fillId="0" borderId="0"/>
    <xf numFmtId="0" fontId="7" fillId="0" borderId="0"/>
    <xf numFmtId="0" fontId="148" fillId="0" borderId="0" applyNumberFormat="0" applyFill="0" applyBorder="0" applyAlignment="0" applyProtection="0"/>
    <xf numFmtId="0" fontId="20" fillId="0" borderId="0"/>
    <xf numFmtId="0" fontId="79" fillId="0" borderId="0" applyNumberFormat="0" applyFill="0" applyBorder="0" applyAlignment="0" applyProtection="0"/>
    <xf numFmtId="0" fontId="20" fillId="0" borderId="0"/>
    <xf numFmtId="0" fontId="20" fillId="0" borderId="0"/>
    <xf numFmtId="0" fontId="7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8" fillId="0" borderId="0" applyNumberFormat="0" applyFill="0" applyBorder="0" applyAlignment="0" applyProtection="0"/>
    <xf numFmtId="0" fontId="20" fillId="0" borderId="0"/>
    <xf numFmtId="0" fontId="29" fillId="0" borderId="0" applyNumberFormat="0" applyFill="0" applyBorder="0" applyAlignment="0" applyProtection="0"/>
    <xf numFmtId="0" fontId="20" fillId="0" borderId="0"/>
    <xf numFmtId="0" fontId="78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150" fillId="0" borderId="0" applyNumberFormat="0" applyFill="0" applyBorder="0" applyAlignment="0" applyProtection="0"/>
    <xf numFmtId="0" fontId="20" fillId="0" borderId="0"/>
    <xf numFmtId="0" fontId="78" fillId="0" borderId="0" applyNumberFormat="0" applyFill="0" applyBorder="0" applyAlignment="0" applyProtection="0"/>
    <xf numFmtId="0" fontId="151" fillId="105" borderId="0" applyNumberFormat="0" applyBorder="0" applyAlignment="0">
      <protection hidden="1"/>
    </xf>
    <xf numFmtId="0" fontId="20" fillId="0" borderId="0"/>
    <xf numFmtId="0" fontId="20" fillId="0" borderId="0"/>
    <xf numFmtId="0" fontId="20" fillId="0" borderId="0"/>
    <xf numFmtId="38" fontId="17" fillId="0" borderId="0"/>
    <xf numFmtId="0" fontId="7" fillId="0" borderId="0"/>
    <xf numFmtId="38" fontId="1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17" fillId="0" borderId="0"/>
    <xf numFmtId="0" fontId="7" fillId="0" borderId="0"/>
    <xf numFmtId="40" fontId="1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0" fillId="0" borderId="0"/>
    <xf numFmtId="10" fontId="7" fillId="23" borderId="6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10" fontId="7" fillId="23" borderId="6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7" fillId="23" borderId="6" applyNumberFormat="0" applyBorder="0" applyAlignment="0" applyProtection="0"/>
    <xf numFmtId="0" fontId="7" fillId="0" borderId="0"/>
    <xf numFmtId="0" fontId="20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1" fillId="73" borderId="39" applyNumberFormat="0" applyAlignment="0" applyProtection="0"/>
    <xf numFmtId="0" fontId="30" fillId="7" borderId="1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53" fillId="73" borderId="39" applyNumberFormat="0" applyAlignment="0" applyProtection="0"/>
    <xf numFmtId="0" fontId="20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20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81" fillId="24" borderId="39" applyNumberFormat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20" fillId="0" borderId="0"/>
    <xf numFmtId="0" fontId="7" fillId="0" borderId="0"/>
    <xf numFmtId="0" fontId="30" fillId="24" borderId="1" applyNumberFormat="0" applyAlignment="0" applyProtection="0"/>
    <xf numFmtId="0" fontId="20" fillId="0" borderId="0"/>
    <xf numFmtId="0" fontId="20" fillId="0" borderId="0"/>
    <xf numFmtId="0" fontId="30" fillId="24" borderId="1" applyNumberFormat="0" applyAlignment="0" applyProtection="0"/>
    <xf numFmtId="0" fontId="30" fillId="24" borderId="1" applyNumberFormat="0" applyAlignment="0" applyProtection="0"/>
    <xf numFmtId="0" fontId="30" fillId="7" borderId="1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53" fillId="73" borderId="39" applyNumberFormat="0" applyAlignment="0" applyProtection="0"/>
    <xf numFmtId="0" fontId="81" fillId="73" borderId="39" applyNumberFormat="0" applyAlignment="0" applyProtection="0"/>
    <xf numFmtId="0" fontId="20" fillId="0" borderId="0"/>
    <xf numFmtId="0" fontId="30" fillId="7" borderId="1" applyNumberFormat="0" applyAlignment="0" applyProtection="0"/>
    <xf numFmtId="0" fontId="20" fillId="0" borderId="0"/>
    <xf numFmtId="0" fontId="153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20" fillId="0" borderId="0"/>
    <xf numFmtId="0" fontId="153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20" fillId="0" borderId="0"/>
    <xf numFmtId="0" fontId="81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81" fillId="73" borderId="39" applyNumberFormat="0" applyAlignment="0" applyProtection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30" fillId="24" borderId="1" applyNumberFormat="0" applyAlignment="0" applyProtection="0"/>
    <xf numFmtId="0" fontId="30" fillId="7" borderId="1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81" fillId="24" borderId="39" applyNumberFormat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81" fillId="24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30" fillId="24" borderId="1" applyNumberFormat="0" applyAlignment="0" applyProtection="0"/>
    <xf numFmtId="0" fontId="81" fillId="24" borderId="39" applyNumberFormat="0" applyAlignment="0" applyProtection="0"/>
    <xf numFmtId="0" fontId="20" fillId="0" borderId="0"/>
    <xf numFmtId="0" fontId="30" fillId="24" borderId="1" applyNumberFormat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1" fillId="24" borderId="39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81" fillId="24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53" fillId="73" borderId="39" applyNumberFormat="0" applyAlignment="0" applyProtection="0"/>
    <xf numFmtId="0" fontId="153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30" fillId="7" borderId="1" applyNumberFormat="0" applyAlignment="0" applyProtection="0"/>
    <xf numFmtId="41" fontId="82" fillId="26" borderId="47">
      <alignment horizontal="left"/>
      <protection locked="0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0" fontId="82" fillId="26" borderId="47">
      <alignment horizontal="right"/>
      <protection locked="0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9" fillId="22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9" fillId="22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" fontId="83" fillId="0" borderId="0" applyFill="0" applyBorder="0" applyAlignment="0" applyProtection="0"/>
    <xf numFmtId="0" fontId="7" fillId="0" borderId="0"/>
    <xf numFmtId="3" fontId="83" fillId="0" borderId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31" fillId="0" borderId="7" applyNumberFormat="0" applyFill="0" applyAlignment="0" applyProtection="0"/>
    <xf numFmtId="0" fontId="20" fillId="0" borderId="0"/>
    <xf numFmtId="0" fontId="20" fillId="0" borderId="0"/>
    <xf numFmtId="0" fontId="31" fillId="0" borderId="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31" fillId="0" borderId="7" applyNumberFormat="0" applyFill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36" fillId="0" borderId="50" applyNumberFormat="0" applyFill="0" applyAlignment="0" applyProtection="0"/>
    <xf numFmtId="0" fontId="20" fillId="0" borderId="0"/>
    <xf numFmtId="0" fontId="7" fillId="0" borderId="0"/>
    <xf numFmtId="0" fontId="84" fillId="0" borderId="49" applyNumberFormat="0" applyFill="0" applyAlignment="0" applyProtection="0"/>
    <xf numFmtId="0" fontId="20" fillId="0" borderId="0"/>
    <xf numFmtId="0" fontId="7" fillId="0" borderId="0"/>
    <xf numFmtId="0" fontId="20" fillId="0" borderId="0"/>
    <xf numFmtId="0" fontId="31" fillId="0" borderId="7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36" fillId="0" borderId="50" applyNumberFormat="0" applyFill="0" applyAlignment="0" applyProtection="0"/>
    <xf numFmtId="0" fontId="154" fillId="0" borderId="50" applyNumberFormat="0" applyFill="0" applyAlignment="0" applyProtection="0"/>
    <xf numFmtId="0" fontId="20" fillId="0" borderId="0"/>
    <xf numFmtId="0" fontId="7" fillId="0" borderId="0"/>
    <xf numFmtId="0" fontId="154" fillId="0" borderId="50" applyNumberFormat="0" applyFill="0" applyAlignment="0" applyProtection="0"/>
    <xf numFmtId="0" fontId="20" fillId="0" borderId="0"/>
    <xf numFmtId="0" fontId="36" fillId="0" borderId="50" applyNumberFormat="0" applyFill="0" applyAlignment="0" applyProtection="0"/>
    <xf numFmtId="0" fontId="20" fillId="0" borderId="0"/>
    <xf numFmtId="0" fontId="20" fillId="0" borderId="0"/>
    <xf numFmtId="0" fontId="36" fillId="0" borderId="50" applyNumberFormat="0" applyFill="0" applyAlignment="0" applyProtection="0"/>
    <xf numFmtId="0" fontId="154" fillId="0" borderId="50" applyNumberFormat="0" applyFill="0" applyAlignment="0" applyProtection="0"/>
    <xf numFmtId="0" fontId="31" fillId="0" borderId="7" applyNumberFormat="0" applyFill="0" applyAlignment="0" applyProtection="0"/>
    <xf numFmtId="0" fontId="155" fillId="0" borderId="66" applyNumberFormat="0" applyFill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4" fillId="0" borderId="49" applyNumberFormat="0" applyFill="0" applyAlignment="0" applyProtection="0"/>
    <xf numFmtId="0" fontId="20" fillId="0" borderId="0"/>
    <xf numFmtId="0" fontId="31" fillId="0" borderId="7" applyNumberFormat="0" applyFill="0" applyAlignment="0" applyProtection="0"/>
    <xf numFmtId="0" fontId="20" fillId="0" borderId="0"/>
    <xf numFmtId="0" fontId="84" fillId="0" borderId="49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156" fillId="0" borderId="49" applyNumberFormat="0" applyFill="0" applyAlignment="0" applyProtection="0"/>
    <xf numFmtId="0" fontId="20" fillId="0" borderId="0"/>
    <xf numFmtId="0" fontId="84" fillId="0" borderId="49" applyNumberFormat="0" applyFill="0" applyAlignment="0" applyProtection="0"/>
    <xf numFmtId="0" fontId="7" fillId="0" borderId="0"/>
    <xf numFmtId="0" fontId="20" fillId="0" borderId="0"/>
    <xf numFmtId="0" fontId="20" fillId="0" borderId="0"/>
    <xf numFmtId="44" fontId="11" fillId="0" borderId="8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8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8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44" fontId="11" fillId="0" borderId="8" applyNumberFormat="0" applyFont="0" applyAlignment="0">
      <alignment horizontal="center"/>
    </xf>
    <xf numFmtId="0" fontId="7" fillId="0" borderId="0"/>
    <xf numFmtId="44" fontId="11" fillId="0" borderId="8" applyNumberFormat="0" applyFont="0" applyAlignment="0">
      <alignment horizontal="center"/>
    </xf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9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9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9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44" fontId="11" fillId="0" borderId="9" applyNumberFormat="0" applyFont="0" applyAlignment="0">
      <alignment horizontal="center"/>
    </xf>
    <xf numFmtId="0" fontId="7" fillId="0" borderId="0"/>
    <xf numFmtId="44" fontId="11" fillId="0" borderId="9" applyNumberFormat="0" applyFont="0" applyAlignment="0">
      <alignment horizontal="center"/>
    </xf>
    <xf numFmtId="0" fontId="7" fillId="0" borderId="0"/>
    <xf numFmtId="0" fontId="20" fillId="0" borderId="0"/>
    <xf numFmtId="0" fontId="20" fillId="0" borderId="0"/>
    <xf numFmtId="0" fontId="20" fillId="0" borderId="0"/>
    <xf numFmtId="195" fontId="9" fillId="97" borderId="0">
      <alignment horizontal="center"/>
    </xf>
    <xf numFmtId="0" fontId="32" fillId="24" borderId="0" applyNumberFormat="0" applyBorder="0" applyAlignment="0" applyProtection="0"/>
    <xf numFmtId="0" fontId="20" fillId="0" borderId="0"/>
    <xf numFmtId="0" fontId="20" fillId="0" borderId="0"/>
    <xf numFmtId="0" fontId="32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24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86" fillId="7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32" fillId="2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20" fillId="0" borderId="0"/>
    <xf numFmtId="0" fontId="86" fillId="74" borderId="0" applyNumberFormat="0" applyBorder="0" applyAlignment="0" applyProtection="0"/>
    <xf numFmtId="0" fontId="20" fillId="0" borderId="0"/>
    <xf numFmtId="0" fontId="86" fillId="74" borderId="0" applyNumberFormat="0" applyBorder="0" applyAlignment="0" applyProtection="0"/>
    <xf numFmtId="0" fontId="20" fillId="0" borderId="0"/>
    <xf numFmtId="0" fontId="20" fillId="0" borderId="0"/>
    <xf numFmtId="0" fontId="86" fillId="74" borderId="0" applyNumberFormat="0" applyBorder="0" applyAlignment="0" applyProtection="0"/>
    <xf numFmtId="0" fontId="86" fillId="74" borderId="0" applyNumberFormat="0" applyBorder="0" applyAlignment="0" applyProtection="0"/>
    <xf numFmtId="0" fontId="32" fillId="24" borderId="0" applyNumberFormat="0" applyBorder="0" applyAlignment="0" applyProtection="0"/>
    <xf numFmtId="0" fontId="36" fillId="10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5" fillId="74" borderId="0" applyNumberFormat="0" applyBorder="0" applyAlignment="0" applyProtection="0"/>
    <xf numFmtId="0" fontId="20" fillId="0" borderId="0"/>
    <xf numFmtId="0" fontId="32" fillId="24" borderId="0" applyNumberFormat="0" applyBorder="0" applyAlignment="0" applyProtection="0"/>
    <xf numFmtId="0" fontId="20" fillId="0" borderId="0"/>
    <xf numFmtId="0" fontId="85" fillId="7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57" fillId="74" borderId="0" applyNumberFormat="0" applyBorder="0" applyAlignment="0" applyProtection="0"/>
    <xf numFmtId="0" fontId="20" fillId="0" borderId="0"/>
    <xf numFmtId="0" fontId="85" fillId="74" borderId="0" applyNumberFormat="0" applyBorder="0" applyAlignment="0" applyProtection="0"/>
    <xf numFmtId="37" fontId="88" fillId="0" borderId="0"/>
    <xf numFmtId="0" fontId="7" fillId="0" borderId="0"/>
    <xf numFmtId="37" fontId="88" fillId="0" borderId="0"/>
    <xf numFmtId="0" fontId="7" fillId="0" borderId="0"/>
    <xf numFmtId="37" fontId="88" fillId="0" borderId="0"/>
    <xf numFmtId="0" fontId="20" fillId="0" borderId="0"/>
    <xf numFmtId="37" fontId="88" fillId="0" borderId="0"/>
    <xf numFmtId="189" fontId="41" fillId="0" borderId="0"/>
    <xf numFmtId="0" fontId="5" fillId="0" borderId="0"/>
    <xf numFmtId="210" fontId="7" fillId="0" borderId="0"/>
    <xf numFmtId="189" fontId="41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188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1" fontId="7" fillId="0" borderId="0"/>
    <xf numFmtId="0" fontId="5" fillId="0" borderId="0"/>
    <xf numFmtId="0" fontId="7" fillId="0" borderId="0"/>
    <xf numFmtId="188" fontId="7" fillId="0" borderId="0"/>
    <xf numFmtId="0" fontId="5" fillId="0" borderId="0"/>
    <xf numFmtId="188" fontId="7" fillId="0" borderId="0"/>
    <xf numFmtId="0" fontId="5" fillId="0" borderId="0"/>
    <xf numFmtId="171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8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88" fontId="7" fillId="0" borderId="0"/>
    <xf numFmtId="0" fontId="5" fillId="0" borderId="0"/>
    <xf numFmtId="0" fontId="7" fillId="0" borderId="0"/>
    <xf numFmtId="0" fontId="5" fillId="0" borderId="0"/>
    <xf numFmtId="188" fontId="7" fillId="0" borderId="0"/>
    <xf numFmtId="0" fontId="5" fillId="0" borderId="0"/>
    <xf numFmtId="171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8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8" fontId="7" fillId="0" borderId="0"/>
    <xf numFmtId="0" fontId="5" fillId="0" borderId="0"/>
    <xf numFmtId="188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88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211" fontId="7" fillId="0" borderId="0"/>
    <xf numFmtId="171" fontId="10" fillId="0" borderId="0"/>
    <xf numFmtId="0" fontId="5" fillId="0" borderId="0"/>
    <xf numFmtId="0" fontId="5" fillId="0" borderId="0"/>
    <xf numFmtId="0" fontId="7" fillId="0" borderId="0"/>
    <xf numFmtId="0" fontId="5" fillId="0" borderId="0"/>
    <xf numFmtId="211" fontId="7" fillId="0" borderId="0"/>
    <xf numFmtId="190" fontId="7" fillId="0" borderId="0"/>
    <xf numFmtId="0" fontId="5" fillId="0" borderId="0"/>
    <xf numFmtId="190" fontId="7" fillId="0" borderId="0"/>
    <xf numFmtId="0" fontId="5" fillId="0" borderId="0"/>
    <xf numFmtId="0" fontId="7" fillId="0" borderId="0"/>
    <xf numFmtId="0" fontId="5" fillId="0" borderId="0"/>
    <xf numFmtId="211" fontId="7" fillId="0" borderId="0"/>
    <xf numFmtId="171" fontId="10" fillId="0" borderId="0"/>
    <xf numFmtId="0" fontId="5" fillId="0" borderId="0"/>
    <xf numFmtId="190" fontId="7" fillId="0" borderId="0"/>
    <xf numFmtId="0" fontId="5" fillId="0" borderId="0"/>
    <xf numFmtId="0" fontId="5" fillId="0" borderId="0"/>
    <xf numFmtId="0" fontId="7" fillId="0" borderId="0"/>
    <xf numFmtId="191" fontId="7" fillId="0" borderId="0"/>
    <xf numFmtId="0" fontId="5" fillId="0" borderId="0"/>
    <xf numFmtId="0" fontId="7" fillId="0" borderId="0"/>
    <xf numFmtId="171" fontId="7" fillId="0" borderId="0"/>
    <xf numFmtId="0" fontId="5" fillId="0" borderId="0"/>
    <xf numFmtId="211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11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11" fontId="7" fillId="0" borderId="0"/>
    <xf numFmtId="171" fontId="1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92" fontId="54" fillId="0" borderId="0"/>
    <xf numFmtId="212" fontId="9" fillId="0" borderId="0"/>
    <xf numFmtId="213" fontId="9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37" fontId="7" fillId="0" borderId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5" fillId="0" borderId="0"/>
    <xf numFmtId="0" fontId="5" fillId="0" borderId="0"/>
    <xf numFmtId="0" fontId="7" fillId="0" borderId="0">
      <alignment wrapText="1"/>
    </xf>
    <xf numFmtId="0" fontId="5" fillId="0" borderId="0"/>
    <xf numFmtId="0" fontId="5" fillId="0" borderId="0"/>
    <xf numFmtId="37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168" fontId="7" fillId="0" borderId="0">
      <alignment horizontal="left" wrapText="1"/>
    </xf>
    <xf numFmtId="0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0" fontId="5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wrapText="1"/>
    </xf>
    <xf numFmtId="0" fontId="5" fillId="0" borderId="0"/>
    <xf numFmtId="0" fontId="7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88" fontId="41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8" fontId="41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17" fillId="0" borderId="0"/>
    <xf numFmtId="0" fontId="7" fillId="0" borderId="0">
      <alignment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>
      <alignment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18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5" fontId="41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5" fillId="0" borderId="0"/>
    <xf numFmtId="214" fontId="7" fillId="0" borderId="0">
      <alignment horizontal="left" wrapText="1"/>
    </xf>
    <xf numFmtId="0" fontId="5" fillId="0" borderId="0"/>
    <xf numFmtId="214" fontId="7" fillId="0" borderId="0">
      <alignment horizontal="left" wrapText="1"/>
    </xf>
    <xf numFmtId="0" fontId="20" fillId="0" borderId="0"/>
    <xf numFmtId="0" fontId="5" fillId="0" borderId="0"/>
    <xf numFmtId="0" fontId="20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7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214" fontId="7" fillId="0" borderId="0">
      <alignment horizontal="left" wrapText="1"/>
    </xf>
    <xf numFmtId="0" fontId="7" fillId="0" borderId="0"/>
    <xf numFmtId="0" fontId="5" fillId="0" borderId="0"/>
    <xf numFmtId="214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214" fontId="7" fillId="0" borderId="0">
      <alignment horizontal="left" wrapText="1"/>
    </xf>
    <xf numFmtId="0" fontId="7" fillId="0" borderId="0"/>
    <xf numFmtId="0" fontId="5" fillId="0" borderId="0"/>
    <xf numFmtId="214" fontId="7" fillId="0" borderId="0">
      <alignment horizontal="left" wrapText="1"/>
    </xf>
    <xf numFmtId="0" fontId="5" fillId="0" borderId="0"/>
    <xf numFmtId="214" fontId="7" fillId="0" borderId="0">
      <alignment horizontal="left" wrapText="1"/>
    </xf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7" fillId="0" borderId="0"/>
    <xf numFmtId="0" fontId="7" fillId="0" borderId="0"/>
    <xf numFmtId="0" fontId="14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5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19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193" fontId="7" fillId="0" borderId="0">
      <alignment horizontal="left" wrapText="1"/>
    </xf>
    <xf numFmtId="0" fontId="5" fillId="0" borderId="0"/>
    <xf numFmtId="19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9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5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2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135" fillId="0" borderId="0"/>
    <xf numFmtId="0" fontId="7" fillId="0" borderId="0"/>
    <xf numFmtId="0" fontId="7" fillId="0" borderId="0"/>
    <xf numFmtId="0" fontId="5" fillId="0" borderId="0"/>
    <xf numFmtId="0" fontId="15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9" fillId="0" borderId="0"/>
    <xf numFmtId="0" fontId="7" fillId="0" borderId="0"/>
    <xf numFmtId="0" fontId="7" fillId="0" borderId="0"/>
    <xf numFmtId="0" fontId="5" fillId="0" borderId="0"/>
    <xf numFmtId="0" fontId="89" fillId="0" borderId="0"/>
    <xf numFmtId="0" fontId="5" fillId="0" borderId="0"/>
    <xf numFmtId="0" fontId="5" fillId="0" borderId="0"/>
    <xf numFmtId="0" fontId="7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168" fontId="7" fillId="0" borderId="0">
      <alignment horizontal="left" wrapText="1"/>
    </xf>
    <xf numFmtId="0" fontId="5" fillId="0" borderId="0"/>
    <xf numFmtId="0" fontId="7" fillId="0" borderId="0">
      <alignment horizontal="left" wrapText="1"/>
    </xf>
    <xf numFmtId="0" fontId="7" fillId="0" borderId="0"/>
    <xf numFmtId="0" fontId="5" fillId="0" borderId="0"/>
    <xf numFmtId="195" fontId="41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5" fontId="41" fillId="0" borderId="0">
      <alignment horizontal="left" wrapText="1"/>
    </xf>
    <xf numFmtId="0" fontId="7" fillId="0" borderId="0"/>
    <xf numFmtId="16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6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>
      <alignment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168" fontId="7" fillId="0" borderId="0">
      <alignment horizontal="left" wrapText="1"/>
    </xf>
    <xf numFmtId="0" fontId="5" fillId="0" borderId="0"/>
    <xf numFmtId="0" fontId="7" fillId="0" borderId="0">
      <alignment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8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8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8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/>
    <xf numFmtId="0" fontId="7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0" fontId="7" fillId="0" borderId="0">
      <alignment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>
      <alignment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6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7" fillId="0" borderId="0">
      <alignment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166" fontId="7" fillId="0" borderId="0">
      <alignment horizontal="left" wrapText="1"/>
    </xf>
    <xf numFmtId="166" fontId="7" fillId="0" borderId="0">
      <alignment horizontal="left" wrapText="1"/>
    </xf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0" fontId="14" fillId="0" borderId="0"/>
    <xf numFmtId="0" fontId="14" fillId="0" borderId="0"/>
    <xf numFmtId="0" fontId="7" fillId="0" borderId="0"/>
    <xf numFmtId="0" fontId="7" fillId="0" borderId="0">
      <alignment wrapText="1"/>
    </xf>
    <xf numFmtId="0" fontId="14" fillId="0" borderId="0"/>
    <xf numFmtId="0" fontId="14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5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0" fontId="14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216" fontId="41" fillId="0" borderId="0">
      <alignment horizontal="left" wrapText="1"/>
    </xf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216" fontId="41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>
      <alignment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159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159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159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20" fillId="0" borderId="0"/>
    <xf numFmtId="0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7" fillId="0" borderId="0"/>
    <xf numFmtId="0" fontId="5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5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89" fillId="0" borderId="0"/>
    <xf numFmtId="0" fontId="89" fillId="0" borderId="0"/>
    <xf numFmtId="0" fontId="5" fillId="0" borderId="0"/>
    <xf numFmtId="0" fontId="89" fillId="0" borderId="0"/>
    <xf numFmtId="0" fontId="89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5" fillId="0" borderId="0"/>
    <xf numFmtId="0" fontId="7" fillId="0" borderId="0"/>
    <xf numFmtId="0" fontId="20" fillId="75" borderId="51" applyNumberFormat="0" applyFont="0" applyAlignment="0" applyProtection="0"/>
    <xf numFmtId="0" fontId="7" fillId="0" borderId="0"/>
    <xf numFmtId="0" fontId="41" fillId="25" borderId="10" applyNumberFormat="0" applyFon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41" fillId="25" borderId="10" applyNumberFormat="0" applyFont="0" applyAlignment="0" applyProtection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7" fillId="98" borderId="67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5" fillId="0" borderId="0"/>
    <xf numFmtId="0" fontId="7" fillId="0" borderId="0"/>
    <xf numFmtId="0" fontId="20" fillId="75" borderId="51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5" fillId="0" borderId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7" fillId="0" borderId="0"/>
    <xf numFmtId="0" fontId="7" fillId="0" borderId="0"/>
    <xf numFmtId="0" fontId="5" fillId="0" borderId="0"/>
    <xf numFmtId="0" fontId="7" fillId="25" borderId="10" applyNumberFormat="0" applyFont="0" applyAlignment="0" applyProtection="0"/>
    <xf numFmtId="0" fontId="5" fillId="0" borderId="0"/>
    <xf numFmtId="0" fontId="7" fillId="0" borderId="0"/>
    <xf numFmtId="0" fontId="7" fillId="25" borderId="10" applyNumberFormat="0" applyFont="0" applyAlignment="0" applyProtection="0"/>
    <xf numFmtId="0" fontId="5" fillId="0" borderId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89" fillId="75" borderId="51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5" borderId="51" applyNumberFormat="0" applyFont="0" applyAlignment="0" applyProtection="0"/>
    <xf numFmtId="0" fontId="20" fillId="75" borderId="51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7" fillId="0" borderId="0"/>
    <xf numFmtId="0" fontId="5" fillId="0" borderId="0"/>
    <xf numFmtId="0" fontId="5" fillId="0" borderId="0"/>
    <xf numFmtId="0" fontId="33" fillId="20" borderId="11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90" fillId="66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33" fillId="20" borderId="11" applyNumberFormat="0" applyAlignment="0" applyProtection="0"/>
    <xf numFmtId="0" fontId="5" fillId="0" borderId="0"/>
    <xf numFmtId="0" fontId="33" fillId="66" borderId="11" applyNumberFormat="0" applyAlignment="0" applyProtection="0"/>
    <xf numFmtId="0" fontId="5" fillId="0" borderId="0"/>
    <xf numFmtId="0" fontId="7" fillId="0" borderId="0"/>
    <xf numFmtId="0" fontId="5" fillId="0" borderId="0"/>
    <xf numFmtId="0" fontId="33" fillId="66" borderId="11" applyNumberFormat="0" applyAlignment="0" applyProtection="0"/>
    <xf numFmtId="0" fontId="33" fillId="66" borderId="11" applyNumberFormat="0" applyAlignment="0" applyProtection="0"/>
    <xf numFmtId="0" fontId="33" fillId="20" borderId="11" applyNumberFormat="0" applyAlignment="0" applyProtection="0"/>
    <xf numFmtId="0" fontId="90" fillId="66" borderId="52" applyNumberFormat="0" applyAlignment="0" applyProtection="0"/>
    <xf numFmtId="0" fontId="5" fillId="0" borderId="0"/>
    <xf numFmtId="0" fontId="5" fillId="0" borderId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90" fillId="66" borderId="52" applyNumberFormat="0" applyAlignment="0" applyProtection="0"/>
    <xf numFmtId="0" fontId="90" fillId="66" borderId="52" applyNumberFormat="0" applyAlignment="0" applyProtection="0"/>
    <xf numFmtId="0" fontId="33" fillId="20" borderId="11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60" fillId="78" borderId="68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90" fillId="65" borderId="52" applyNumberFormat="0" applyAlignment="0" applyProtection="0"/>
    <xf numFmtId="0" fontId="5" fillId="0" borderId="0"/>
    <xf numFmtId="0" fontId="7" fillId="0" borderId="0"/>
    <xf numFmtId="0" fontId="33" fillId="20" borderId="11" applyNumberFormat="0" applyAlignment="0" applyProtection="0"/>
    <xf numFmtId="0" fontId="7" fillId="0" borderId="0"/>
    <xf numFmtId="0" fontId="7" fillId="0" borderId="0"/>
    <xf numFmtId="0" fontId="33" fillId="20" borderId="11" applyNumberFormat="0" applyAlignment="0" applyProtection="0"/>
    <xf numFmtId="0" fontId="5" fillId="0" borderId="0"/>
    <xf numFmtId="0" fontId="161" fillId="65" borderId="52" applyNumberFormat="0" applyAlignment="0" applyProtection="0"/>
    <xf numFmtId="0" fontId="5" fillId="0" borderId="0"/>
    <xf numFmtId="0" fontId="90" fillId="65" borderId="52" applyNumberFormat="0" applyAlignment="0" applyProtection="0"/>
    <xf numFmtId="0" fontId="56" fillId="0" borderId="0"/>
    <xf numFmtId="0" fontId="5" fillId="0" borderId="0"/>
    <xf numFmtId="0" fontId="5" fillId="0" borderId="0"/>
    <xf numFmtId="0" fontId="7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7" fillId="0" borderId="0"/>
    <xf numFmtId="0" fontId="56" fillId="0" borderId="0"/>
    <xf numFmtId="0" fontId="5" fillId="0" borderId="0"/>
    <xf numFmtId="0" fontId="58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9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" fillId="0" borderId="0"/>
    <xf numFmtId="0" fontId="7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9" fontId="20" fillId="0" borderId="0" applyFont="0" applyFill="0" applyBorder="0" applyAlignment="0" applyProtection="0"/>
    <xf numFmtId="0" fontId="7" fillId="0" borderId="0"/>
    <xf numFmtId="10" fontId="7" fillId="0" borderId="47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10" fontId="7" fillId="0" borderId="47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0" fontId="5" fillId="0" borderId="0"/>
    <xf numFmtId="10" fontId="7" fillId="0" borderId="47"/>
    <xf numFmtId="10" fontId="7" fillId="0" borderId="47"/>
    <xf numFmtId="10" fontId="7" fillId="0" borderId="4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66" fillId="0" borderId="0" applyFont="0" applyFill="0" applyBorder="0" applyAlignment="0" applyProtection="0"/>
    <xf numFmtId="0" fontId="5" fillId="0" borderId="0"/>
    <xf numFmtId="0" fontId="7" fillId="0" borderId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10" fontId="7" fillId="0" borderId="47"/>
    <xf numFmtId="10" fontId="7" fillId="0" borderId="47"/>
    <xf numFmtId="9" fontId="66" fillId="0" borderId="0" applyFont="0" applyFill="0" applyBorder="0" applyAlignment="0" applyProtection="0"/>
    <xf numFmtId="0" fontId="5" fillId="0" borderId="0"/>
    <xf numFmtId="0" fontId="5" fillId="0" borderId="0"/>
    <xf numFmtId="9" fontId="66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14" fillId="0" borderId="0" applyFont="0" applyFill="0" applyBorder="0" applyAlignment="0" applyProtection="0"/>
    <xf numFmtId="0" fontId="5" fillId="0" borderId="0"/>
    <xf numFmtId="0" fontId="7" fillId="0" borderId="0"/>
    <xf numFmtId="10" fontId="7" fillId="0" borderId="47"/>
    <xf numFmtId="10" fontId="7" fillId="0" borderId="47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7" fillId="0" borderId="47"/>
    <xf numFmtId="10" fontId="7" fillId="0" borderId="4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0" fontId="5" fillId="0" borderId="0"/>
    <xf numFmtId="10" fontId="7" fillId="0" borderId="47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0" fontId="5" fillId="0" borderId="0"/>
    <xf numFmtId="10" fontId="7" fillId="0" borderId="47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0" fontId="5" fillId="0" borderId="0"/>
    <xf numFmtId="10" fontId="7" fillId="0" borderId="47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9" fontId="20" fillId="0" borderId="0" applyFont="0" applyFill="0" applyBorder="0" applyAlignment="0" applyProtection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10" fontId="7" fillId="0" borderId="47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10" fontId="7" fillId="0" borderId="47"/>
    <xf numFmtId="0" fontId="5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7" fillId="0" borderId="0"/>
    <xf numFmtId="9" fontId="1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7" fillId="0" borderId="0"/>
    <xf numFmtId="10" fontId="7" fillId="0" borderId="47"/>
    <xf numFmtId="10" fontId="7" fillId="0" borderId="47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0" fontId="7" fillId="0" borderId="0"/>
    <xf numFmtId="10" fontId="7" fillId="0" borderId="47"/>
    <xf numFmtId="0" fontId="5" fillId="0" borderId="0"/>
    <xf numFmtId="9" fontId="89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10" fontId="7" fillId="0" borderId="47"/>
    <xf numFmtId="9" fontId="20" fillId="0" borderId="0" applyFont="0" applyFill="0" applyBorder="0" applyAlignment="0" applyProtection="0"/>
    <xf numFmtId="10" fontId="7" fillId="0" borderId="47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9" fontId="52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9" fontId="52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10" fontId="7" fillId="0" borderId="47"/>
    <xf numFmtId="0" fontId="5" fillId="0" borderId="0"/>
    <xf numFmtId="10" fontId="7" fillId="0" borderId="47"/>
    <xf numFmtId="10" fontId="7" fillId="0" borderId="47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0" fontId="5" fillId="0" borderId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0" fontId="5" fillId="0" borderId="0"/>
    <xf numFmtId="10" fontId="7" fillId="0" borderId="47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0" fontId="7" fillId="0" borderId="47"/>
    <xf numFmtId="0" fontId="5" fillId="0" borderId="0"/>
    <xf numFmtId="0" fontId="5" fillId="0" borderId="0"/>
    <xf numFmtId="10" fontId="7" fillId="0" borderId="47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5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89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1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13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89" fillId="0" borderId="0" applyFont="0" applyFill="0" applyBorder="0" applyAlignment="0" applyProtection="0"/>
    <xf numFmtId="10" fontId="7" fillId="0" borderId="47"/>
    <xf numFmtId="0" fontId="5" fillId="0" borderId="0"/>
    <xf numFmtId="9" fontId="89" fillId="0" borderId="0" applyFont="0" applyFill="0" applyBorder="0" applyAlignment="0" applyProtection="0"/>
    <xf numFmtId="0" fontId="5" fillId="0" borderId="0"/>
    <xf numFmtId="0" fontId="5" fillId="0" borderId="0"/>
    <xf numFmtId="9" fontId="89" fillId="0" borderId="0" applyFont="0" applyFill="0" applyBorder="0" applyAlignment="0" applyProtection="0"/>
    <xf numFmtId="0" fontId="5" fillId="0" borderId="0"/>
    <xf numFmtId="0" fontId="5" fillId="0" borderId="0"/>
    <xf numFmtId="9" fontId="89" fillId="0" borderId="0" applyFont="0" applyFill="0" applyBorder="0" applyAlignment="0" applyProtection="0"/>
    <xf numFmtId="0" fontId="5" fillId="0" borderId="0"/>
    <xf numFmtId="0" fontId="5" fillId="0" borderId="0"/>
    <xf numFmtId="9" fontId="89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41" fontId="7" fillId="76" borderId="47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41" fontId="7" fillId="76" borderId="47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1" fontId="7" fillId="76" borderId="47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41" fontId="7" fillId="76" borderId="47"/>
    <xf numFmtId="0" fontId="5" fillId="0" borderId="0"/>
    <xf numFmtId="0" fontId="7" fillId="0" borderId="0"/>
    <xf numFmtId="0" fontId="5" fillId="0" borderId="0"/>
    <xf numFmtId="41" fontId="7" fillId="76" borderId="47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41" fontId="7" fillId="76" borderId="47"/>
    <xf numFmtId="0" fontId="5" fillId="0" borderId="0"/>
    <xf numFmtId="0" fontId="7" fillId="0" borderId="0"/>
    <xf numFmtId="0" fontId="5" fillId="0" borderId="0"/>
    <xf numFmtId="217" fontId="162" fillId="22" borderId="0" applyBorder="0" applyAlignment="0">
      <protection hidden="1"/>
    </xf>
    <xf numFmtId="1" fontId="162" fillId="22" borderId="0">
      <alignment horizontal="center"/>
    </xf>
    <xf numFmtId="0" fontId="14" fillId="0" borderId="0" applyNumberFormat="0" applyFont="0" applyFill="0" applyBorder="0" applyAlignment="0" applyProtection="0">
      <alignment horizontal="left"/>
    </xf>
    <xf numFmtId="0" fontId="5" fillId="0" borderId="0"/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7" fillId="0" borderId="0"/>
    <xf numFmtId="0" fontId="5" fillId="0" borderId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0" fontId="5" fillId="0" borderId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0" fontId="7" fillId="0" borderId="0"/>
    <xf numFmtId="0" fontId="5" fillId="0" borderId="0"/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5" fillId="0" borderId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7" fillId="0" borderId="0"/>
    <xf numFmtId="0" fontId="5" fillId="0" borderId="0"/>
    <xf numFmtId="4" fontId="14" fillId="0" borderId="0" applyFont="0" applyFill="0" applyBorder="0" applyAlignment="0" applyProtection="0"/>
    <xf numFmtId="0" fontId="38" fillId="0" borderId="34">
      <alignment horizontal="center"/>
    </xf>
    <xf numFmtId="0" fontId="38" fillId="0" borderId="34">
      <alignment horizontal="center"/>
    </xf>
    <xf numFmtId="0" fontId="5" fillId="0" borderId="0"/>
    <xf numFmtId="0" fontId="38" fillId="0" borderId="34">
      <alignment horizontal="center"/>
    </xf>
    <xf numFmtId="0" fontId="38" fillId="0" borderId="34">
      <alignment horizontal="center"/>
    </xf>
    <xf numFmtId="0" fontId="38" fillId="0" borderId="34">
      <alignment horizontal="center"/>
    </xf>
    <xf numFmtId="0" fontId="7" fillId="0" borderId="0"/>
    <xf numFmtId="0" fontId="5" fillId="0" borderId="0"/>
    <xf numFmtId="0" fontId="38" fillId="0" borderId="34">
      <alignment horizontal="center"/>
    </xf>
    <xf numFmtId="3" fontId="14" fillId="0" borderId="0" applyFont="0" applyFill="0" applyBorder="0" applyAlignment="0" applyProtection="0"/>
    <xf numFmtId="0" fontId="5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7" fillId="0" borderId="0"/>
    <xf numFmtId="0" fontId="5" fillId="0" borderId="0"/>
    <xf numFmtId="3" fontId="14" fillId="0" borderId="0" applyFont="0" applyFill="0" applyBorder="0" applyAlignment="0" applyProtection="0"/>
    <xf numFmtId="0" fontId="14" fillId="77" borderId="0" applyNumberFormat="0" applyFont="0" applyBorder="0" applyAlignment="0" applyProtection="0"/>
    <xf numFmtId="0" fontId="5" fillId="0" borderId="0"/>
    <xf numFmtId="0" fontId="14" fillId="77" borderId="0" applyNumberFormat="0" applyFont="0" applyBorder="0" applyAlignment="0" applyProtection="0"/>
    <xf numFmtId="0" fontId="14" fillId="77" borderId="0" applyNumberFormat="0" applyFont="0" applyBorder="0" applyAlignment="0" applyProtection="0"/>
    <xf numFmtId="0" fontId="14" fillId="77" borderId="0" applyNumberFormat="0" applyFont="0" applyBorder="0" applyAlignment="0" applyProtection="0"/>
    <xf numFmtId="0" fontId="7" fillId="0" borderId="0"/>
    <xf numFmtId="0" fontId="5" fillId="0" borderId="0"/>
    <xf numFmtId="0" fontId="14" fillId="77" borderId="0" applyNumberFormat="0" applyFont="0" applyBorder="0" applyAlignment="0" applyProtection="0"/>
    <xf numFmtId="0" fontId="58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9" fillId="0" borderId="0"/>
    <xf numFmtId="0" fontId="5" fillId="0" borderId="0"/>
    <xf numFmtId="0" fontId="59" fillId="0" borderId="0"/>
    <xf numFmtId="0" fontId="92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3" fillId="0" borderId="0"/>
    <xf numFmtId="0" fontId="5" fillId="0" borderId="0"/>
    <xf numFmtId="0" fontId="93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7" fillId="0" borderId="0"/>
    <xf numFmtId="3" fontId="91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3" fontId="91" fillId="0" borderId="0" applyFill="0" applyBorder="0" applyAlignment="0" applyProtection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7" fillId="78" borderId="0"/>
    <xf numFmtId="0" fontId="94" fillId="78" borderId="48"/>
    <xf numFmtId="0" fontId="95" fillId="79" borderId="53"/>
    <xf numFmtId="0" fontId="95" fillId="79" borderId="53"/>
    <xf numFmtId="0" fontId="96" fillId="78" borderId="54"/>
    <xf numFmtId="0" fontId="96" fillId="78" borderId="54"/>
    <xf numFmtId="0" fontId="5" fillId="0" borderId="0"/>
    <xf numFmtId="0" fontId="7" fillId="0" borderId="0"/>
    <xf numFmtId="0" fontId="5" fillId="0" borderId="0"/>
    <xf numFmtId="0" fontId="7" fillId="0" borderId="0"/>
    <xf numFmtId="42" fontId="7" fillId="23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42" fontId="7" fillId="23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2" fontId="7" fillId="23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42" fontId="7" fillId="23" borderId="0"/>
    <xf numFmtId="0" fontId="5" fillId="0" borderId="0"/>
    <xf numFmtId="0" fontId="7" fillId="0" borderId="0"/>
    <xf numFmtId="0" fontId="5" fillId="0" borderId="0"/>
    <xf numFmtId="42" fontId="7" fillId="23" borderId="0"/>
    <xf numFmtId="42" fontId="7" fillId="23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42" fontId="7" fillId="23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2" fontId="7" fillId="23" borderId="23">
      <alignment vertical="center"/>
    </xf>
    <xf numFmtId="42" fontId="7" fillId="23" borderId="23">
      <alignment vertical="center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42" fontId="7" fillId="23" borderId="23">
      <alignment vertical="center"/>
    </xf>
    <xf numFmtId="0" fontId="5" fillId="0" borderId="0"/>
    <xf numFmtId="42" fontId="7" fillId="23" borderId="23">
      <alignment vertic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2" fontId="7" fillId="23" borderId="23">
      <alignment vertical="center"/>
    </xf>
    <xf numFmtId="42" fontId="7" fillId="23" borderId="23">
      <alignment vertical="center"/>
    </xf>
    <xf numFmtId="42" fontId="7" fillId="23" borderId="23">
      <alignment vertical="center"/>
    </xf>
    <xf numFmtId="42" fontId="7" fillId="23" borderId="23">
      <alignment vertical="center"/>
    </xf>
    <xf numFmtId="42" fontId="7" fillId="23" borderId="23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42" fontId="7" fillId="23" borderId="23">
      <alignment vertical="center"/>
    </xf>
    <xf numFmtId="0" fontId="5" fillId="0" borderId="0"/>
    <xf numFmtId="0" fontId="7" fillId="0" borderId="0"/>
    <xf numFmtId="0" fontId="5" fillId="0" borderId="0"/>
    <xf numFmtId="0" fontId="11" fillId="23" borderId="20" applyNumberFormat="0">
      <alignment horizontal="center" vertical="center" wrapText="1"/>
    </xf>
    <xf numFmtId="0" fontId="5" fillId="0" borderId="0"/>
    <xf numFmtId="0" fontId="5" fillId="0" borderId="0"/>
    <xf numFmtId="0" fontId="11" fillId="23" borderId="20" applyNumberForma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1" fillId="23" borderId="20" applyNumberFormat="0">
      <alignment horizontal="center" vertical="center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5" fillId="0" borderId="0"/>
    <xf numFmtId="10" fontId="7" fillId="23" borderId="0"/>
    <xf numFmtId="10" fontId="7" fillId="23" borderId="0"/>
    <xf numFmtId="0" fontId="5" fillId="0" borderId="0"/>
    <xf numFmtId="0" fontId="7" fillId="0" borderId="0"/>
    <xf numFmtId="10" fontId="7" fillId="23" borderId="0"/>
    <xf numFmtId="0" fontId="5" fillId="0" borderId="0"/>
    <xf numFmtId="10" fontId="7" fillId="23" borderId="0"/>
    <xf numFmtId="0" fontId="5" fillId="0" borderId="0"/>
    <xf numFmtId="10" fontId="7" fillId="23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5" fillId="0" borderId="0"/>
    <xf numFmtId="10" fontId="7" fillId="23" borderId="0"/>
    <xf numFmtId="10" fontId="7" fillId="23" borderId="0"/>
    <xf numFmtId="10" fontId="7" fillId="23" borderId="0"/>
    <xf numFmtId="10" fontId="7" fillId="23" borderId="0"/>
    <xf numFmtId="10" fontId="7" fillId="23" borderId="0"/>
    <xf numFmtId="10" fontId="7" fillId="23" borderId="0"/>
    <xf numFmtId="10" fontId="7" fillId="23" borderId="0"/>
    <xf numFmtId="10" fontId="7" fillId="23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7" fillId="23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7" fillId="23" borderId="0"/>
    <xf numFmtId="10" fontId="7" fillId="23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0" fontId="5" fillId="0" borderId="0"/>
    <xf numFmtId="198" fontId="7" fillId="23" borderId="0"/>
    <xf numFmtId="198" fontId="7" fillId="23" borderId="0"/>
    <xf numFmtId="0" fontId="5" fillId="0" borderId="0"/>
    <xf numFmtId="0" fontId="7" fillId="0" borderId="0"/>
    <xf numFmtId="198" fontId="7" fillId="23" borderId="0"/>
    <xf numFmtId="0" fontId="5" fillId="0" borderId="0"/>
    <xf numFmtId="198" fontId="7" fillId="23" borderId="0"/>
    <xf numFmtId="0" fontId="5" fillId="0" borderId="0"/>
    <xf numFmtId="198" fontId="7" fillId="23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0" fontId="5" fillId="0" borderId="0"/>
    <xf numFmtId="198" fontId="7" fillId="23" borderId="0"/>
    <xf numFmtId="198" fontId="7" fillId="23" borderId="0"/>
    <xf numFmtId="198" fontId="7" fillId="23" borderId="0"/>
    <xf numFmtId="198" fontId="7" fillId="23" borderId="0"/>
    <xf numFmtId="198" fontId="7" fillId="23" borderId="0"/>
    <xf numFmtId="198" fontId="7" fillId="23" borderId="0"/>
    <xf numFmtId="198" fontId="7" fillId="23" borderId="0"/>
    <xf numFmtId="198" fontId="7" fillId="23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8" fontId="7" fillId="23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8" fontId="7" fillId="23" borderId="0"/>
    <xf numFmtId="198" fontId="7" fillId="23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198" fontId="7" fillId="23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198" fontId="7" fillId="23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4" fontId="17" fillId="0" borderId="0" applyBorder="0" applyAlignment="0"/>
    <xf numFmtId="164" fontId="17" fillId="0" borderId="0" applyBorder="0" applyAlignment="0"/>
    <xf numFmtId="0" fontId="5" fillId="0" borderId="0"/>
    <xf numFmtId="0" fontId="7" fillId="0" borderId="0"/>
    <xf numFmtId="164" fontId="17" fillId="0" borderId="0" applyBorder="0" applyAlignment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2" fontId="7" fillId="23" borderId="13">
      <alignment horizontal="left"/>
    </xf>
    <xf numFmtId="42" fontId="7" fillId="23" borderId="13">
      <alignment horizontal="left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7" fillId="23" borderId="13">
      <alignment horizontal="left"/>
    </xf>
    <xf numFmtId="42" fontId="7" fillId="23" borderId="13">
      <alignment horizontal="left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2" fontId="7" fillId="23" borderId="13">
      <alignment horizontal="left"/>
    </xf>
    <xf numFmtId="42" fontId="7" fillId="23" borderId="13">
      <alignment horizontal="left"/>
    </xf>
    <xf numFmtId="42" fontId="7" fillId="23" borderId="13">
      <alignment horizontal="left"/>
    </xf>
    <xf numFmtId="42" fontId="7" fillId="23" borderId="13">
      <alignment horizontal="left"/>
    </xf>
    <xf numFmtId="42" fontId="7" fillId="23" borderId="13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42" fontId="7" fillId="23" borderId="13">
      <alignment horizontal="left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98" fontId="16" fillId="23" borderId="13">
      <alignment horizontal="left"/>
    </xf>
    <xf numFmtId="198" fontId="16" fillId="23" borderId="13">
      <alignment horizontal="left"/>
    </xf>
    <xf numFmtId="198" fontId="16" fillId="23" borderId="13">
      <alignment horizontal="left"/>
    </xf>
    <xf numFmtId="0" fontId="5" fillId="0" borderId="0"/>
    <xf numFmtId="0" fontId="5" fillId="0" borderId="0"/>
    <xf numFmtId="0" fontId="7" fillId="0" borderId="0"/>
    <xf numFmtId="198" fontId="16" fillId="23" borderId="13">
      <alignment horizontal="left"/>
    </xf>
    <xf numFmtId="0" fontId="5" fillId="0" borderId="0"/>
    <xf numFmtId="14" fontId="41" fillId="0" borderId="0" applyNumberFormat="0" applyFill="0" applyBorder="0" applyAlignment="0" applyProtection="0">
      <alignment horizontal="left"/>
    </xf>
    <xf numFmtId="0" fontId="5" fillId="0" borderId="0"/>
    <xf numFmtId="0" fontId="5" fillId="0" borderId="0"/>
    <xf numFmtId="0" fontId="7" fillId="0" borderId="0"/>
    <xf numFmtId="14" fontId="41" fillId="0" borderId="0" applyNumberFormat="0" applyFill="0" applyBorder="0" applyAlignment="0" applyProtection="0">
      <alignment horizontal="left"/>
    </xf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0" fontId="5" fillId="0" borderId="0"/>
    <xf numFmtId="0" fontId="7" fillId="0" borderId="0"/>
    <xf numFmtId="199" fontId="7" fillId="0" borderId="0" applyFont="0" applyFill="0" applyAlignment="0">
      <alignment horizontal="right"/>
    </xf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9" fontId="7" fillId="0" borderId="0" applyFont="0" applyFill="0" applyAlignment="0">
      <alignment horizontal="right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218" fontId="163" fillId="0" borderId="0"/>
    <xf numFmtId="4" fontId="97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0" fontId="5" fillId="0" borderId="0"/>
    <xf numFmtId="0" fontId="7" fillId="0" borderId="0"/>
    <xf numFmtId="0" fontId="5" fillId="0" borderId="0"/>
    <xf numFmtId="4" fontId="98" fillId="26" borderId="11" applyNumberFormat="0" applyProtection="0">
      <alignment vertical="center"/>
    </xf>
    <xf numFmtId="4" fontId="98" fillId="26" borderId="11" applyNumberFormat="0" applyProtection="0">
      <alignment vertical="center"/>
    </xf>
    <xf numFmtId="4" fontId="98" fillId="26" borderId="11" applyNumberFormat="0" applyProtection="0">
      <alignment vertical="center"/>
    </xf>
    <xf numFmtId="0" fontId="5" fillId="0" borderId="0"/>
    <xf numFmtId="0" fontId="7" fillId="0" borderId="0"/>
    <xf numFmtId="0" fontId="5" fillId="0" borderId="0"/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4" fontId="97" fillId="82" borderId="11" applyNumberFormat="0" applyProtection="0">
      <alignment horizontal="right" vertical="center"/>
    </xf>
    <xf numFmtId="4" fontId="97" fillId="82" borderId="11" applyNumberFormat="0" applyProtection="0">
      <alignment horizontal="right" vertical="center"/>
    </xf>
    <xf numFmtId="4" fontId="97" fillId="82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3" borderId="11" applyNumberFormat="0" applyProtection="0">
      <alignment horizontal="right" vertical="center"/>
    </xf>
    <xf numFmtId="4" fontId="97" fillId="83" borderId="11" applyNumberFormat="0" applyProtection="0">
      <alignment horizontal="right" vertical="center"/>
    </xf>
    <xf numFmtId="4" fontId="97" fillId="83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4" borderId="11" applyNumberFormat="0" applyProtection="0">
      <alignment horizontal="right" vertical="center"/>
    </xf>
    <xf numFmtId="4" fontId="97" fillId="84" borderId="11" applyNumberFormat="0" applyProtection="0">
      <alignment horizontal="right" vertical="center"/>
    </xf>
    <xf numFmtId="4" fontId="97" fillId="84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5" borderId="11" applyNumberFormat="0" applyProtection="0">
      <alignment horizontal="right" vertical="center"/>
    </xf>
    <xf numFmtId="4" fontId="97" fillId="85" borderId="11" applyNumberFormat="0" applyProtection="0">
      <alignment horizontal="right" vertical="center"/>
    </xf>
    <xf numFmtId="4" fontId="97" fillId="85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6" borderId="11" applyNumberFormat="0" applyProtection="0">
      <alignment horizontal="right" vertical="center"/>
    </xf>
    <xf numFmtId="4" fontId="97" fillId="86" borderId="11" applyNumberFormat="0" applyProtection="0">
      <alignment horizontal="right" vertical="center"/>
    </xf>
    <xf numFmtId="4" fontId="97" fillId="86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7" borderId="11" applyNumberFormat="0" applyProtection="0">
      <alignment horizontal="right" vertical="center"/>
    </xf>
    <xf numFmtId="4" fontId="97" fillId="87" borderId="11" applyNumberFormat="0" applyProtection="0">
      <alignment horizontal="right" vertical="center"/>
    </xf>
    <xf numFmtId="4" fontId="97" fillId="87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8" borderId="11" applyNumberFormat="0" applyProtection="0">
      <alignment horizontal="right" vertical="center"/>
    </xf>
    <xf numFmtId="4" fontId="97" fillId="88" borderId="11" applyNumberFormat="0" applyProtection="0">
      <alignment horizontal="right" vertical="center"/>
    </xf>
    <xf numFmtId="4" fontId="97" fillId="88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9" borderId="11" applyNumberFormat="0" applyProtection="0">
      <alignment horizontal="right" vertical="center"/>
    </xf>
    <xf numFmtId="4" fontId="97" fillId="89" borderId="11" applyNumberFormat="0" applyProtection="0">
      <alignment horizontal="right" vertical="center"/>
    </xf>
    <xf numFmtId="4" fontId="97" fillId="89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90" borderId="11" applyNumberFormat="0" applyProtection="0">
      <alignment horizontal="right" vertical="center"/>
    </xf>
    <xf numFmtId="4" fontId="97" fillId="90" borderId="11" applyNumberFormat="0" applyProtection="0">
      <alignment horizontal="right" vertical="center"/>
    </xf>
    <xf numFmtId="4" fontId="97" fillId="90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9" fillId="92" borderId="0" applyNumberFormat="0" applyProtection="0">
      <alignment horizontal="left" vertical="center" indent="1"/>
    </xf>
    <xf numFmtId="4" fontId="99" fillId="91" borderId="11" applyNumberFormat="0" applyProtection="0">
      <alignment horizontal="left" vertical="center" indent="1"/>
    </xf>
    <xf numFmtId="4" fontId="99" fillId="91" borderId="11" applyNumberFormat="0" applyProtection="0">
      <alignment horizontal="left" vertical="center" indent="1"/>
    </xf>
    <xf numFmtId="0" fontId="5" fillId="0" borderId="0"/>
    <xf numFmtId="0" fontId="5" fillId="0" borderId="0"/>
    <xf numFmtId="4" fontId="97" fillId="93" borderId="0" applyNumberFormat="0" applyProtection="0">
      <alignment horizontal="left" vertical="center" indent="1"/>
    </xf>
    <xf numFmtId="4" fontId="97" fillId="93" borderId="55" applyNumberFormat="0" applyProtection="0">
      <alignment horizontal="left" vertical="center" indent="1"/>
    </xf>
    <xf numFmtId="4" fontId="97" fillId="93" borderId="55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4" fontId="100" fillId="9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4" fontId="101" fillId="0" borderId="0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0" fontId="5" fillId="0" borderId="0"/>
    <xf numFmtId="0" fontId="5" fillId="0" borderId="0"/>
    <xf numFmtId="4" fontId="101" fillId="0" borderId="0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5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5" fillId="0" borderId="0"/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5" fillId="0" borderId="0"/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5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5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5" fillId="0" borderId="0"/>
    <xf numFmtId="4" fontId="97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0" fontId="5" fillId="0" borderId="0"/>
    <xf numFmtId="0" fontId="7" fillId="0" borderId="0"/>
    <xf numFmtId="0" fontId="5" fillId="0" borderId="0"/>
    <xf numFmtId="4" fontId="98" fillId="97" borderId="11" applyNumberFormat="0" applyProtection="0">
      <alignment vertical="center"/>
    </xf>
    <xf numFmtId="4" fontId="98" fillId="97" borderId="11" applyNumberFormat="0" applyProtection="0">
      <alignment vertical="center"/>
    </xf>
    <xf numFmtId="4" fontId="98" fillId="97" borderId="11" applyNumberFormat="0" applyProtection="0">
      <alignment vertical="center"/>
    </xf>
    <xf numFmtId="0" fontId="5" fillId="0" borderId="0"/>
    <xf numFmtId="0" fontId="7" fillId="0" borderId="0"/>
    <xf numFmtId="0" fontId="5" fillId="0" borderId="0"/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0" fontId="5" fillId="0" borderId="0"/>
    <xf numFmtId="0" fontId="7" fillId="0" borderId="0"/>
    <xf numFmtId="4" fontId="97" fillId="93" borderId="11" applyNumberFormat="0" applyProtection="0">
      <alignment horizontal="right" vertical="center"/>
    </xf>
    <xf numFmtId="0" fontId="5" fillId="0" borderId="0"/>
    <xf numFmtId="4" fontId="98" fillId="93" borderId="11" applyNumberFormat="0" applyProtection="0">
      <alignment horizontal="right" vertical="center"/>
    </xf>
    <xf numFmtId="4" fontId="98" fillId="93" borderId="11" applyNumberFormat="0" applyProtection="0">
      <alignment horizontal="right" vertical="center"/>
    </xf>
    <xf numFmtId="4" fontId="98" fillId="93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103" fillId="0" borderId="0" applyNumberFormat="0" applyProtection="0">
      <alignment horizontal="left" indent="5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4" fontId="104" fillId="93" borderId="11" applyNumberFormat="0" applyProtection="0">
      <alignment horizontal="right" vertical="center"/>
    </xf>
    <xf numFmtId="4" fontId="104" fillId="93" borderId="11" applyNumberFormat="0" applyProtection="0">
      <alignment horizontal="right" vertical="center"/>
    </xf>
    <xf numFmtId="4" fontId="104" fillId="93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5" fillId="0" borderId="0"/>
    <xf numFmtId="39" fontId="7" fillId="99" borderId="0"/>
    <xf numFmtId="0" fontId="5" fillId="0" borderId="0"/>
    <xf numFmtId="39" fontId="7" fillId="99" borderId="0"/>
    <xf numFmtId="39" fontId="7" fillId="99" borderId="0"/>
    <xf numFmtId="0" fontId="5" fillId="0" borderId="0"/>
    <xf numFmtId="0" fontId="7" fillId="0" borderId="0"/>
    <xf numFmtId="39" fontId="7" fillId="99" borderId="0"/>
    <xf numFmtId="0" fontId="5" fillId="0" borderId="0"/>
    <xf numFmtId="39" fontId="7" fillId="99" borderId="0"/>
    <xf numFmtId="0" fontId="5" fillId="0" borderId="0"/>
    <xf numFmtId="39" fontId="7" fillId="99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5" fillId="0" borderId="0"/>
    <xf numFmtId="39" fontId="7" fillId="99" borderId="0"/>
    <xf numFmtId="39" fontId="7" fillId="99" borderId="0"/>
    <xf numFmtId="39" fontId="7" fillId="99" borderId="0"/>
    <xf numFmtId="39" fontId="7" fillId="99" borderId="0"/>
    <xf numFmtId="39" fontId="7" fillId="99" borderId="0"/>
    <xf numFmtId="39" fontId="7" fillId="99" borderId="0"/>
    <xf numFmtId="39" fontId="7" fillId="99" borderId="0"/>
    <xf numFmtId="39" fontId="7" fillId="99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39" fontId="7" fillId="99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39" fontId="7" fillId="99" borderId="0"/>
    <xf numFmtId="39" fontId="7" fillId="99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05" fillId="0" borderId="0" applyNumberFormat="0" applyFill="0" applyBorder="0" applyAlignment="0" applyProtection="0"/>
    <xf numFmtId="38" fontId="9" fillId="0" borderId="12"/>
    <xf numFmtId="38" fontId="9" fillId="0" borderId="12"/>
    <xf numFmtId="38" fontId="9" fillId="0" borderId="12"/>
    <xf numFmtId="0" fontId="7" fillId="0" borderId="0"/>
    <xf numFmtId="0" fontId="5" fillId="0" borderId="0"/>
    <xf numFmtId="38" fontId="9" fillId="0" borderId="12"/>
    <xf numFmtId="38" fontId="9" fillId="0" borderId="12"/>
    <xf numFmtId="38" fontId="9" fillId="0" borderId="12"/>
    <xf numFmtId="0" fontId="7" fillId="0" borderId="0"/>
    <xf numFmtId="0" fontId="5" fillId="0" borderId="0"/>
    <xf numFmtId="38" fontId="9" fillId="0" borderId="12"/>
    <xf numFmtId="38" fontId="9" fillId="0" borderId="12"/>
    <xf numFmtId="38" fontId="9" fillId="0" borderId="12"/>
    <xf numFmtId="0" fontId="7" fillId="0" borderId="0"/>
    <xf numFmtId="0" fontId="5" fillId="0" borderId="0"/>
    <xf numFmtId="38" fontId="9" fillId="0" borderId="12"/>
    <xf numFmtId="0" fontId="5" fillId="0" borderId="0"/>
    <xf numFmtId="0" fontId="7" fillId="0" borderId="0"/>
    <xf numFmtId="38" fontId="9" fillId="0" borderId="12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38" fontId="17" fillId="0" borderId="13"/>
    <xf numFmtId="38" fontId="17" fillId="0" borderId="13"/>
    <xf numFmtId="38" fontId="17" fillId="0" borderId="13"/>
    <xf numFmtId="38" fontId="17" fillId="0" borderId="13"/>
    <xf numFmtId="0" fontId="5" fillId="0" borderId="0"/>
    <xf numFmtId="0" fontId="7" fillId="0" borderId="0"/>
    <xf numFmtId="38" fontId="17" fillId="0" borderId="13"/>
    <xf numFmtId="38" fontId="17" fillId="0" borderId="13"/>
    <xf numFmtId="38" fontId="17" fillId="0" borderId="13"/>
    <xf numFmtId="0" fontId="5" fillId="0" borderId="0"/>
    <xf numFmtId="0" fontId="5" fillId="0" borderId="0"/>
    <xf numFmtId="39" fontId="41" fillId="100" borderId="0"/>
    <xf numFmtId="0" fontId="5" fillId="0" borderId="0"/>
    <xf numFmtId="39" fontId="7" fillId="100" borderId="0"/>
    <xf numFmtId="0" fontId="5" fillId="0" borderId="0"/>
    <xf numFmtId="0" fontId="7" fillId="0" borderId="0"/>
    <xf numFmtId="39" fontId="41" fillId="10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65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200" fontId="7" fillId="0" borderId="0">
      <alignment horizontal="left" wrapText="1"/>
    </xf>
    <xf numFmtId="0" fontId="5" fillId="0" borderId="0"/>
    <xf numFmtId="165" fontId="7" fillId="0" borderId="0">
      <alignment horizontal="left" wrapText="1"/>
    </xf>
    <xf numFmtId="173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200" fontId="7" fillId="0" borderId="0">
      <alignment horizontal="left" wrapText="1"/>
    </xf>
    <xf numFmtId="0" fontId="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165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166" fontId="7" fillId="0" borderId="0">
      <alignment horizontal="left" wrapText="1"/>
    </xf>
    <xf numFmtId="165" fontId="7" fillId="0" borderId="0">
      <alignment horizontal="left" wrapText="1"/>
    </xf>
    <xf numFmtId="173" fontId="7" fillId="0" borderId="0">
      <alignment horizontal="left" wrapText="1"/>
    </xf>
    <xf numFmtId="165" fontId="7" fillId="0" borderId="0">
      <alignment horizontal="left" wrapText="1"/>
    </xf>
    <xf numFmtId="0" fontId="5" fillId="0" borderId="0"/>
    <xf numFmtId="165" fontId="7" fillId="0" borderId="0">
      <alignment horizontal="left" wrapText="1"/>
    </xf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94" fontId="7" fillId="0" borderId="0">
      <alignment horizontal="left" wrapText="1"/>
    </xf>
    <xf numFmtId="198" fontId="7" fillId="0" borderId="0">
      <alignment horizontal="left" wrapText="1"/>
    </xf>
    <xf numFmtId="0" fontId="5" fillId="0" borderId="0"/>
    <xf numFmtId="0" fontId="7" fillId="0" borderId="0"/>
    <xf numFmtId="166" fontId="7" fillId="0" borderId="0">
      <alignment horizontal="left" wrapText="1"/>
    </xf>
    <xf numFmtId="194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7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67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98" fontId="7" fillId="0" borderId="0">
      <alignment horizontal="left" wrapText="1"/>
    </xf>
    <xf numFmtId="0" fontId="5" fillId="0" borderId="0"/>
    <xf numFmtId="0" fontId="7" fillId="0" borderId="0"/>
    <xf numFmtId="198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96" fontId="7" fillId="0" borderId="0">
      <alignment horizontal="left" wrapText="1"/>
    </xf>
    <xf numFmtId="0" fontId="5" fillId="0" borderId="0"/>
    <xf numFmtId="0" fontId="7" fillId="0" borderId="0"/>
    <xf numFmtId="19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196" fontId="7" fillId="0" borderId="0">
      <alignment horizontal="left" wrapText="1"/>
    </xf>
    <xf numFmtId="0" fontId="7" fillId="0" borderId="0"/>
    <xf numFmtId="0" fontId="7" fillId="0" borderId="0"/>
    <xf numFmtId="196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194" fontId="7" fillId="0" borderId="0">
      <alignment horizontal="left" wrapText="1"/>
    </xf>
    <xf numFmtId="200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94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194" fontId="7" fillId="0" borderId="0">
      <alignment horizontal="left" wrapText="1"/>
    </xf>
    <xf numFmtId="0" fontId="7" fillId="0" borderId="0"/>
    <xf numFmtId="194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94" fontId="7" fillId="0" borderId="0">
      <alignment horizontal="left" wrapText="1"/>
    </xf>
    <xf numFmtId="0" fontId="7" fillId="0" borderId="0"/>
    <xf numFmtId="194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167" fontId="7" fillId="0" borderId="0">
      <alignment horizontal="left" wrapText="1"/>
    </xf>
    <xf numFmtId="0" fontId="7" fillId="0" borderId="0"/>
    <xf numFmtId="167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4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200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0" fontId="164" fillId="10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107" borderId="69" applyNumberFormat="0" applyProtection="0">
      <alignment horizontal="center" wrapText="1"/>
    </xf>
    <xf numFmtId="0" fontId="16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107" borderId="70" applyNumberFormat="0" applyAlignment="0" applyProtection="0">
      <alignment wrapText="1"/>
    </xf>
    <xf numFmtId="0" fontId="166" fillId="10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108" borderId="0" applyNumberFormat="0" applyBorder="0">
      <alignment horizontal="center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108" borderId="0" applyNumberFormat="0" applyBorder="0">
      <alignment horizontal="center" wrapText="1"/>
    </xf>
    <xf numFmtId="0" fontId="19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109" borderId="71" applyNumberFormat="0">
      <alignment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109" borderId="71" applyNumberFormat="0">
      <alignment wrapText="1"/>
    </xf>
    <xf numFmtId="0" fontId="11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109" borderId="0" applyNumberFormat="0" applyBorder="0">
      <alignment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109" borderId="0" applyNumberFormat="0" applyBorder="0">
      <alignment wrapText="1"/>
    </xf>
    <xf numFmtId="0" fontId="167" fillId="11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 applyNumberFormat="0" applyFill="0" applyBorder="0" applyProtection="0">
      <alignment horizontal="right" wrapText="1"/>
    </xf>
    <xf numFmtId="0" fontId="167" fillId="110" borderId="0" applyNumberFormat="0" applyBorder="0" applyProtection="0">
      <alignment horizontal="center"/>
    </xf>
    <xf numFmtId="0" fontId="7" fillId="0" borderId="0"/>
    <xf numFmtId="0" fontId="5" fillId="0" borderId="0"/>
    <xf numFmtId="0" fontId="5" fillId="0" borderId="0"/>
    <xf numFmtId="0" fontId="7" fillId="0" borderId="0"/>
    <xf numFmtId="219" fontId="7" fillId="0" borderId="0" applyFill="0" applyBorder="0" applyAlignment="0" applyProtection="0">
      <alignment wrapText="1"/>
    </xf>
    <xf numFmtId="0" fontId="7" fillId="0" borderId="0"/>
    <xf numFmtId="0" fontId="5" fillId="0" borderId="0"/>
    <xf numFmtId="0" fontId="7" fillId="0" borderId="0"/>
    <xf numFmtId="0" fontId="5" fillId="0" borderId="0"/>
    <xf numFmtId="219" fontId="7" fillId="0" borderId="0" applyFill="0" applyBorder="0" applyAlignment="0" applyProtection="0">
      <alignment wrapText="1"/>
    </xf>
    <xf numFmtId="0" fontId="168" fillId="11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220" fontId="7" fillId="0" borderId="0" applyFill="0" applyBorder="0" applyAlignment="0" applyProtection="0">
      <alignment wrapText="1"/>
    </xf>
    <xf numFmtId="0" fontId="7" fillId="0" borderId="0"/>
    <xf numFmtId="0" fontId="5" fillId="0" borderId="0"/>
    <xf numFmtId="0" fontId="7" fillId="0" borderId="0"/>
    <xf numFmtId="0" fontId="5" fillId="0" borderId="0"/>
    <xf numFmtId="220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20" fontId="7" fillId="0" borderId="0" applyFill="0" applyBorder="0" applyAlignment="0" applyProtection="0">
      <alignment wrapText="1"/>
    </xf>
    <xf numFmtId="0" fontId="7" fillId="0" borderId="0" applyNumberFormat="0" applyFont="0" applyFill="0" applyBorder="0" applyProtection="0">
      <alignment horizontal="right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20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ont="0" applyFill="0" applyBorder="0" applyProtection="0">
      <alignment horizontal="left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 applyNumberFormat="0" applyFill="0" applyBorder="0" applyProtection="0">
      <alignment horizontal="right" wrapText="1"/>
    </xf>
    <xf numFmtId="0" fontId="9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 applyNumberFormat="0" applyFill="0" applyBorder="0">
      <alignment horizontal="right" wrapText="1"/>
    </xf>
    <xf numFmtId="0" fontId="17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" fontId="7" fillId="0" borderId="0" applyFill="0" applyBorder="0">
      <alignment horizontal="righ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8" fontId="7" fillId="0" borderId="0" applyFill="0" applyBorder="0" applyAlignment="0" applyProtection="0">
      <alignment wrapText="1"/>
    </xf>
    <xf numFmtId="0" fontId="7" fillId="111" borderId="0" applyNumberFormat="0" applyFon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21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5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34" applyNumberFormat="0" applyFont="0" applyFill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7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218" fontId="169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8" fontId="170" fillId="112" borderId="0" applyFont="0" applyBorder="0" applyAlignment="0">
      <alignment vertical="top" wrapText="1"/>
    </xf>
    <xf numFmtId="218" fontId="171" fillId="112" borderId="72" applyBorder="0">
      <alignment horizontal="right" vertical="top" wrapText="1"/>
    </xf>
    <xf numFmtId="0" fontId="109" fillId="0" borderId="0"/>
    <xf numFmtId="0" fontId="109" fillId="0" borderId="0"/>
    <xf numFmtId="0" fontId="7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05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7" fillId="0" borderId="0"/>
    <xf numFmtId="0" fontId="172" fillId="0" borderId="0" applyNumberFormat="0" applyFill="0" applyBorder="0" applyAlignment="0" applyProtection="0"/>
    <xf numFmtId="0" fontId="5" fillId="0" borderId="0"/>
    <xf numFmtId="0" fontId="7" fillId="0" borderId="0"/>
    <xf numFmtId="0" fontId="10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3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73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11" fillId="0" borderId="0" applyNumberFormat="0" applyFill="0" applyBorder="0" applyAlignment="0" applyProtection="0"/>
    <xf numFmtId="0" fontId="5" fillId="0" borderId="0"/>
    <xf numFmtId="0" fontId="7" fillId="0" borderId="0"/>
    <xf numFmtId="0" fontId="34" fillId="0" borderId="0" applyNumberFormat="0" applyFill="0" applyBorder="0" applyAlignment="0" applyProtection="0"/>
    <xf numFmtId="0" fontId="7" fillId="0" borderId="0"/>
    <xf numFmtId="0" fontId="7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111" fillId="0" borderId="0" applyNumberFormat="0" applyFill="0" applyBorder="0" applyAlignment="0" applyProtection="0"/>
    <xf numFmtId="0" fontId="57" fillId="0" borderId="0"/>
    <xf numFmtId="0" fontId="94" fillId="78" borderId="0"/>
    <xf numFmtId="0" fontId="112" fillId="23" borderId="0">
      <alignment horizontal="left" vertical="center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1" fontId="112" fillId="23" borderId="0">
      <alignment horizontal="left" vertical="center"/>
    </xf>
    <xf numFmtId="0" fontId="5" fillId="0" borderId="0"/>
    <xf numFmtId="0" fontId="5" fillId="0" borderId="0"/>
    <xf numFmtId="0" fontId="7" fillId="0" borderId="0"/>
    <xf numFmtId="201" fontId="112" fillId="23" borderId="0">
      <alignment horizontal="left" vertical="center"/>
    </xf>
    <xf numFmtId="0" fontId="5" fillId="0" borderId="0"/>
    <xf numFmtId="0" fontId="11" fillId="23" borderId="0">
      <alignment horizontal="left" wrapText="1"/>
    </xf>
    <xf numFmtId="0" fontId="5" fillId="0" borderId="0"/>
    <xf numFmtId="0" fontId="5" fillId="0" borderId="0"/>
    <xf numFmtId="0" fontId="7" fillId="0" borderId="0"/>
    <xf numFmtId="0" fontId="11" fillId="23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1" fillId="23" borderId="0">
      <alignment horizontal="left" wrapText="1"/>
    </xf>
    <xf numFmtId="0" fontId="5" fillId="0" borderId="0"/>
    <xf numFmtId="0" fontId="7" fillId="0" borderId="0"/>
    <xf numFmtId="0" fontId="5" fillId="0" borderId="0"/>
    <xf numFmtId="0" fontId="114" fillId="0" borderId="0">
      <alignment horizontal="left" vertical="center"/>
    </xf>
    <xf numFmtId="0" fontId="5" fillId="0" borderId="0"/>
    <xf numFmtId="0" fontId="7" fillId="0" borderId="0"/>
    <xf numFmtId="0" fontId="5" fillId="0" borderId="0"/>
    <xf numFmtId="0" fontId="7" fillId="0" borderId="0"/>
    <xf numFmtId="0" fontId="114" fillId="0" borderId="0">
      <alignment horizontal="left" vertical="center"/>
    </xf>
    <xf numFmtId="0" fontId="5" fillId="0" borderId="0"/>
    <xf numFmtId="205" fontId="13" fillId="0" borderId="0"/>
    <xf numFmtId="0" fontId="5" fillId="0" borderId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35" fillId="0" borderId="14" applyNumberFormat="0" applyFill="0" applyAlignment="0" applyProtection="0"/>
    <xf numFmtId="0" fontId="115" fillId="0" borderId="59" applyNumberFormat="0" applyFill="0" applyAlignment="0" applyProtection="0"/>
    <xf numFmtId="0" fontId="5" fillId="0" borderId="0"/>
    <xf numFmtId="0" fontId="5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5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5" fillId="0" borderId="0"/>
    <xf numFmtId="0" fontId="115" fillId="0" borderId="59" applyNumberFormat="0" applyFill="0" applyAlignment="0" applyProtection="0"/>
    <xf numFmtId="0" fontId="60" fillId="0" borderId="58" applyNumberFormat="0" applyFont="0" applyFill="0" applyAlignment="0" applyProtection="0"/>
    <xf numFmtId="0" fontId="7" fillId="0" borderId="0"/>
    <xf numFmtId="0" fontId="5" fillId="0" borderId="0"/>
    <xf numFmtId="0" fontId="35" fillId="0" borderId="5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115" fillId="0" borderId="57" applyNumberFormat="0" applyFill="0" applyAlignment="0" applyProtection="0"/>
    <xf numFmtId="0" fontId="5" fillId="0" borderId="0"/>
    <xf numFmtId="0" fontId="115" fillId="0" borderId="57" applyNumberFormat="0" applyFill="0" applyAlignment="0" applyProtection="0"/>
    <xf numFmtId="0" fontId="60" fillId="0" borderId="58" applyNumberFormat="0" applyFont="0" applyFill="0" applyAlignment="0" applyProtection="0"/>
    <xf numFmtId="0" fontId="5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5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7" applyNumberFormat="0" applyFill="0" applyAlignment="0" applyProtection="0"/>
    <xf numFmtId="0" fontId="7" fillId="0" borderId="0"/>
    <xf numFmtId="0" fontId="60" fillId="0" borderId="58" applyNumberFormat="0" applyFont="0" applyFill="0" applyAlignment="0" applyProtection="0"/>
    <xf numFmtId="0" fontId="60" fillId="0" borderId="58" applyNumberFormat="0" applyFont="0" applyFill="0" applyAlignment="0" applyProtection="0"/>
    <xf numFmtId="0" fontId="5" fillId="0" borderId="0"/>
    <xf numFmtId="0" fontId="7" fillId="0" borderId="0"/>
    <xf numFmtId="0" fontId="60" fillId="0" borderId="58" applyNumberFormat="0" applyFont="0" applyFill="0" applyAlignment="0" applyProtection="0"/>
    <xf numFmtId="0" fontId="60" fillId="0" borderId="58" applyNumberFormat="0" applyFont="0" applyFill="0" applyAlignment="0" applyProtection="0"/>
    <xf numFmtId="0" fontId="7" fillId="0" borderId="0"/>
    <xf numFmtId="0" fontId="5" fillId="0" borderId="0"/>
    <xf numFmtId="0" fontId="60" fillId="0" borderId="58" applyNumberFormat="0" applyFont="0" applyFill="0" applyAlignment="0" applyProtection="0"/>
    <xf numFmtId="0" fontId="60" fillId="0" borderId="58" applyNumberFormat="0" applyFont="0" applyFill="0" applyAlignment="0" applyProtection="0"/>
    <xf numFmtId="0" fontId="5" fillId="0" borderId="0"/>
    <xf numFmtId="0" fontId="115" fillId="0" borderId="57" applyNumberFormat="0" applyFill="0" applyAlignment="0" applyProtection="0"/>
    <xf numFmtId="0" fontId="58" fillId="0" borderId="60"/>
    <xf numFmtId="0" fontId="59" fillId="0" borderId="60"/>
    <xf numFmtId="0" fontId="59" fillId="0" borderId="60"/>
    <xf numFmtId="0" fontId="5" fillId="0" borderId="0"/>
    <xf numFmtId="0" fontId="5" fillId="0" borderId="0"/>
    <xf numFmtId="0" fontId="5" fillId="0" borderId="0"/>
    <xf numFmtId="0" fontId="7" fillId="0" borderId="0"/>
    <xf numFmtId="0" fontId="59" fillId="0" borderId="60"/>
    <xf numFmtId="0" fontId="5" fillId="0" borderId="0"/>
    <xf numFmtId="0" fontId="59" fillId="0" borderId="60"/>
    <xf numFmtId="205" fontId="17" fillId="0" borderId="73"/>
    <xf numFmtId="212" fontId="128" fillId="0" borderId="73" applyAlignment="0"/>
    <xf numFmtId="213" fontId="128" fillId="0" borderId="73" applyAlignment="0"/>
    <xf numFmtId="218" fontId="128" fillId="0" borderId="73" applyAlignment="0">
      <alignment horizontal="right"/>
    </xf>
    <xf numFmtId="222" fontId="162" fillId="22" borderId="17" applyBorder="0">
      <alignment horizontal="right" vertical="center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16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7" fillId="0" borderId="0"/>
    <xf numFmtId="0" fontId="5" fillId="0" borderId="0"/>
    <xf numFmtId="0" fontId="36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74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36" fillId="0" borderId="0" applyNumberFormat="0" applyFill="0" applyBorder="0" applyAlignment="0" applyProtection="0"/>
    <xf numFmtId="0" fontId="5" fillId="0" borderId="0"/>
    <xf numFmtId="0" fontId="175" fillId="0" borderId="0" applyNumberFormat="0" applyFill="0" applyBorder="0" applyAlignment="0" applyProtection="0"/>
    <xf numFmtId="0" fontId="5" fillId="0" borderId="0"/>
    <xf numFmtId="1" fontId="7" fillId="0" borderId="0">
      <alignment horizontal="center"/>
    </xf>
    <xf numFmtId="1" fontId="7" fillId="0" borderId="0">
      <alignment horizontal="center"/>
    </xf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0" borderId="0"/>
    <xf numFmtId="9" fontId="118" fillId="0" borderId="0" applyFont="0" applyFill="0" applyBorder="0" applyAlignment="0" applyProtection="0"/>
    <xf numFmtId="166" fontId="7" fillId="0" borderId="0">
      <alignment horizontal="left" wrapText="1"/>
    </xf>
    <xf numFmtId="0" fontId="1" fillId="0" borderId="0"/>
  </cellStyleXfs>
  <cellXfs count="389">
    <xf numFmtId="0" fontId="0" fillId="0" borderId="0" xfId="0"/>
    <xf numFmtId="164" fontId="9" fillId="0" borderId="0" xfId="29" applyNumberFormat="1" applyFont="1" applyBorder="1"/>
    <xf numFmtId="164" fontId="9" fillId="0" borderId="31" xfId="29" applyNumberFormat="1" applyFont="1" applyBorder="1"/>
    <xf numFmtId="0" fontId="9" fillId="0" borderId="0" xfId="0" applyFont="1" applyFill="1" applyBorder="1"/>
    <xf numFmtId="0" fontId="9" fillId="0" borderId="31" xfId="0" applyFont="1" applyFill="1" applyBorder="1"/>
    <xf numFmtId="3" fontId="9" fillId="0" borderId="0" xfId="48" applyNumberFormat="1" applyFont="1" applyBorder="1"/>
    <xf numFmtId="0" fontId="17" fillId="0" borderId="0" xfId="48" applyFont="1" applyBorder="1"/>
    <xf numFmtId="0" fontId="9" fillId="0" borderId="0" xfId="48" applyFont="1" applyBorder="1"/>
    <xf numFmtId="3" fontId="17" fillId="0" borderId="0" xfId="48" applyNumberFormat="1" applyFont="1" applyBorder="1"/>
    <xf numFmtId="167" fontId="9" fillId="0" borderId="20" xfId="52" applyNumberFormat="1" applyFont="1" applyBorder="1"/>
    <xf numFmtId="0" fontId="9" fillId="0" borderId="0" xfId="48" applyFont="1" applyBorder="1" applyAlignment="1">
      <alignment horizontal="left"/>
    </xf>
    <xf numFmtId="0" fontId="9" fillId="0" borderId="0" xfId="48" applyFont="1" applyBorder="1" applyAlignment="1">
      <alignment wrapText="1"/>
    </xf>
    <xf numFmtId="167" fontId="9" fillId="0" borderId="0" xfId="52" applyNumberFormat="1" applyFont="1" applyBorder="1"/>
    <xf numFmtId="167" fontId="17" fillId="0" borderId="0" xfId="52" applyNumberFormat="1" applyFont="1" applyBorder="1"/>
    <xf numFmtId="0" fontId="9" fillId="0" borderId="0" xfId="48" applyFont="1"/>
    <xf numFmtId="0" fontId="9" fillId="0" borderId="0" xfId="49" applyFont="1" applyAlignment="1">
      <alignment vertical="justify" wrapText="1"/>
    </xf>
    <xf numFmtId="0" fontId="9" fillId="0" borderId="0" xfId="49" applyFont="1"/>
    <xf numFmtId="38" fontId="9" fillId="0" borderId="0" xfId="42572" applyNumberFormat="1" applyFont="1" applyBorder="1" applyAlignment="1"/>
    <xf numFmtId="37" fontId="9" fillId="0" borderId="0" xfId="42572" applyNumberFormat="1" applyFont="1" applyAlignment="1"/>
    <xf numFmtId="39" fontId="9" fillId="0" borderId="0" xfId="42572" applyNumberFormat="1" applyFont="1" applyAlignment="1">
      <alignment horizontal="right"/>
    </xf>
    <xf numFmtId="0" fontId="17" fillId="0" borderId="6" xfId="49" applyFont="1" applyBorder="1" applyAlignment="1">
      <alignment vertical="center" wrapText="1"/>
    </xf>
    <xf numFmtId="0" fontId="17" fillId="0" borderId="22" xfId="49" applyFont="1" applyBorder="1" applyAlignment="1">
      <alignment vertical="center" wrapText="1"/>
    </xf>
    <xf numFmtId="0" fontId="17" fillId="0" borderId="25" xfId="49" applyFont="1" applyBorder="1" applyAlignment="1">
      <alignment vertical="center" wrapText="1"/>
    </xf>
    <xf numFmtId="0" fontId="9" fillId="0" borderId="0" xfId="49" applyFont="1" applyBorder="1"/>
    <xf numFmtId="37" fontId="9" fillId="0" borderId="0" xfId="49" applyNumberFormat="1" applyFont="1"/>
    <xf numFmtId="0" fontId="9" fillId="0" borderId="28" xfId="49" applyFont="1" applyBorder="1"/>
    <xf numFmtId="0" fontId="9" fillId="0" borderId="26" xfId="49" applyFont="1" applyBorder="1"/>
    <xf numFmtId="0" fontId="9" fillId="0" borderId="26" xfId="42572" applyNumberFormat="1" applyFont="1" applyBorder="1" applyAlignment="1"/>
    <xf numFmtId="164" fontId="9" fillId="113" borderId="0" xfId="29" applyNumberFormat="1" applyFont="1" applyFill="1"/>
    <xf numFmtId="164" fontId="9" fillId="113" borderId="0" xfId="29" applyNumberFormat="1" applyFont="1" applyFill="1" applyBorder="1"/>
    <xf numFmtId="164" fontId="177" fillId="0" borderId="0" xfId="0" applyNumberFormat="1" applyFont="1"/>
    <xf numFmtId="164" fontId="177" fillId="0" borderId="0" xfId="0" applyNumberFormat="1" applyFont="1" applyBorder="1"/>
    <xf numFmtId="0" fontId="9" fillId="0" borderId="0" xfId="0" applyFont="1"/>
    <xf numFmtId="0" fontId="9" fillId="0" borderId="0" xfId="0" applyFont="1" applyBorder="1"/>
    <xf numFmtId="164" fontId="9" fillId="0" borderId="0" xfId="29" applyNumberFormat="1" applyFont="1"/>
    <xf numFmtId="164" fontId="9" fillId="0" borderId="22" xfId="29" applyNumberFormat="1" applyFont="1" applyBorder="1"/>
    <xf numFmtId="164" fontId="9" fillId="0" borderId="0" xfId="29" applyNumberFormat="1" applyFont="1" applyAlignment="1">
      <alignment horizontal="center"/>
    </xf>
    <xf numFmtId="164" fontId="9" fillId="0" borderId="0" xfId="29" applyNumberFormat="1" applyFont="1" applyFill="1"/>
    <xf numFmtId="164" fontId="9" fillId="0" borderId="0" xfId="29" applyNumberFormat="1" applyFont="1" applyFill="1" applyAlignment="1">
      <alignment horizontal="center"/>
    </xf>
    <xf numFmtId="43" fontId="9" fillId="0" borderId="0" xfId="29" applyNumberFormat="1" applyFont="1"/>
    <xf numFmtId="164" fontId="9" fillId="0" borderId="0" xfId="29" applyNumberFormat="1" applyFont="1" applyFill="1" applyBorder="1"/>
    <xf numFmtId="164" fontId="17" fillId="0" borderId="0" xfId="0" applyNumberFormat="1" applyFont="1" applyFill="1" applyBorder="1"/>
    <xf numFmtId="164" fontId="9" fillId="0" borderId="0" xfId="0" applyNumberFormat="1" applyFont="1" applyAlignment="1">
      <alignment horizontal="right"/>
    </xf>
    <xf numFmtId="164" fontId="17" fillId="0" borderId="0" xfId="29" applyNumberFormat="1" applyFont="1" applyFill="1" applyBorder="1"/>
    <xf numFmtId="17" fontId="9" fillId="0" borderId="0" xfId="0" applyNumberFormat="1" applyFont="1" applyAlignment="1">
      <alignment horizontal="center"/>
    </xf>
    <xf numFmtId="17" fontId="9" fillId="0" borderId="0" xfId="0" applyNumberFormat="1" applyFont="1"/>
    <xf numFmtId="164" fontId="9" fillId="0" borderId="0" xfId="0" applyNumberFormat="1" applyFont="1"/>
    <xf numFmtId="17" fontId="9" fillId="0" borderId="20" xfId="0" applyNumberFormat="1" applyFont="1" applyBorder="1" applyAlignment="1">
      <alignment horizontal="center"/>
    </xf>
    <xf numFmtId="17" fontId="9" fillId="0" borderId="0" xfId="0" applyNumberFormat="1" applyFont="1" applyBorder="1"/>
    <xf numFmtId="164" fontId="9" fillId="0" borderId="20" xfId="0" applyNumberFormat="1" applyFont="1" applyBorder="1"/>
    <xf numFmtId="37" fontId="9" fillId="0" borderId="0" xfId="0" applyNumberFormat="1" applyFont="1"/>
    <xf numFmtId="37" fontId="9" fillId="0" borderId="13" xfId="0" applyNumberFormat="1" applyFont="1" applyFill="1" applyBorder="1"/>
    <xf numFmtId="37" fontId="17" fillId="0" borderId="13" xfId="0" applyNumberFormat="1" applyFont="1" applyFill="1" applyBorder="1"/>
    <xf numFmtId="167" fontId="9" fillId="0" borderId="0" xfId="52" applyNumberFormat="1" applyFont="1"/>
    <xf numFmtId="3" fontId="9" fillId="0" borderId="0" xfId="29" applyNumberFormat="1" applyFont="1" applyFill="1"/>
    <xf numFmtId="0" fontId="9" fillId="0" borderId="0" xfId="0" applyFont="1" applyFill="1"/>
    <xf numFmtId="0" fontId="17" fillId="0" borderId="0" xfId="0" applyFont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37" fontId="9" fillId="0" borderId="0" xfId="29" applyNumberFormat="1" applyFont="1" applyFill="1"/>
    <xf numFmtId="37" fontId="9" fillId="0" borderId="0" xfId="0" applyNumberFormat="1" applyFont="1" applyFill="1"/>
    <xf numFmtId="0" fontId="17" fillId="0" borderId="20" xfId="0" applyFont="1" applyBorder="1" applyAlignment="1">
      <alignment horizontal="centerContinuous" vertical="top"/>
    </xf>
    <xf numFmtId="0" fontId="9" fillId="0" borderId="20" xfId="0" applyFont="1" applyBorder="1" applyAlignment="1">
      <alignment horizontal="centerContinuous" vertical="top"/>
    </xf>
    <xf numFmtId="0" fontId="178" fillId="0" borderId="0" xfId="0" applyFont="1" applyAlignment="1">
      <alignment horizontal="center"/>
    </xf>
    <xf numFmtId="0" fontId="178" fillId="0" borderId="18" xfId="48" applyFont="1" applyBorder="1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35" xfId="0" applyFont="1" applyFill="1" applyBorder="1"/>
    <xf numFmtId="0" fontId="9" fillId="0" borderId="37" xfId="0" applyFont="1" applyFill="1" applyBorder="1"/>
    <xf numFmtId="0" fontId="9" fillId="0" borderId="36" xfId="0" applyFont="1" applyFill="1" applyBorder="1"/>
    <xf numFmtId="0" fontId="9" fillId="0" borderId="30" xfId="0" applyFont="1" applyFill="1" applyBorder="1"/>
    <xf numFmtId="164" fontId="9" fillId="0" borderId="0" xfId="0" applyNumberFormat="1" applyFont="1" applyFill="1" applyBorder="1"/>
    <xf numFmtId="164" fontId="9" fillId="0" borderId="31" xfId="0" applyNumberFormat="1" applyFont="1" applyFill="1" applyBorder="1"/>
    <xf numFmtId="0" fontId="9" fillId="0" borderId="30" xfId="0" quotePrefix="1" applyFont="1" applyFill="1" applyBorder="1" applyAlignment="1">
      <alignment horizontal="left" indent="2"/>
    </xf>
    <xf numFmtId="168" fontId="9" fillId="0" borderId="0" xfId="30" applyNumberFormat="1" applyFont="1" applyFill="1" applyBorder="1"/>
    <xf numFmtId="168" fontId="9" fillId="0" borderId="31" xfId="30" applyNumberFormat="1" applyFont="1" applyFill="1" applyBorder="1"/>
    <xf numFmtId="0" fontId="9" fillId="0" borderId="30" xfId="0" applyFont="1" applyFill="1" applyBorder="1" applyAlignment="1">
      <alignment horizontal="left" indent="2"/>
    </xf>
    <xf numFmtId="0" fontId="9" fillId="0" borderId="32" xfId="0" applyFont="1" applyFill="1" applyBorder="1"/>
    <xf numFmtId="168" fontId="9" fillId="0" borderId="34" xfId="30" applyNumberFormat="1" applyFont="1" applyFill="1" applyBorder="1"/>
    <xf numFmtId="168" fontId="9" fillId="0" borderId="33" xfId="30" applyNumberFormat="1" applyFont="1" applyFill="1" applyBorder="1"/>
    <xf numFmtId="0" fontId="9" fillId="0" borderId="35" xfId="0" applyFont="1" applyFill="1" applyBorder="1" applyAlignment="1">
      <alignment horizontal="center" wrapText="1"/>
    </xf>
    <xf numFmtId="0" fontId="9" fillId="0" borderId="37" xfId="0" quotePrefix="1" applyFont="1" applyFill="1" applyBorder="1" applyAlignment="1">
      <alignment horizontal="center" wrapText="1"/>
    </xf>
    <xf numFmtId="17" fontId="9" fillId="0" borderId="37" xfId="0" applyNumberFormat="1" applyFont="1" applyFill="1" applyBorder="1" applyAlignment="1">
      <alignment horizontal="center" wrapText="1"/>
    </xf>
    <xf numFmtId="17" fontId="9" fillId="0" borderId="36" xfId="0" applyNumberFormat="1" applyFont="1" applyFill="1" applyBorder="1" applyAlignment="1">
      <alignment horizontal="center" wrapText="1"/>
    </xf>
    <xf numFmtId="0" fontId="9" fillId="0" borderId="30" xfId="0" quotePrefix="1" applyFont="1" applyFill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179" fillId="0" borderId="0" xfId="0" quotePrefix="1" applyFont="1" applyBorder="1" applyAlignment="1">
      <alignment horizontal="left"/>
    </xf>
    <xf numFmtId="169" fontId="9" fillId="0" borderId="0" xfId="30" applyNumberFormat="1" applyFont="1" applyFill="1" applyBorder="1"/>
    <xf numFmtId="0" fontId="179" fillId="0" borderId="0" xfId="0" quotePrefix="1" applyFont="1" applyFill="1" applyBorder="1" applyAlignment="1">
      <alignment horizontal="left" indent="2"/>
    </xf>
    <xf numFmtId="164" fontId="180" fillId="0" borderId="0" xfId="29" applyNumberFormat="1" applyFont="1" applyFill="1" applyBorder="1"/>
    <xf numFmtId="169" fontId="180" fillId="0" borderId="0" xfId="30" applyNumberFormat="1" applyFont="1" applyFill="1" applyBorder="1"/>
    <xf numFmtId="0" fontId="9" fillId="0" borderId="0" xfId="0" applyFont="1" applyFill="1" applyBorder="1" applyAlignment="1">
      <alignment horizontal="left" indent="2"/>
    </xf>
    <xf numFmtId="0" fontId="9" fillId="0" borderId="0" xfId="0" quotePrefix="1" applyFont="1" applyFill="1" applyBorder="1" applyAlignment="1">
      <alignment horizontal="left" indent="2"/>
    </xf>
    <xf numFmtId="169" fontId="9" fillId="0" borderId="0" xfId="0" applyNumberFormat="1" applyFont="1" applyBorder="1"/>
    <xf numFmtId="0" fontId="9" fillId="0" borderId="0" xfId="48" applyFont="1" applyBorder="1" applyAlignment="1">
      <alignment horizontal="right"/>
    </xf>
    <xf numFmtId="0" fontId="9" fillId="0" borderId="15" xfId="48" applyFont="1" applyBorder="1"/>
    <xf numFmtId="0" fontId="9" fillId="0" borderId="13" xfId="48" applyFont="1" applyBorder="1" applyAlignment="1">
      <alignment horizontal="center"/>
    </xf>
    <xf numFmtId="0" fontId="9" fillId="0" borderId="13" xfId="48" applyFont="1" applyBorder="1"/>
    <xf numFmtId="0" fontId="9" fillId="0" borderId="16" xfId="48" applyFont="1" applyBorder="1"/>
    <xf numFmtId="0" fontId="9" fillId="0" borderId="17" xfId="48" applyFont="1" applyBorder="1"/>
    <xf numFmtId="0" fontId="178" fillId="0" borderId="0" xfId="48" applyFont="1" applyBorder="1"/>
    <xf numFmtId="0" fontId="178" fillId="0" borderId="0" xfId="48" applyFont="1" applyBorder="1" applyAlignment="1">
      <alignment horizontal="right" wrapText="1"/>
    </xf>
    <xf numFmtId="1" fontId="9" fillId="0" borderId="0" xfId="48" applyNumberFormat="1" applyFont="1" applyBorder="1"/>
    <xf numFmtId="1" fontId="17" fillId="0" borderId="0" xfId="49" applyNumberFormat="1" applyFont="1" applyFill="1" applyBorder="1"/>
    <xf numFmtId="167" fontId="9" fillId="0" borderId="18" xfId="52" applyNumberFormat="1" applyFont="1" applyFill="1" applyBorder="1"/>
    <xf numFmtId="1" fontId="9" fillId="0" borderId="0" xfId="49" applyNumberFormat="1" applyFont="1" applyFill="1" applyBorder="1"/>
    <xf numFmtId="1" fontId="9" fillId="0" borderId="0" xfId="48" applyNumberFormat="1" applyFont="1"/>
    <xf numFmtId="1" fontId="9" fillId="0" borderId="0" xfId="49" applyNumberFormat="1" applyFont="1" applyFill="1" applyBorder="1" applyAlignment="1">
      <alignment horizontal="right"/>
    </xf>
    <xf numFmtId="3" fontId="181" fillId="0" borderId="0" xfId="48" applyNumberFormat="1" applyFont="1" applyBorder="1"/>
    <xf numFmtId="3" fontId="181" fillId="0" borderId="18" xfId="48" applyNumberFormat="1" applyFont="1" applyBorder="1"/>
    <xf numFmtId="0" fontId="9" fillId="0" borderId="20" xfId="48" applyFont="1" applyBorder="1"/>
    <xf numFmtId="0" fontId="9" fillId="0" borderId="21" xfId="48" applyFont="1" applyBorder="1"/>
    <xf numFmtId="0" fontId="180" fillId="0" borderId="0" xfId="48" applyFont="1" applyBorder="1" applyAlignment="1">
      <alignment horizontal="left"/>
    </xf>
    <xf numFmtId="0" fontId="9" fillId="0" borderId="0" xfId="48" applyFont="1" applyBorder="1" applyAlignment="1">
      <alignment horizontal="left" wrapText="1"/>
    </xf>
    <xf numFmtId="0" fontId="180" fillId="0" borderId="0" xfId="48" quotePrefix="1" applyFont="1" applyBorder="1" applyAlignment="1"/>
    <xf numFmtId="3" fontId="9" fillId="0" borderId="0" xfId="48" applyNumberFormat="1" applyFont="1"/>
    <xf numFmtId="167" fontId="9" fillId="0" borderId="0" xfId="48" applyNumberFormat="1" applyFont="1"/>
    <xf numFmtId="0" fontId="163" fillId="0" borderId="0" xfId="49" applyFont="1"/>
    <xf numFmtId="0" fontId="9" fillId="0" borderId="0" xfId="42572" applyNumberFormat="1" applyFont="1" applyAlignment="1"/>
    <xf numFmtId="0" fontId="17" fillId="0" borderId="15" xfId="49" applyFont="1" applyBorder="1" applyAlignment="1">
      <alignment horizontal="center" vertical="justify" wrapText="1"/>
    </xf>
    <xf numFmtId="0" fontId="17" fillId="0" borderId="16" xfId="49" applyFont="1" applyBorder="1" applyAlignment="1">
      <alignment horizontal="center" vertical="justify" wrapText="1"/>
    </xf>
    <xf numFmtId="0" fontId="17" fillId="0" borderId="22" xfId="49" applyFont="1" applyBorder="1" applyAlignment="1">
      <alignment horizontal="center" vertical="justify" wrapText="1"/>
    </xf>
    <xf numFmtId="0" fontId="17" fillId="0" borderId="22" xfId="49" applyFont="1" applyBorder="1" applyAlignment="1">
      <alignment horizontal="left"/>
    </xf>
    <xf numFmtId="0" fontId="17" fillId="0" borderId="15" xfId="49" applyFont="1" applyBorder="1" applyAlignment="1">
      <alignment horizontal="left"/>
    </xf>
    <xf numFmtId="0" fontId="17" fillId="0" borderId="6" xfId="49" applyFont="1" applyBorder="1" applyAlignment="1">
      <alignment horizontal="center" vertical="justify" wrapText="1"/>
    </xf>
    <xf numFmtId="0" fontId="17" fillId="0" borderId="19" xfId="49" applyFont="1" applyBorder="1" applyAlignment="1">
      <alignment horizontal="center" vertical="center" wrapText="1"/>
    </xf>
    <xf numFmtId="0" fontId="17" fillId="0" borderId="21" xfId="49" applyFont="1" applyBorder="1" applyAlignment="1">
      <alignment horizontal="center" vertical="center" wrapText="1"/>
    </xf>
    <xf numFmtId="0" fontId="17" fillId="0" borderId="20" xfId="49" applyFont="1" applyBorder="1" applyAlignment="1">
      <alignment horizontal="center" vertical="center" wrapText="1"/>
    </xf>
    <xf numFmtId="0" fontId="17" fillId="0" borderId="20" xfId="49" applyNumberFormat="1" applyFont="1" applyBorder="1" applyAlignment="1">
      <alignment horizontal="center" vertical="center" wrapText="1"/>
    </xf>
    <xf numFmtId="0" fontId="17" fillId="0" borderId="24" xfId="49" applyFont="1" applyBorder="1" applyAlignment="1">
      <alignment horizontal="center" vertical="center" wrapText="1"/>
    </xf>
    <xf numFmtId="0" fontId="17" fillId="0" borderId="25" xfId="49" applyFont="1" applyBorder="1" applyAlignment="1">
      <alignment horizontal="center" vertical="center" wrapText="1"/>
    </xf>
    <xf numFmtId="0" fontId="17" fillId="0" borderId="6" xfId="49" applyFont="1" applyBorder="1" applyAlignment="1">
      <alignment horizontal="center" vertical="center" wrapText="1"/>
    </xf>
    <xf numFmtId="0" fontId="182" fillId="0" borderId="0" xfId="42572" applyNumberFormat="1" applyFont="1" applyAlignment="1">
      <alignment horizontal="center"/>
    </xf>
    <xf numFmtId="0" fontId="9" fillId="0" borderId="15" xfId="49" applyFont="1" applyFill="1" applyBorder="1"/>
    <xf numFmtId="0" fontId="9" fillId="0" borderId="18" xfId="49" applyFont="1" applyFill="1" applyBorder="1"/>
    <xf numFmtId="1" fontId="9" fillId="0" borderId="13" xfId="49" applyNumberFormat="1" applyFont="1" applyFill="1" applyBorder="1"/>
    <xf numFmtId="3" fontId="9" fillId="0" borderId="13" xfId="49" applyNumberFormat="1" applyFont="1" applyFill="1" applyBorder="1"/>
    <xf numFmtId="1" fontId="9" fillId="113" borderId="13" xfId="49" applyNumberFormat="1" applyFont="1" applyFill="1" applyBorder="1"/>
    <xf numFmtId="3" fontId="9" fillId="113" borderId="13" xfId="49" applyNumberFormat="1" applyFont="1" applyFill="1" applyBorder="1"/>
    <xf numFmtId="37" fontId="17" fillId="113" borderId="15" xfId="29" applyNumberFormat="1" applyFont="1" applyFill="1" applyBorder="1"/>
    <xf numFmtId="37" fontId="9" fillId="0" borderId="16" xfId="49" applyNumberFormat="1" applyFont="1" applyFill="1" applyBorder="1"/>
    <xf numFmtId="37" fontId="9" fillId="113" borderId="0" xfId="29" applyNumberFormat="1" applyFont="1" applyFill="1" applyBorder="1"/>
    <xf numFmtId="37" fontId="17" fillId="113" borderId="28" xfId="49" applyNumberFormat="1" applyFont="1" applyFill="1" applyBorder="1"/>
    <xf numFmtId="164" fontId="9" fillId="0" borderId="28" xfId="49" applyNumberFormat="1" applyFont="1" applyBorder="1"/>
    <xf numFmtId="3" fontId="9" fillId="0" borderId="0" xfId="42572" applyNumberFormat="1" applyFont="1" applyAlignment="1"/>
    <xf numFmtId="3" fontId="9" fillId="113" borderId="0" xfId="42572" applyNumberFormat="1" applyFont="1" applyFill="1" applyAlignment="1"/>
    <xf numFmtId="0" fontId="9" fillId="0" borderId="0" xfId="49" applyFont="1" applyFill="1" applyBorder="1"/>
    <xf numFmtId="3" fontId="9" fillId="0" borderId="0" xfId="49" applyNumberFormat="1" applyFont="1" applyFill="1" applyBorder="1"/>
    <xf numFmtId="1" fontId="9" fillId="113" borderId="0" xfId="42572" quotePrefix="1" applyNumberFormat="1" applyFont="1" applyFill="1" applyBorder="1" applyAlignment="1"/>
    <xf numFmtId="1" fontId="9" fillId="113" borderId="0" xfId="49" applyNumberFormat="1" applyFont="1" applyFill="1" applyBorder="1"/>
    <xf numFmtId="3" fontId="9" fillId="113" borderId="0" xfId="42572" quotePrefix="1" applyNumberFormat="1" applyFont="1" applyFill="1" applyBorder="1" applyAlignment="1"/>
    <xf numFmtId="37" fontId="17" fillId="113" borderId="17" xfId="29" applyNumberFormat="1" applyFont="1" applyFill="1" applyBorder="1"/>
    <xf numFmtId="37" fontId="9" fillId="0" borderId="18" xfId="49" applyNumberFormat="1" applyFont="1" applyFill="1" applyBorder="1"/>
    <xf numFmtId="37" fontId="17" fillId="113" borderId="26" xfId="49" applyNumberFormat="1" applyFont="1" applyFill="1" applyBorder="1"/>
    <xf numFmtId="164" fontId="9" fillId="0" borderId="26" xfId="49" applyNumberFormat="1" applyFont="1" applyBorder="1"/>
    <xf numFmtId="37" fontId="17" fillId="113" borderId="17" xfId="49" applyNumberFormat="1" applyFont="1" applyFill="1" applyBorder="1"/>
    <xf numFmtId="0" fontId="9" fillId="0" borderId="17" xfId="49" applyFont="1" applyFill="1" applyBorder="1"/>
    <xf numFmtId="3" fontId="9" fillId="113" borderId="0" xfId="49" applyNumberFormat="1" applyFont="1" applyFill="1" applyBorder="1"/>
    <xf numFmtId="37" fontId="9" fillId="113" borderId="18" xfId="29" applyNumberFormat="1" applyFont="1" applyFill="1" applyBorder="1"/>
    <xf numFmtId="3" fontId="9" fillId="0" borderId="0" xfId="42572" quotePrefix="1" applyNumberFormat="1" applyFont="1" applyBorder="1" applyAlignment="1">
      <alignment wrapText="1"/>
    </xf>
    <xf numFmtId="3" fontId="9" fillId="113" borderId="18" xfId="49" applyNumberFormat="1" applyFont="1" applyFill="1" applyBorder="1"/>
    <xf numFmtId="37" fontId="17" fillId="113" borderId="0" xfId="29" applyNumberFormat="1" applyFont="1" applyFill="1" applyBorder="1"/>
    <xf numFmtId="3" fontId="17" fillId="0" borderId="0" xfId="29" applyNumberFormat="1" applyFont="1" applyFill="1" applyBorder="1"/>
    <xf numFmtId="3" fontId="9" fillId="0" borderId="0" xfId="29" applyNumberFormat="1" applyFont="1" applyFill="1" applyBorder="1"/>
    <xf numFmtId="3" fontId="17" fillId="0" borderId="0" xfId="49" applyNumberFormat="1" applyFont="1" applyFill="1" applyBorder="1"/>
    <xf numFmtId="164" fontId="9" fillId="0" borderId="0" xfId="49" applyNumberFormat="1" applyFont="1" applyBorder="1"/>
    <xf numFmtId="1" fontId="9" fillId="0" borderId="0" xfId="42572" quotePrefix="1" applyNumberFormat="1" applyFont="1" applyBorder="1" applyAlignment="1"/>
    <xf numFmtId="3" fontId="9" fillId="0" borderId="0" xfId="42572" quotePrefix="1" applyNumberFormat="1" applyFont="1" applyBorder="1" applyAlignment="1"/>
    <xf numFmtId="3" fontId="17" fillId="0" borderId="0" xfId="49" applyNumberFormat="1" applyFont="1" applyBorder="1"/>
    <xf numFmtId="0" fontId="9" fillId="0" borderId="19" xfId="49" applyFont="1" applyFill="1" applyBorder="1"/>
    <xf numFmtId="1" fontId="9" fillId="0" borderId="20" xfId="49" applyNumberFormat="1" applyFont="1" applyFill="1" applyBorder="1"/>
    <xf numFmtId="3" fontId="9" fillId="0" borderId="20" xfId="49" applyNumberFormat="1" applyFont="1" applyFill="1" applyBorder="1"/>
    <xf numFmtId="1" fontId="9" fillId="113" borderId="20" xfId="49" applyNumberFormat="1" applyFont="1" applyFill="1" applyBorder="1"/>
    <xf numFmtId="3" fontId="9" fillId="113" borderId="20" xfId="49" applyNumberFormat="1" applyFont="1" applyFill="1" applyBorder="1"/>
    <xf numFmtId="37" fontId="17" fillId="113" borderId="19" xfId="29" applyNumberFormat="1" applyFont="1" applyFill="1" applyBorder="1"/>
    <xf numFmtId="37" fontId="9" fillId="0" borderId="21" xfId="49" applyNumberFormat="1" applyFont="1" applyFill="1" applyBorder="1"/>
    <xf numFmtId="37" fontId="9" fillId="113" borderId="20" xfId="29" applyNumberFormat="1" applyFont="1" applyFill="1" applyBorder="1"/>
    <xf numFmtId="37" fontId="17" fillId="113" borderId="27" xfId="49" applyNumberFormat="1" applyFont="1" applyFill="1" applyBorder="1"/>
    <xf numFmtId="164" fontId="9" fillId="0" borderId="27" xfId="49" applyNumberFormat="1" applyFont="1" applyFill="1" applyBorder="1"/>
    <xf numFmtId="3" fontId="9" fillId="0" borderId="0" xfId="42572" applyNumberFormat="1" applyFont="1" applyFill="1" applyBorder="1" applyAlignment="1"/>
    <xf numFmtId="0" fontId="17" fillId="0" borderId="24" xfId="49" applyFont="1" applyFill="1" applyBorder="1"/>
    <xf numFmtId="3" fontId="17" fillId="0" borderId="22" xfId="49" applyNumberFormat="1" applyFont="1" applyFill="1" applyBorder="1"/>
    <xf numFmtId="0" fontId="17" fillId="0" borderId="22" xfId="49" applyFont="1" applyFill="1" applyBorder="1"/>
    <xf numFmtId="0" fontId="17" fillId="0" borderId="25" xfId="49" applyFont="1" applyFill="1" applyBorder="1"/>
    <xf numFmtId="37" fontId="17" fillId="0" borderId="21" xfId="49" applyNumberFormat="1" applyFont="1" applyFill="1" applyBorder="1"/>
    <xf numFmtId="37" fontId="17" fillId="0" borderId="22" xfId="49" applyNumberFormat="1" applyFont="1" applyFill="1" applyBorder="1"/>
    <xf numFmtId="37" fontId="17" fillId="0" borderId="25" xfId="49" applyNumberFormat="1" applyFont="1" applyFill="1" applyBorder="1"/>
    <xf numFmtId="37" fontId="9" fillId="0" borderId="0" xfId="52" applyNumberFormat="1" applyFont="1"/>
    <xf numFmtId="0" fontId="17" fillId="0" borderId="0" xfId="49" applyFont="1" applyFill="1"/>
    <xf numFmtId="0" fontId="9" fillId="0" borderId="0" xfId="49" applyFont="1" applyFill="1"/>
    <xf numFmtId="37" fontId="9" fillId="0" borderId="0" xfId="49" applyNumberFormat="1" applyFont="1" applyFill="1"/>
    <xf numFmtId="37" fontId="17" fillId="0" borderId="6" xfId="49" applyNumberFormat="1" applyFont="1" applyFill="1" applyBorder="1"/>
    <xf numFmtId="0" fontId="183" fillId="0" borderId="0" xfId="49" applyFont="1"/>
    <xf numFmtId="0" fontId="180" fillId="0" borderId="0" xfId="49" applyFont="1"/>
    <xf numFmtId="43" fontId="9" fillId="0" borderId="0" xfId="49" applyNumberFormat="1" applyFont="1" applyBorder="1"/>
    <xf numFmtId="0" fontId="184" fillId="0" borderId="0" xfId="49" applyFont="1"/>
    <xf numFmtId="49" fontId="17" fillId="0" borderId="0" xfId="49" applyNumberFormat="1" applyFont="1" applyAlignment="1">
      <alignment horizontal="left" vertical="center"/>
    </xf>
    <xf numFmtId="0" fontId="17" fillId="0" borderId="22" xfId="49" applyFont="1" applyBorder="1" applyAlignment="1">
      <alignment horizontal="center" vertical="center" wrapText="1"/>
    </xf>
    <xf numFmtId="0" fontId="9" fillId="0" borderId="13" xfId="49" applyFont="1" applyBorder="1" applyAlignment="1">
      <alignment horizontal="center"/>
    </xf>
    <xf numFmtId="0" fontId="9" fillId="0" borderId="0" xfId="49" applyFont="1" applyBorder="1" applyAlignment="1">
      <alignment horizontal="center"/>
    </xf>
    <xf numFmtId="17" fontId="9" fillId="0" borderId="0" xfId="42572" applyNumberFormat="1" applyFont="1" applyAlignment="1"/>
    <xf numFmtId="0" fontId="9" fillId="0" borderId="20" xfId="49" applyFont="1" applyBorder="1" applyAlignment="1">
      <alignment horizontal="center"/>
    </xf>
    <xf numFmtId="0" fontId="9" fillId="0" borderId="27" xfId="49" applyFont="1" applyBorder="1"/>
    <xf numFmtId="0" fontId="17" fillId="0" borderId="0" xfId="49" applyFont="1"/>
    <xf numFmtId="0" fontId="17" fillId="0" borderId="0" xfId="0" applyFont="1"/>
    <xf numFmtId="0" fontId="181" fillId="0" borderId="0" xfId="0" applyFont="1"/>
    <xf numFmtId="0" fontId="185" fillId="0" borderId="0" xfId="0" applyFont="1"/>
    <xf numFmtId="0" fontId="180" fillId="0" borderId="0" xfId="0" applyFont="1" applyBorder="1" applyAlignment="1">
      <alignment horizontal="center"/>
    </xf>
    <xf numFmtId="0" fontId="17" fillId="0" borderId="0" xfId="0" applyFont="1" applyBorder="1"/>
    <xf numFmtId="17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3" fontId="9" fillId="0" borderId="0" xfId="0" applyNumberFormat="1" applyFont="1"/>
    <xf numFmtId="0" fontId="9" fillId="0" borderId="0" xfId="0" applyFont="1" applyAlignment="1">
      <alignment horizontal="left" indent="1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Fill="1"/>
    <xf numFmtId="164" fontId="9" fillId="113" borderId="0" xfId="0" applyNumberFormat="1" applyFont="1" applyFill="1"/>
    <xf numFmtId="0" fontId="9" fillId="0" borderId="0" xfId="0" applyFont="1" applyAlignment="1"/>
    <xf numFmtId="164" fontId="9" fillId="0" borderId="0" xfId="0" applyNumberFormat="1" applyFont="1" applyFill="1"/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 indent="2"/>
    </xf>
    <xf numFmtId="0" fontId="178" fillId="0" borderId="0" xfId="0" applyFont="1"/>
    <xf numFmtId="3" fontId="178" fillId="0" borderId="0" xfId="0" applyNumberFormat="1" applyFont="1"/>
    <xf numFmtId="0" fontId="9" fillId="0" borderId="0" xfId="0" applyFont="1" applyFill="1" applyAlignment="1">
      <alignment horizontal="left" indent="1"/>
    </xf>
    <xf numFmtId="164" fontId="9" fillId="0" borderId="23" xfId="29" applyNumberFormat="1" applyFont="1" applyBorder="1"/>
    <xf numFmtId="9" fontId="9" fillId="0" borderId="0" xfId="52" applyFont="1"/>
    <xf numFmtId="9" fontId="17" fillId="0" borderId="0" xfId="52" applyFont="1" applyAlignment="1">
      <alignment horizontal="center"/>
    </xf>
    <xf numFmtId="9" fontId="9" fillId="0" borderId="22" xfId="52" applyFont="1" applyBorder="1"/>
    <xf numFmtId="0" fontId="9" fillId="0" borderId="0" xfId="0" applyFont="1" applyFill="1" applyAlignment="1">
      <alignment horizontal="left" indent="2"/>
    </xf>
    <xf numFmtId="164" fontId="9" fillId="0" borderId="13" xfId="29" applyNumberFormat="1" applyFont="1" applyBorder="1"/>
    <xf numFmtId="9" fontId="9" fillId="0" borderId="13" xfId="52" applyFont="1" applyBorder="1"/>
    <xf numFmtId="10" fontId="9" fillId="0" borderId="0" xfId="52" applyNumberFormat="1" applyFont="1" applyBorder="1"/>
    <xf numFmtId="9" fontId="9" fillId="0" borderId="0" xfId="52" applyFont="1" applyBorder="1"/>
    <xf numFmtId="0" fontId="9" fillId="0" borderId="26" xfId="0" applyFont="1" applyBorder="1" applyAlignment="1">
      <alignment horizontal="left" indent="2"/>
    </xf>
    <xf numFmtId="223" fontId="9" fillId="0" borderId="26" xfId="49" applyNumberFormat="1" applyFont="1" applyFill="1" applyBorder="1" applyAlignment="1">
      <alignment vertical="center" wrapText="1"/>
    </xf>
    <xf numFmtId="223" fontId="9" fillId="0" borderId="28" xfId="0" applyNumberFormat="1" applyFont="1" applyFill="1" applyBorder="1"/>
    <xf numFmtId="223" fontId="9" fillId="0" borderId="0" xfId="0" applyNumberFormat="1" applyFont="1" applyFill="1"/>
    <xf numFmtId="223" fontId="9" fillId="0" borderId="26" xfId="0" applyNumberFormat="1" applyFont="1" applyFill="1" applyBorder="1"/>
    <xf numFmtId="172" fontId="9" fillId="0" borderId="0" xfId="0" applyNumberFormat="1" applyFont="1"/>
    <xf numFmtId="0" fontId="9" fillId="0" borderId="20" xfId="0" applyFont="1" applyBorder="1"/>
    <xf numFmtId="172" fontId="9" fillId="0" borderId="20" xfId="0" applyNumberFormat="1" applyFont="1" applyBorder="1"/>
    <xf numFmtId="172" fontId="9" fillId="0" borderId="20" xfId="52" applyNumberFormat="1" applyFont="1" applyBorder="1"/>
    <xf numFmtId="3" fontId="9" fillId="0" borderId="0" xfId="52" applyNumberFormat="1" applyFont="1"/>
    <xf numFmtId="172" fontId="9" fillId="0" borderId="0" xfId="42572" applyNumberFormat="1" applyFont="1" applyAlignment="1"/>
    <xf numFmtId="172" fontId="9" fillId="0" borderId="0" xfId="49" applyNumberFormat="1" applyFont="1" applyFill="1" applyBorder="1"/>
    <xf numFmtId="205" fontId="9" fillId="0" borderId="0" xfId="49" applyNumberFormat="1" applyFont="1" applyFill="1" applyBorder="1"/>
    <xf numFmtId="0" fontId="9" fillId="0" borderId="26" xfId="0" applyFont="1" applyFill="1" applyBorder="1" applyAlignment="1">
      <alignment horizontal="left" indent="2"/>
    </xf>
    <xf numFmtId="0" fontId="9" fillId="0" borderId="27" xfId="0" applyFont="1" applyBorder="1" applyAlignment="1">
      <alignment horizontal="left" indent="2"/>
    </xf>
    <xf numFmtId="223" fontId="9" fillId="0" borderId="27" xfId="0" applyNumberFormat="1" applyFont="1" applyFill="1" applyBorder="1"/>
    <xf numFmtId="172" fontId="9" fillId="0" borderId="0" xfId="52" applyNumberFormat="1" applyFont="1"/>
    <xf numFmtId="223" fontId="9" fillId="0" borderId="0" xfId="0" applyNumberFormat="1" applyFont="1" applyBorder="1"/>
    <xf numFmtId="0" fontId="185" fillId="0" borderId="0" xfId="49" applyFont="1"/>
    <xf numFmtId="0" fontId="182" fillId="0" borderId="0" xfId="49" applyFont="1" applyBorder="1" applyAlignment="1">
      <alignment horizontal="center" vertical="center" wrapText="1"/>
    </xf>
    <xf numFmtId="17" fontId="182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left" indent="2"/>
    </xf>
    <xf numFmtId="0" fontId="17" fillId="0" borderId="0" xfId="0" applyFont="1" applyAlignment="1" applyProtection="1">
      <alignment horizontal="centerContinuous"/>
      <protection locked="0"/>
    </xf>
    <xf numFmtId="0" fontId="17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17" fillId="0" borderId="20" xfId="0" applyFont="1" applyBorder="1"/>
    <xf numFmtId="0" fontId="9" fillId="0" borderId="0" xfId="0" applyFont="1" applyAlignment="1">
      <alignment vertical="top"/>
    </xf>
    <xf numFmtId="0" fontId="178" fillId="0" borderId="0" xfId="0" applyFont="1" applyBorder="1"/>
    <xf numFmtId="0" fontId="17" fillId="0" borderId="0" xfId="0" quotePrefix="1" applyFont="1" applyAlignment="1">
      <alignment horizontal="center"/>
    </xf>
    <xf numFmtId="37" fontId="17" fillId="0" borderId="0" xfId="0" applyNumberFormat="1" applyFont="1" applyBorder="1" applyAlignment="1">
      <alignment horizontal="center"/>
    </xf>
    <xf numFmtId="0" fontId="182" fillId="0" borderId="0" xfId="0" quotePrefix="1" applyFont="1" applyBorder="1" applyAlignment="1">
      <alignment horizontal="center"/>
    </xf>
    <xf numFmtId="0" fontId="182" fillId="0" borderId="0" xfId="0" applyFont="1" applyFill="1" applyBorder="1" applyAlignment="1">
      <alignment horizontal="center"/>
    </xf>
    <xf numFmtId="37" fontId="182" fillId="0" borderId="0" xfId="0" applyNumberFormat="1" applyFont="1" applyBorder="1" applyAlignment="1">
      <alignment horizontal="center"/>
    </xf>
    <xf numFmtId="0" fontId="17" fillId="0" borderId="0" xfId="0" applyFont="1" applyFill="1"/>
    <xf numFmtId="164" fontId="17" fillId="0" borderId="0" xfId="29" applyNumberFormat="1" applyFont="1" applyFill="1" applyBorder="1" applyAlignment="1">
      <alignment horizontal="left"/>
    </xf>
    <xf numFmtId="0" fontId="17" fillId="0" borderId="0" xfId="0" applyFont="1" applyBorder="1" applyAlignment="1">
      <alignment horizontal="centerContinuous" vertical="top"/>
    </xf>
    <xf numFmtId="0" fontId="9" fillId="0" borderId="0" xfId="0" applyFont="1" applyBorder="1" applyAlignment="1">
      <alignment horizontal="centerContinuous" vertical="top"/>
    </xf>
    <xf numFmtId="0" fontId="9" fillId="0" borderId="0" xfId="0" applyFont="1" applyFill="1" applyAlignment="1">
      <alignment horizontal="center"/>
    </xf>
    <xf numFmtId="0" fontId="178" fillId="0" borderId="0" xfId="0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78" fillId="0" borderId="0" xfId="0" applyFont="1" applyFill="1" applyAlignment="1">
      <alignment horizontal="left"/>
    </xf>
    <xf numFmtId="164" fontId="9" fillId="0" borderId="0" xfId="0" applyNumberFormat="1" applyFont="1" applyBorder="1"/>
    <xf numFmtId="0" fontId="9" fillId="0" borderId="0" xfId="0" applyFont="1" applyFill="1" applyAlignment="1">
      <alignment vertical="center"/>
    </xf>
    <xf numFmtId="0" fontId="9" fillId="0" borderId="20" xfId="0" applyFont="1" applyFill="1" applyBorder="1"/>
    <xf numFmtId="164" fontId="9" fillId="0" borderId="2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200" fontId="9" fillId="0" borderId="0" xfId="52" applyNumberFormat="1" applyFont="1"/>
    <xf numFmtId="0" fontId="179" fillId="0" borderId="0" xfId="0" applyFont="1" applyFill="1" applyBorder="1" applyAlignment="1" applyProtection="1">
      <alignment horizontal="left"/>
      <protection locked="0"/>
    </xf>
    <xf numFmtId="165" fontId="9" fillId="0" borderId="0" xfId="0" applyNumberFormat="1" applyFont="1" applyFill="1" applyBorder="1"/>
    <xf numFmtId="0" fontId="186" fillId="0" borderId="0" xfId="0" applyFont="1"/>
    <xf numFmtId="37" fontId="9" fillId="0" borderId="0" xfId="0" applyNumberFormat="1" applyFont="1" applyBorder="1"/>
    <xf numFmtId="42" fontId="9" fillId="0" borderId="0" xfId="0" applyNumberFormat="1" applyFont="1"/>
    <xf numFmtId="9" fontId="9" fillId="0" borderId="0" xfId="0" applyNumberFormat="1" applyFont="1" applyFill="1" applyBorder="1" applyAlignment="1">
      <alignment horizontal="right"/>
    </xf>
    <xf numFmtId="169" fontId="187" fillId="114" borderId="0" xfId="42573" applyNumberFormat="1" applyFont="1" applyFill="1"/>
    <xf numFmtId="169" fontId="65" fillId="113" borderId="0" xfId="42573" applyNumberFormat="1" applyFont="1" applyFill="1"/>
    <xf numFmtId="169" fontId="65" fillId="113" borderId="31" xfId="42573" applyNumberFormat="1" applyFont="1" applyFill="1" applyBorder="1"/>
    <xf numFmtId="0" fontId="9" fillId="0" borderId="35" xfId="42573" quotePrefix="1" applyFont="1" applyBorder="1" applyAlignment="1">
      <alignment horizontal="left" wrapText="1"/>
    </xf>
    <xf numFmtId="0" fontId="9" fillId="0" borderId="74" xfId="42573" quotePrefix="1" applyFont="1" applyBorder="1" applyAlignment="1">
      <alignment horizontal="center" wrapText="1"/>
    </xf>
    <xf numFmtId="0" fontId="65" fillId="0" borderId="30" xfId="42573" quotePrefix="1" applyFont="1" applyBorder="1" applyAlignment="1">
      <alignment horizontal="left" indent="2"/>
    </xf>
    <xf numFmtId="164" fontId="9" fillId="0" borderId="0" xfId="42573" applyNumberFormat="1" applyFont="1"/>
    <xf numFmtId="0" fontId="9" fillId="0" borderId="30" xfId="42573" applyFont="1" applyBorder="1" applyAlignment="1">
      <alignment horizontal="left" indent="2"/>
    </xf>
    <xf numFmtId="0" fontId="65" fillId="0" borderId="30" xfId="42573" applyFont="1" applyBorder="1" applyAlignment="1">
      <alignment horizontal="left" indent="2"/>
    </xf>
    <xf numFmtId="0" fontId="9" fillId="0" borderId="32" xfId="42573" applyFont="1" applyBorder="1"/>
    <xf numFmtId="0" fontId="9" fillId="0" borderId="34" xfId="42573" applyFont="1" applyBorder="1"/>
    <xf numFmtId="0" fontId="9" fillId="0" borderId="33" xfId="42573" applyFont="1" applyBorder="1"/>
    <xf numFmtId="0" fontId="17" fillId="0" borderId="0" xfId="0" applyFont="1" applyBorder="1" applyAlignment="1">
      <alignment horizontal="centerContinuous"/>
    </xf>
    <xf numFmtId="164" fontId="17" fillId="0" borderId="0" xfId="29" applyNumberFormat="1" applyFont="1" applyBorder="1" applyAlignment="1">
      <alignment horizontal="centerContinuous"/>
    </xf>
    <xf numFmtId="0" fontId="17" fillId="0" borderId="0" xfId="0" applyFont="1" applyBorder="1" applyAlignment="1">
      <alignment horizontal="right"/>
    </xf>
    <xf numFmtId="164" fontId="17" fillId="0" borderId="0" xfId="29" applyNumberFormat="1" applyFont="1" applyBorder="1"/>
    <xf numFmtId="0" fontId="17" fillId="0" borderId="0" xfId="0" applyFont="1" applyFill="1" applyBorder="1" applyAlignment="1">
      <alignment horizontal="center" wrapText="1"/>
    </xf>
    <xf numFmtId="17" fontId="17" fillId="0" borderId="0" xfId="0" applyNumberFormat="1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80" fillId="0" borderId="17" xfId="42573" applyFont="1" applyBorder="1"/>
    <xf numFmtId="164" fontId="180" fillId="0" borderId="20" xfId="42573" applyNumberFormat="1" applyFont="1" applyBorder="1"/>
    <xf numFmtId="164" fontId="180" fillId="0" borderId="21" xfId="42573" applyNumberFormat="1" applyFont="1" applyBorder="1"/>
    <xf numFmtId="0" fontId="7" fillId="0" borderId="0" xfId="35878" applyFont="1" applyFill="1"/>
    <xf numFmtId="0" fontId="11" fillId="0" borderId="0" xfId="35878" applyFont="1" applyFill="1" applyBorder="1" applyAlignment="1">
      <alignment horizontal="center"/>
    </xf>
    <xf numFmtId="0" fontId="7" fillId="0" borderId="0" xfId="35878" applyFill="1"/>
    <xf numFmtId="0" fontId="11" fillId="0" borderId="0" xfId="35878" applyFont="1" applyFill="1" applyAlignment="1" applyProtection="1">
      <alignment horizontal="centerContinuous"/>
      <protection locked="0"/>
    </xf>
    <xf numFmtId="0" fontId="11" fillId="0" borderId="0" xfId="35878" applyFont="1" applyFill="1" applyAlignment="1">
      <alignment horizontal="centerContinuous"/>
    </xf>
    <xf numFmtId="0" fontId="7" fillId="0" borderId="0" xfId="35878" applyFont="1" applyFill="1" applyAlignment="1">
      <alignment horizontal="center"/>
    </xf>
    <xf numFmtId="0" fontId="11" fillId="0" borderId="0" xfId="35878" applyFont="1" applyFill="1" applyAlignment="1" applyProtection="1">
      <alignment horizontal="center"/>
      <protection locked="0"/>
    </xf>
    <xf numFmtId="0" fontId="11" fillId="0" borderId="0" xfId="35878" applyFont="1" applyFill="1" applyProtection="1">
      <protection locked="0"/>
    </xf>
    <xf numFmtId="0" fontId="7" fillId="0" borderId="0" xfId="35878" applyFill="1" applyBorder="1"/>
    <xf numFmtId="0" fontId="11" fillId="0" borderId="20" xfId="35878" applyFont="1" applyFill="1" applyBorder="1" applyAlignment="1" applyProtection="1">
      <alignment horizontal="center"/>
      <protection locked="0"/>
    </xf>
    <xf numFmtId="0" fontId="11" fillId="0" borderId="20" xfId="35878" applyFont="1" applyFill="1" applyBorder="1"/>
    <xf numFmtId="0" fontId="7" fillId="0" borderId="20" xfId="35878" applyFont="1" applyFill="1" applyBorder="1"/>
    <xf numFmtId="0" fontId="12" fillId="0" borderId="0" xfId="35878" applyFont="1" applyFill="1"/>
    <xf numFmtId="0" fontId="188" fillId="0" borderId="0" xfId="35878" applyFont="1" applyFill="1" applyBorder="1"/>
    <xf numFmtId="0" fontId="12" fillId="0" borderId="0" xfId="35878" applyFont="1" applyFill="1" applyBorder="1"/>
    <xf numFmtId="0" fontId="9" fillId="0" borderId="0" xfId="35878" applyFont="1" applyFill="1" applyAlignment="1" applyProtection="1">
      <alignment horizontal="center"/>
      <protection locked="0"/>
    </xf>
    <xf numFmtId="0" fontId="9" fillId="0" borderId="0" xfId="35878" applyFont="1" applyFill="1"/>
    <xf numFmtId="0" fontId="13" fillId="0" borderId="0" xfId="35878" quotePrefix="1" applyFont="1" applyFill="1" applyAlignment="1">
      <alignment horizontal="center"/>
    </xf>
    <xf numFmtId="0" fontId="13" fillId="0" borderId="0" xfId="35878" applyFont="1" applyFill="1" applyBorder="1" applyAlignment="1">
      <alignment horizontal="center"/>
    </xf>
    <xf numFmtId="37" fontId="13" fillId="0" borderId="0" xfId="35878" applyNumberFormat="1" applyFont="1" applyFill="1" applyBorder="1" applyAlignment="1">
      <alignment horizontal="center"/>
    </xf>
    <xf numFmtId="0" fontId="180" fillId="0" borderId="0" xfId="35878" applyFont="1" applyFill="1"/>
    <xf numFmtId="0" fontId="7" fillId="0" borderId="0" xfId="35878" applyFont="1" applyFill="1" applyBorder="1"/>
    <xf numFmtId="0" fontId="190" fillId="0" borderId="0" xfId="35878" quotePrefix="1" applyFont="1" applyFill="1" applyBorder="1" applyAlignment="1">
      <alignment horizontal="center"/>
    </xf>
    <xf numFmtId="0" fontId="190" fillId="0" borderId="0" xfId="35878" applyFont="1" applyFill="1" applyBorder="1" applyAlignment="1">
      <alignment horizontal="center"/>
    </xf>
    <xf numFmtId="37" fontId="190" fillId="0" borderId="0" xfId="35878" applyNumberFormat="1" applyFont="1" applyFill="1" applyBorder="1" applyAlignment="1">
      <alignment horizontal="center"/>
    </xf>
    <xf numFmtId="167" fontId="191" fillId="0" borderId="0" xfId="35878" applyNumberFormat="1" applyFont="1" applyFill="1" applyAlignment="1">
      <alignment horizontal="center"/>
    </xf>
    <xf numFmtId="167" fontId="191" fillId="0" borderId="0" xfId="35878" applyNumberFormat="1" applyFont="1" applyFill="1" applyAlignment="1">
      <alignment horizontal="left"/>
    </xf>
    <xf numFmtId="17" fontId="7" fillId="0" borderId="0" xfId="35878" applyNumberFormat="1" applyFont="1" applyFill="1"/>
    <xf numFmtId="37" fontId="7" fillId="0" borderId="0" xfId="29" applyNumberFormat="1" applyFont="1" applyFill="1" applyBorder="1"/>
    <xf numFmtId="37" fontId="7" fillId="0" borderId="0" xfId="35878" applyNumberFormat="1" applyFont="1" applyFill="1" applyAlignment="1">
      <alignment horizontal="right"/>
    </xf>
    <xf numFmtId="164" fontId="192" fillId="0" borderId="0" xfId="29" applyNumberFormat="1" applyFont="1" applyFill="1" applyBorder="1"/>
    <xf numFmtId="164" fontId="11" fillId="0" borderId="0" xfId="29" applyNumberFormat="1" applyFont="1" applyFill="1" applyBorder="1"/>
    <xf numFmtId="37" fontId="11" fillId="0" borderId="13" xfId="35878" applyNumberFormat="1" applyFont="1" applyFill="1" applyBorder="1"/>
    <xf numFmtId="3" fontId="12" fillId="0" borderId="0" xfId="29" applyNumberFormat="1" applyFont="1" applyFill="1"/>
    <xf numFmtId="37" fontId="7" fillId="0" borderId="0" xfId="29" applyNumberFormat="1" applyFont="1" applyFill="1"/>
    <xf numFmtId="42" fontId="7" fillId="0" borderId="0" xfId="30" applyNumberFormat="1" applyFont="1" applyFill="1"/>
    <xf numFmtId="9" fontId="7" fillId="0" borderId="0" xfId="35878" applyNumberFormat="1" applyFill="1"/>
    <xf numFmtId="37" fontId="7" fillId="0" borderId="0" xfId="35878" applyNumberFormat="1" applyFont="1" applyFill="1"/>
    <xf numFmtId="0" fontId="189" fillId="0" borderId="0" xfId="35878" applyFont="1" applyFill="1" applyAlignment="1">
      <alignment horizontal="left"/>
    </xf>
    <xf numFmtId="0" fontId="7" fillId="0" borderId="0" xfId="35878" applyFont="1" applyFill="1" applyAlignment="1">
      <alignment vertical="center"/>
    </xf>
    <xf numFmtId="0" fontId="7" fillId="0" borderId="0" xfId="35878" applyFont="1" applyFill="1" applyAlignment="1">
      <alignment horizontal="left"/>
    </xf>
    <xf numFmtId="41" fontId="7" fillId="0" borderId="0" xfId="30" applyNumberFormat="1" applyFont="1" applyFill="1"/>
    <xf numFmtId="42" fontId="11" fillId="0" borderId="13" xfId="35878" applyNumberFormat="1" applyFont="1" applyFill="1" applyBorder="1"/>
    <xf numFmtId="42" fontId="7" fillId="0" borderId="0" xfId="35878" applyNumberFormat="1" applyFill="1"/>
    <xf numFmtId="37" fontId="7" fillId="0" borderId="0" xfId="35878" applyNumberFormat="1" applyFill="1"/>
    <xf numFmtId="0" fontId="180" fillId="0" borderId="0" xfId="35878" applyFont="1" applyFill="1" applyAlignment="1">
      <alignment horizontal="right"/>
    </xf>
    <xf numFmtId="37" fontId="180" fillId="0" borderId="0" xfId="35878" applyNumberFormat="1" applyFont="1" applyFill="1" applyAlignment="1">
      <alignment horizontal="center"/>
    </xf>
    <xf numFmtId="42" fontId="180" fillId="0" borderId="0" xfId="35878" applyNumberFormat="1" applyFont="1" applyFill="1" applyAlignment="1">
      <alignment horizontal="center"/>
    </xf>
    <xf numFmtId="0" fontId="7" fillId="0" borderId="0" xfId="35878" applyFont="1" applyFill="1" applyBorder="1" applyAlignment="1">
      <alignment horizontal="left"/>
    </xf>
    <xf numFmtId="193" fontId="7" fillId="0" borderId="0" xfId="35878" applyNumberFormat="1" applyFont="1" applyFill="1" applyBorder="1" applyAlignment="1">
      <alignment horizontal="right"/>
    </xf>
    <xf numFmtId="42" fontId="7" fillId="0" borderId="0" xfId="30" applyNumberFormat="1" applyFont="1" applyFill="1" applyBorder="1" applyAlignment="1">
      <alignment horizontal="right"/>
    </xf>
    <xf numFmtId="41" fontId="7" fillId="0" borderId="20" xfId="35878" applyNumberFormat="1" applyFont="1" applyFill="1" applyBorder="1" applyAlignment="1">
      <alignment horizontal="right"/>
    </xf>
    <xf numFmtId="165" fontId="7" fillId="0" borderId="0" xfId="35878" applyNumberFormat="1" applyFont="1" applyFill="1" applyBorder="1"/>
    <xf numFmtId="37" fontId="7" fillId="0" borderId="0" xfId="35878" applyNumberFormat="1" applyFont="1" applyFill="1" applyBorder="1" applyAlignment="1">
      <alignment horizontal="right"/>
    </xf>
    <xf numFmtId="41" fontId="7" fillId="0" borderId="0" xfId="35878" applyNumberFormat="1" applyFill="1"/>
    <xf numFmtId="37" fontId="7" fillId="0" borderId="0" xfId="35878" applyNumberFormat="1" applyFont="1" applyFill="1" applyBorder="1"/>
    <xf numFmtId="200" fontId="7" fillId="0" borderId="0" xfId="35878" applyNumberFormat="1" applyFont="1" applyFill="1" applyBorder="1" applyAlignment="1">
      <alignment horizontal="right"/>
    </xf>
    <xf numFmtId="42" fontId="7" fillId="0" borderId="20" xfId="30" applyNumberFormat="1" applyFont="1" applyFill="1" applyBorder="1" applyAlignment="1">
      <alignment horizontal="right"/>
    </xf>
    <xf numFmtId="0" fontId="7" fillId="0" borderId="0" xfId="35878" applyFill="1" applyAlignment="1">
      <alignment vertical="top"/>
    </xf>
    <xf numFmtId="0" fontId="7" fillId="0" borderId="0" xfId="35878" applyFont="1" applyFill="1" applyBorder="1" applyAlignment="1">
      <alignment horizontal="right"/>
    </xf>
    <xf numFmtId="0" fontId="7" fillId="0" borderId="20" xfId="35878" applyFill="1" applyBorder="1"/>
    <xf numFmtId="9" fontId="7" fillId="0" borderId="0" xfId="35878" applyNumberFormat="1" applyFont="1" applyFill="1" applyBorder="1" applyAlignment="1">
      <alignment horizontal="right"/>
    </xf>
    <xf numFmtId="41" fontId="7" fillId="0" borderId="20" xfId="35878" applyNumberFormat="1" applyFill="1" applyBorder="1"/>
    <xf numFmtId="42" fontId="11" fillId="0" borderId="0" xfId="29" applyNumberFormat="1" applyFont="1" applyFill="1" applyBorder="1" applyAlignment="1">
      <alignment horizontal="right"/>
    </xf>
    <xf numFmtId="42" fontId="7" fillId="0" borderId="23" xfId="35878" applyNumberFormat="1" applyFill="1" applyBorder="1"/>
    <xf numFmtId="0" fontId="7" fillId="0" borderId="0" xfId="35878" applyFont="1" applyFill="1" applyAlignment="1" applyProtection="1">
      <alignment horizontal="center"/>
      <protection locked="0"/>
    </xf>
    <xf numFmtId="0" fontId="17" fillId="0" borderId="74" xfId="42573" quotePrefix="1" applyFont="1" applyBorder="1" applyAlignment="1">
      <alignment horizontal="center" vertical="center" wrapText="1"/>
    </xf>
    <xf numFmtId="0" fontId="17" fillId="0" borderId="36" xfId="42573" quotePrefix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24" xfId="49" quotePrefix="1" applyFont="1" applyFill="1" applyBorder="1" applyAlignment="1">
      <alignment horizontal="center"/>
    </xf>
    <xf numFmtId="0" fontId="17" fillId="0" borderId="25" xfId="49" quotePrefix="1" applyFont="1" applyFill="1" applyBorder="1" applyAlignment="1">
      <alignment horizontal="center"/>
    </xf>
    <xf numFmtId="0" fontId="9" fillId="0" borderId="13" xfId="48" applyFont="1" applyBorder="1" applyAlignment="1">
      <alignment horizontal="center"/>
    </xf>
    <xf numFmtId="0" fontId="9" fillId="0" borderId="17" xfId="48" applyFont="1" applyBorder="1" applyAlignment="1">
      <alignment horizontal="left" wrapText="1"/>
    </xf>
    <xf numFmtId="0" fontId="9" fillId="0" borderId="19" xfId="48" applyFont="1" applyBorder="1" applyAlignment="1">
      <alignment horizontal="left" wrapText="1"/>
    </xf>
    <xf numFmtId="0" fontId="17" fillId="0" borderId="0" xfId="48" applyFont="1" applyAlignment="1">
      <alignment horizontal="center"/>
    </xf>
  </cellXfs>
  <cellStyles count="42574">
    <cellStyle name="_x0013_" xfId="68"/>
    <cellStyle name=" 1" xfId="69"/>
    <cellStyle name=" 1 2" xfId="70"/>
    <cellStyle name=" 1 2 2" xfId="71"/>
    <cellStyle name=" 1 2 2 2" xfId="14267"/>
    <cellStyle name=" 1 2 3" xfId="14268"/>
    <cellStyle name=" 1 2 4" xfId="14269"/>
    <cellStyle name=" 1 3" xfId="72"/>
    <cellStyle name=" 1 3 2" xfId="14270"/>
    <cellStyle name=" 1 3 3" xfId="14271"/>
    <cellStyle name=" 1 4" xfId="73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4"/>
    <cellStyle name="_x0013_ 10 2" xfId="14279"/>
    <cellStyle name="_x0013_ 11" xfId="75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6"/>
    <cellStyle name="_x0013_ 2 2" xfId="77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8"/>
    <cellStyle name="_x0013_ 3 2" xfId="79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0"/>
    <cellStyle name="_x0013_ 4 2" xfId="81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2"/>
    <cellStyle name="_x0013_ 5 2" xfId="14329"/>
    <cellStyle name="_x0013_ 50" xfId="14330"/>
    <cellStyle name="_x0013_ 51" xfId="14331"/>
    <cellStyle name="_x0013_ 6" xfId="83"/>
    <cellStyle name="_x0013_ 6 2" xfId="14332"/>
    <cellStyle name="_x0013_ 7" xfId="84"/>
    <cellStyle name="_x0013_ 7 2" xfId="14333"/>
    <cellStyle name="_x0013_ 8" xfId="85"/>
    <cellStyle name="_x0013_ 8 2" xfId="14334"/>
    <cellStyle name="_x0013_ 9" xfId="86"/>
    <cellStyle name="_x0013_ 9 2" xfId="14335"/>
    <cellStyle name="_(C) 2007 CB Weather Adjust" xfId="87"/>
    <cellStyle name="_(C) 2007 CB Weather Adjust (2)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14336"/>
    <cellStyle name="_09GRC Gas Transport For Review 2 3" xfId="14337"/>
    <cellStyle name="_09GRC Gas Transport For Review 3" xfId="92"/>
    <cellStyle name="_09GRC Gas Transport For Review 3 2" xfId="14338"/>
    <cellStyle name="_09GRC Gas Transport For Review 4" xfId="14339"/>
    <cellStyle name="_09GRC Gas Transport For Review_Book4" xfId="93"/>
    <cellStyle name="_09GRC Gas Transport For Review_Book4 2" xfId="94"/>
    <cellStyle name="_09GRC Gas Transport For Review_Book4 2 2" xfId="95"/>
    <cellStyle name="_09GRC Gas Transport For Review_Book4 2 2 2" xfId="14340"/>
    <cellStyle name="_09GRC Gas Transport For Review_Book4 2 3" xfId="14341"/>
    <cellStyle name="_09GRC Gas Transport For Review_Book4 3" xfId="96"/>
    <cellStyle name="_09GRC Gas Transport For Review_Book4 3 2" xfId="14342"/>
    <cellStyle name="_09GRC Gas Transport For Review_Book4 4" xfId="14343"/>
    <cellStyle name="_09GRC Gas Transport For Review_Book4_DEM-WP(C) ENERG10C--ctn Mid-C_042010 2010GRC" xfId="97"/>
    <cellStyle name="_09GRC Gas Transport For Review_DEM-WP(C) ENERG10C--ctn Mid-C_042010 2010GRC" xfId="98"/>
    <cellStyle name="_x0013__16.07E Wild Horse Wind Expansionwrkingfile" xfId="99"/>
    <cellStyle name="_x0013__16.07E Wild Horse Wind Expansionwrkingfile 2" xfId="100"/>
    <cellStyle name="_x0013__16.07E Wild Horse Wind Expansionwrkingfile 2 2" xfId="101"/>
    <cellStyle name="_x0013__16.07E Wild Horse Wind Expansionwrkingfile 2 2 2" xfId="14344"/>
    <cellStyle name="_x0013__16.07E Wild Horse Wind Expansionwrkingfile 2 3" xfId="14345"/>
    <cellStyle name="_x0013__16.07E Wild Horse Wind Expansionwrkingfile 3" xfId="102"/>
    <cellStyle name="_x0013__16.07E Wild Horse Wind Expansionwrkingfile 3 2" xfId="14346"/>
    <cellStyle name="_x0013__16.07E Wild Horse Wind Expansionwrkingfile 4" xfId="14347"/>
    <cellStyle name="_x0013__16.07E Wild Horse Wind Expansionwrkingfile SF" xfId="103"/>
    <cellStyle name="_x0013__16.07E Wild Horse Wind Expansionwrkingfile SF 2" xfId="104"/>
    <cellStyle name="_x0013__16.07E Wild Horse Wind Expansionwrkingfile SF 2 2" xfId="105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6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7"/>
    <cellStyle name="_x0013__16.07E Wild Horse Wind Expansionwrkingfile_DEM-WP(C) ENERG10C--ctn Mid-C_042010 2010GRC" xfId="108"/>
    <cellStyle name="_x0013__16.37E Wild Horse Expansion DeferralRevwrkingfile SF" xfId="109"/>
    <cellStyle name="_x0013__16.37E Wild Horse Expansion DeferralRevwrkingfile SF 2" xfId="110"/>
    <cellStyle name="_x0013__16.37E Wild Horse Expansion DeferralRevwrkingfile SF 2 2" xfId="111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2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3"/>
    <cellStyle name="_2.01G Temp Normalization(C)" xfId="114"/>
    <cellStyle name="_2.05G Pass-Through Revenue and Expenses" xfId="115"/>
    <cellStyle name="_2.11G Interest on Customer Deposits" xfId="116"/>
    <cellStyle name="_2008 Strat Plan Power Costs Forecast V2 (2009 Update)" xfId="117"/>
    <cellStyle name="_2008 Strat Plan Power Costs Forecast V2 (2009 Update) 2" xfId="118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19"/>
    <cellStyle name="_2008 Strat Plan Power Costs Forecast V2 (2009 Update)_NIM Summary" xfId="120"/>
    <cellStyle name="_2008 Strat Plan Power Costs Forecast V2 (2009 Update)_NIM Summary 2" xfId="121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2"/>
    <cellStyle name="_4.01E Temp Normalization" xfId="123"/>
    <cellStyle name="_4.03G Lease Everett Delta" xfId="124"/>
    <cellStyle name="_4.04G Pass-Through Revenue and ExpensesWFMI" xfId="125"/>
    <cellStyle name="_4.06E Pass Throughs" xfId="126"/>
    <cellStyle name="_4.06E Pass Throughs 10" xfId="14360"/>
    <cellStyle name="_4.06E Pass Throughs 10 2" xfId="14361"/>
    <cellStyle name="_4.06E Pass Throughs 2" xfId="127"/>
    <cellStyle name="_4.06E Pass Throughs 2 2" xfId="128"/>
    <cellStyle name="_4.06E Pass Throughs 2 2 2" xfId="129"/>
    <cellStyle name="_4.06E Pass Throughs 2 2 2 2" xfId="14362"/>
    <cellStyle name="_4.06E Pass Throughs 2 2 3" xfId="14363"/>
    <cellStyle name="_4.06E Pass Throughs 2 3" xfId="130"/>
    <cellStyle name="_4.06E Pass Throughs 2 3 2" xfId="14364"/>
    <cellStyle name="_4.06E Pass Throughs 2 4" xfId="14365"/>
    <cellStyle name="_4.06E Pass Throughs 3" xfId="131"/>
    <cellStyle name="_4.06E Pass Throughs 3 2" xfId="132"/>
    <cellStyle name="_4.06E Pass Throughs 3 2 2" xfId="133"/>
    <cellStyle name="_4.06E Pass Throughs 3 2 2 2" xfId="14366"/>
    <cellStyle name="_4.06E Pass Throughs 3 2 3" xfId="14367"/>
    <cellStyle name="_4.06E Pass Throughs 3 3" xfId="134"/>
    <cellStyle name="_4.06E Pass Throughs 3 3 2" xfId="135"/>
    <cellStyle name="_4.06E Pass Throughs 3 3 2 2" xfId="14368"/>
    <cellStyle name="_4.06E Pass Throughs 3 3 3" xfId="14369"/>
    <cellStyle name="_4.06E Pass Throughs 3 4" xfId="136"/>
    <cellStyle name="_4.06E Pass Throughs 3 4 2" xfId="137"/>
    <cellStyle name="_4.06E Pass Throughs 3 4 2 2" xfId="14370"/>
    <cellStyle name="_4.06E Pass Throughs 3 4 3" xfId="14371"/>
    <cellStyle name="_4.06E Pass Throughs 3 5" xfId="14372"/>
    <cellStyle name="_4.06E Pass Throughs 4" xfId="138"/>
    <cellStyle name="_4.06E Pass Throughs 4 2" xfId="139"/>
    <cellStyle name="_4.06E Pass Throughs 4 2 2" xfId="14373"/>
    <cellStyle name="_4.06E Pass Throughs 4 3" xfId="14374"/>
    <cellStyle name="_4.06E Pass Throughs 5" xfId="140"/>
    <cellStyle name="_4.06E Pass Throughs 5 2" xfId="141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2"/>
    <cellStyle name="_4.06E Pass Throughs 6 2" xfId="14379"/>
    <cellStyle name="_4.06E Pass Throughs 6 2 2" xfId="14380"/>
    <cellStyle name="_4.06E Pass Throughs 6 3" xfId="14381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 9" xfId="14382"/>
    <cellStyle name="_4.06E Pass Throughs 9 2" xfId="14383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0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4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1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6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2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6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0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4420"/>
    <cellStyle name="_4.06E Pass Throughs_2009 GRC Compl Filing - Exhibit D" xfId="193"/>
    <cellStyle name="_4.06E Pass Throughs_2009 GRC Compl Filing - Exhibit D 2" xfId="194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5"/>
    <cellStyle name="_4.06E Pass Throughs_2010 PTC's July1_Dec31 2010 " xfId="14423"/>
    <cellStyle name="_4.06E Pass Throughs_2010 PTC's Sept10_Aug11 (Version 4)" xfId="14424"/>
    <cellStyle name="_4.06E Pass Throughs_3.01 Income Statement" xfId="196"/>
    <cellStyle name="_4.06E Pass Throughs_4 31 Regulatory Assets and Liabilities  7 06- Exhibit D" xfId="197"/>
    <cellStyle name="_4.06E Pass Throughs_4 31 Regulatory Assets and Liabilities  7 06- Exhibit D 2" xfId="198"/>
    <cellStyle name="_4.06E Pass Throughs_4 31 Regulatory Assets and Liabilities  7 06- Exhibit D 2 2" xfId="199"/>
    <cellStyle name="_4.06E Pass Throughs_4 31 Regulatory Assets and Liabilities  7 06- Exhibit D 2 2 2" xfId="14425"/>
    <cellStyle name="_4.06E Pass Throughs_4 31 Regulatory Assets and Liabilities  7 06- Exhibit D 3" xfId="200"/>
    <cellStyle name="_4.06E Pass Throughs_4 31 Regulatory Assets and Liabilities  7 06- Exhibit D 3 2" xfId="14426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4"/>
    <cellStyle name="_4.06E Pass Throughs_4 31 Regulatory Assets and Liabilities  7 06- Exhibit D_NIM+O&amp;M" xfId="205"/>
    <cellStyle name="_4.06E Pass Throughs_4 31 Regulatory Assets and Liabilities  7 06- Exhibit D_NIM+O&amp;M 2" xfId="14429"/>
    <cellStyle name="_4.06E Pass Throughs_4 31 Regulatory Assets and Liabilities  7 06- Exhibit D_NIM+O&amp;M Monthly" xfId="206"/>
    <cellStyle name="_4.06E Pass Throughs_4 31 Regulatory Assets and Liabilities  7 06- Exhibit D_NIM+O&amp;M Monthly 2" xfId="14430"/>
    <cellStyle name="_4.06E Pass Throughs_4 31E Reg Asset  Liab and EXH D" xfId="207"/>
    <cellStyle name="_4.06E Pass Throughs_4 31E Reg Asset  Liab and EXH D _ Aug 10 Filing (2)" xfId="208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09"/>
    <cellStyle name="_4.06E Pass Throughs_4 32 Regulatory Assets and Liabilities  7 06- Exhibit D 2" xfId="210"/>
    <cellStyle name="_4.06E Pass Throughs_4 32 Regulatory Assets and Liabilities  7 06- Exhibit D 2 2" xfId="211"/>
    <cellStyle name="_4.06E Pass Throughs_4 32 Regulatory Assets and Liabilities  7 06- Exhibit D 2 2 2" xfId="14467"/>
    <cellStyle name="_4.06E Pass Throughs_4 32 Regulatory Assets and Liabilities  7 06- Exhibit D 3" xfId="212"/>
    <cellStyle name="_4.06E Pass Throughs_4 32 Regulatory Assets and Liabilities  7 06- Exhibit D 3 2" xfId="14468"/>
    <cellStyle name="_4.06E Pass Throughs_4 32 Regulatory Assets and Liabilities  7 06- Exhibit D_DEM-WP(C) ENERG10C--ctn Mid-C_042010 2010GRC" xfId="213"/>
    <cellStyle name="_4.06E Pass Throughs_4 32 Regulatory Assets and Liabilities  7 06- Exhibit D_NIM Summary" xfId="214"/>
    <cellStyle name="_4.06E Pass Throughs_4 32 Regulatory Assets and Liabilities  7 06- Exhibit D_NIM Summary 2" xfId="215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6"/>
    <cellStyle name="_4.06E Pass Throughs_4 32 Regulatory Assets and Liabilities  7 06- Exhibit D_NIM+O&amp;M" xfId="217"/>
    <cellStyle name="_4.06E Pass Throughs_4 32 Regulatory Assets and Liabilities  7 06- Exhibit D_NIM+O&amp;M 2" xfId="14471"/>
    <cellStyle name="_4.06E Pass Throughs_4 32 Regulatory Assets and Liabilities  7 06- Exhibit D_NIM+O&amp;M Monthly" xfId="218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19"/>
    <cellStyle name="_4.06E Pass Throughs_AURORA Total New 2" xfId="220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1"/>
    <cellStyle name="_4.06E Pass Throughs_Book2 2" xfId="222"/>
    <cellStyle name="_4.06E Pass Throughs_Book2 2 2" xfId="223"/>
    <cellStyle name="_4.06E Pass Throughs_Book2 2 2 2" xfId="14478"/>
    <cellStyle name="_4.06E Pass Throughs_Book2 2 3" xfId="14479"/>
    <cellStyle name="_4.06E Pass Throughs_Book2 3" xfId="224"/>
    <cellStyle name="_4.06E Pass Throughs_Book2 3 2" xfId="14480"/>
    <cellStyle name="_4.06E Pass Throughs_Book2 4" xfId="14481"/>
    <cellStyle name="_4.06E Pass Throughs_Book2_Adj Bench DR 3 for Initial Briefs (Electric)" xfId="225"/>
    <cellStyle name="_4.06E Pass Throughs_Book2_Adj Bench DR 3 for Initial Briefs (Electric) 2" xfId="226"/>
    <cellStyle name="_4.06E Pass Throughs_Book2_Adj Bench DR 3 for Initial Briefs (Electric) 2 2" xfId="227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8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29"/>
    <cellStyle name="_4.06E Pass Throughs_Book2_DEM-WP(C) ENERG10C--ctn Mid-C_042010 2010GRC" xfId="230"/>
    <cellStyle name="_4.06E Pass Throughs_Book2_Electric Rev Req Model (2009 GRC) Rebuttal" xfId="231"/>
    <cellStyle name="_4.06E Pass Throughs_Book2_Electric Rev Req Model (2009 GRC) Rebuttal 2" xfId="232"/>
    <cellStyle name="_4.06E Pass Throughs_Book2_Electric Rev Req Model (2009 GRC) Rebuttal 2 2" xfId="233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4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5"/>
    <cellStyle name="_4.06E Pass Throughs_Book2_Electric Rev Req Model (2009 GRC) Rebuttal REmoval of New  WH Solar AdjustMI 2" xfId="236"/>
    <cellStyle name="_4.06E Pass Throughs_Book2_Electric Rev Req Model (2009 GRC) Rebuttal REmoval of New  WH Solar AdjustMI 2 2" xfId="237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8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39"/>
    <cellStyle name="_4.06E Pass Throughs_Book2_Electric Rev Req Model (2009 GRC) Revised 01-18-2010" xfId="240"/>
    <cellStyle name="_4.06E Pass Throughs_Book2_Electric Rev Req Model (2009 GRC) Revised 01-18-2010 2" xfId="241"/>
    <cellStyle name="_4.06E Pass Throughs_Book2_Electric Rev Req Model (2009 GRC) Revised 01-18-2010 2 2" xfId="242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3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4"/>
    <cellStyle name="_4.06E Pass Throughs_Book2_Final Order Electric EXHIBIT A-1" xfId="245"/>
    <cellStyle name="_4.06E Pass Throughs_Book2_Final Order Electric EXHIBIT A-1 2" xfId="246"/>
    <cellStyle name="_4.06E Pass Throughs_Book2_Final Order Electric EXHIBIT A-1 2 2" xfId="247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8"/>
    <cellStyle name="_4.06E Pass Throughs_Book2_Final Order Electric EXHIBIT A-1 3 2" xfId="14500"/>
    <cellStyle name="_4.06E Pass Throughs_Book2_Final Order Electric EXHIBIT A-1 4" xfId="14501"/>
    <cellStyle name="_4.06E Pass Throughs_Book4" xfId="249"/>
    <cellStyle name="_4.06E Pass Throughs_Book4 2" xfId="250"/>
    <cellStyle name="_4.06E Pass Throughs_Book4 2 2" xfId="251"/>
    <cellStyle name="_4.06E Pass Throughs_Book4 2 2 2" xfId="14502"/>
    <cellStyle name="_4.06E Pass Throughs_Book4 2 3" xfId="14503"/>
    <cellStyle name="_4.06E Pass Throughs_Book4 3" xfId="252"/>
    <cellStyle name="_4.06E Pass Throughs_Book4 3 2" xfId="14504"/>
    <cellStyle name="_4.06E Pass Throughs_Book4 4" xfId="14505"/>
    <cellStyle name="_4.06E Pass Throughs_Book4_DEM-WP(C) ENERG10C--ctn Mid-C_042010 2010GRC" xfId="253"/>
    <cellStyle name="_4.06E Pass Throughs_Book9" xfId="254"/>
    <cellStyle name="_4.06E Pass Throughs_Book9 2" xfId="255"/>
    <cellStyle name="_4.06E Pass Throughs_Book9 2 2" xfId="256"/>
    <cellStyle name="_4.06E Pass Throughs_Book9 2 2 2" xfId="14506"/>
    <cellStyle name="_4.06E Pass Throughs_Book9 2 3" xfId="14507"/>
    <cellStyle name="_4.06E Pass Throughs_Book9 3" xfId="257"/>
    <cellStyle name="_4.06E Pass Throughs_Book9 3 2" xfId="14508"/>
    <cellStyle name="_4.06E Pass Throughs_Book9 4" xfId="14509"/>
    <cellStyle name="_4.06E Pass Throughs_Book9_DEM-WP(C) ENERG10C--ctn Mid-C_042010 2010GRC" xfId="258"/>
    <cellStyle name="_4.06E Pass Throughs_Chelan PUD Power Costs (8-10)" xfId="259"/>
    <cellStyle name="_4.06E Pass Throughs_Chelan PUD Power Costs (8-10) 2" xfId="14510"/>
    <cellStyle name="_4.06E Pass Throughs_DEM-WP(C) Chelan Power Costs" xfId="260"/>
    <cellStyle name="_4.06E Pass Throughs_DEM-WP(C) Chelan Power Costs 2" xfId="14511"/>
    <cellStyle name="_4.06E Pass Throughs_DEM-WP(C) ENERG10C--ctn Mid-C_042010 2010GRC" xfId="261"/>
    <cellStyle name="_4.06E Pass Throughs_DEM-WP(C) Gas Transport 2010GRC" xfId="262"/>
    <cellStyle name="_4.06E Pass Throughs_DEM-WP(C) Gas Transport 2010GRC 2" xfId="14512"/>
    <cellStyle name="_4.06E Pass Throughs_DWH-08 (Rate Spread &amp; Design Workpapers)" xfId="263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4"/>
    <cellStyle name="_4.06E Pass Throughs_INPUTS" xfId="265"/>
    <cellStyle name="_4.06E Pass Throughs_INPUTS 2" xfId="266"/>
    <cellStyle name="_4.06E Pass Throughs_INPUTS 2 2" xfId="267"/>
    <cellStyle name="_4.06E Pass Throughs_INPUTS 2 2 2" xfId="14516"/>
    <cellStyle name="_4.06E Pass Throughs_INPUTS 2 3" xfId="14517"/>
    <cellStyle name="_4.06E Pass Throughs_INPUTS 3" xfId="268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69"/>
    <cellStyle name="_4.06E Pass Throughs_NIM Summary 09GRC" xfId="270"/>
    <cellStyle name="_4.06E Pass Throughs_NIM Summary 09GRC 2" xfId="271"/>
    <cellStyle name="_4.06E Pass Throughs_NIM Summary 09GRC 2 2" xfId="14521"/>
    <cellStyle name="_4.06E Pass Throughs_NIM Summary 09GRC 3" xfId="14522"/>
    <cellStyle name="_4.06E Pass Throughs_NIM Summary 09GRC_DEM-WP(C) ENERG10C--ctn Mid-C_042010 2010GRC" xfId="272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3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4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5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6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7"/>
    <cellStyle name="_4.06E Pass Throughs_NIM Summary 6 2" xfId="14569"/>
    <cellStyle name="_4.06E Pass Throughs_NIM Summary 7" xfId="278"/>
    <cellStyle name="_4.06E Pass Throughs_NIM Summary 7 2" xfId="14570"/>
    <cellStyle name="_4.06E Pass Throughs_NIM Summary 8" xfId="279"/>
    <cellStyle name="_4.06E Pass Throughs_NIM Summary 8 2" xfId="14571"/>
    <cellStyle name="_4.06E Pass Throughs_NIM Summary 9" xfId="280"/>
    <cellStyle name="_4.06E Pass Throughs_NIM Summary 9 2" xfId="14572"/>
    <cellStyle name="_4.06E Pass Throughs_NIM Summary_DEM-WP(C) ENERG10C--ctn Mid-C_042010 2010GRC" xfId="281"/>
    <cellStyle name="_4.06E Pass Throughs_NIM+O&amp;M" xfId="282"/>
    <cellStyle name="_4.06E Pass Throughs_NIM+O&amp;M 2" xfId="283"/>
    <cellStyle name="_4.06E Pass Throughs_NIM+O&amp;M 2 2" xfId="14573"/>
    <cellStyle name="_4.06E Pass Throughs_NIM+O&amp;M 3" xfId="14574"/>
    <cellStyle name="_4.06E Pass Throughs_NIM+O&amp;M Monthly" xfId="284"/>
    <cellStyle name="_4.06E Pass Throughs_NIM+O&amp;M Monthly 2" xfId="285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6"/>
    <cellStyle name="_4.06E Pass Throughs_PCA 10 -  Exhibit D from A Kellogg July 2011" xfId="287"/>
    <cellStyle name="_4.06E Pass Throughs_PCA 10 -  Exhibit D from S Free Rcv'd 12-11" xfId="288"/>
    <cellStyle name="_4.06E Pass Throughs_PCA 11 -  Exhibit D Jan 2012 fr A Kellogg" xfId="14578"/>
    <cellStyle name="_4.06E Pass Throughs_PCA 11 -  Exhibit D Jan 2012 WF" xfId="14579"/>
    <cellStyle name="_4.06E Pass Throughs_PCA 9 -  Exhibit D April 2010" xfId="289"/>
    <cellStyle name="_4.06E Pass Throughs_PCA 9 -  Exhibit D April 2010 (3)" xfId="290"/>
    <cellStyle name="_4.06E Pass Throughs_PCA 9 -  Exhibit D April 2010 (3) 2" xfId="291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2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3"/>
    <cellStyle name="_4.06E Pass Throughs_PCA 9 -  Exhibit D Nov 2010 2" xfId="14587"/>
    <cellStyle name="_4.06E Pass Throughs_PCA 9 - Exhibit D at August 2010" xfId="294"/>
    <cellStyle name="_4.06E Pass Throughs_PCA 9 - Exhibit D at August 2010 2" xfId="14588"/>
    <cellStyle name="_4.06E Pass Throughs_PCA 9 - Exhibit D June 2010 GRC" xfId="295"/>
    <cellStyle name="_4.06E Pass Throughs_PCA 9 - Exhibit D June 2010 GRC 2" xfId="14589"/>
    <cellStyle name="_4.06E Pass Throughs_Power Costs - Comparison bx Rbtl-Staff-Jt-PC" xfId="296"/>
    <cellStyle name="_4.06E Pass Throughs_Power Costs - Comparison bx Rbtl-Staff-Jt-PC 2" xfId="297"/>
    <cellStyle name="_4.06E Pass Throughs_Power Costs - Comparison bx Rbtl-Staff-Jt-PC 2 2" xfId="298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299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0"/>
    <cellStyle name="_4.06E Pass Throughs_Power Costs - Comparison bx Rbtl-Staff-Jt-PC_Adj Bench DR 3 for Initial Briefs (Electric) 2" xfId="301"/>
    <cellStyle name="_4.06E Pass Throughs_Power Costs - Comparison bx Rbtl-Staff-Jt-PC_Adj Bench DR 3 for Initial Briefs (Electric) 2 2" xfId="302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3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4"/>
    <cellStyle name="_4.06E Pass Throughs_Power Costs - Comparison bx Rbtl-Staff-Jt-PC_DEM-WP(C) ENERG10C--ctn Mid-C_042010 2010GRC" xfId="305"/>
    <cellStyle name="_4.06E Pass Throughs_Power Costs - Comparison bx Rbtl-Staff-Jt-PC_Electric Rev Req Model (2009 GRC) Rebuttal" xfId="306"/>
    <cellStyle name="_4.06E Pass Throughs_Power Costs - Comparison bx Rbtl-Staff-Jt-PC_Electric Rev Req Model (2009 GRC) Rebuttal 2" xfId="307"/>
    <cellStyle name="_4.06E Pass Throughs_Power Costs - Comparison bx Rbtl-Staff-Jt-PC_Electric Rev Req Model (2009 GRC) Rebuttal 2 2" xfId="308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09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0"/>
    <cellStyle name="_4.06E Pass Throughs_Power Costs - Comparison bx Rbtl-Staff-Jt-PC_Electric Rev Req Model (2009 GRC) Rebuttal REmoval of New  WH Solar AdjustMI 2" xfId="311"/>
    <cellStyle name="_4.06E Pass Throughs_Power Costs - Comparison bx Rbtl-Staff-Jt-PC_Electric Rev Req Model (2009 GRC) Rebuttal REmoval of New  WH Solar AdjustMI 2 2" xfId="312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3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4"/>
    <cellStyle name="_4.06E Pass Throughs_Power Costs - Comparison bx Rbtl-Staff-Jt-PC_Electric Rev Req Model (2009 GRC) Revised 01-18-2010" xfId="315"/>
    <cellStyle name="_4.06E Pass Throughs_Power Costs - Comparison bx Rbtl-Staff-Jt-PC_Electric Rev Req Model (2009 GRC) Revised 01-18-2010 2" xfId="316"/>
    <cellStyle name="_4.06E Pass Throughs_Power Costs - Comparison bx Rbtl-Staff-Jt-PC_Electric Rev Req Model (2009 GRC) Revised 01-18-2010 2 2" xfId="317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8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19"/>
    <cellStyle name="_4.06E Pass Throughs_Power Costs - Comparison bx Rbtl-Staff-Jt-PC_Final Order Electric EXHIBIT A-1" xfId="320"/>
    <cellStyle name="_4.06E Pass Throughs_Power Costs - Comparison bx Rbtl-Staff-Jt-PC_Final Order Electric EXHIBIT A-1 2" xfId="321"/>
    <cellStyle name="_4.06E Pass Throughs_Power Costs - Comparison bx Rbtl-Staff-Jt-PC_Final Order Electric EXHIBIT A-1 2 2" xfId="322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3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4"/>
    <cellStyle name="_4.06E Pass Throughs_Production Adj 4.37 2" xfId="325"/>
    <cellStyle name="_4.06E Pass Throughs_Production Adj 4.37 2 2" xfId="326"/>
    <cellStyle name="_4.06E Pass Throughs_Production Adj 4.37 2 2 2" xfId="14614"/>
    <cellStyle name="_4.06E Pass Throughs_Production Adj 4.37 2 3" xfId="14615"/>
    <cellStyle name="_4.06E Pass Throughs_Production Adj 4.37 3" xfId="327"/>
    <cellStyle name="_4.06E Pass Throughs_Production Adj 4.37 3 2" xfId="14616"/>
    <cellStyle name="_4.06E Pass Throughs_Production Adj 4.37 4" xfId="14617"/>
    <cellStyle name="_4.06E Pass Throughs_Purchased Power Adj 4.03" xfId="328"/>
    <cellStyle name="_4.06E Pass Throughs_Purchased Power Adj 4.03 2" xfId="329"/>
    <cellStyle name="_4.06E Pass Throughs_Purchased Power Adj 4.03 2 2" xfId="330"/>
    <cellStyle name="_4.06E Pass Throughs_Purchased Power Adj 4.03 2 2 2" xfId="14618"/>
    <cellStyle name="_4.06E Pass Throughs_Purchased Power Adj 4.03 2 3" xfId="14619"/>
    <cellStyle name="_4.06E Pass Throughs_Purchased Power Adj 4.03 3" xfId="331"/>
    <cellStyle name="_4.06E Pass Throughs_Purchased Power Adj 4.03 3 2" xfId="14620"/>
    <cellStyle name="_4.06E Pass Throughs_Purchased Power Adj 4.03 4" xfId="14621"/>
    <cellStyle name="_4.06E Pass Throughs_Rebuttal Power Costs" xfId="332"/>
    <cellStyle name="_4.06E Pass Throughs_Rebuttal Power Costs 2" xfId="333"/>
    <cellStyle name="_4.06E Pass Throughs_Rebuttal Power Costs 2 2" xfId="334"/>
    <cellStyle name="_4.06E Pass Throughs_Rebuttal Power Costs 2 2 2" xfId="14622"/>
    <cellStyle name="_4.06E Pass Throughs_Rebuttal Power Costs 2 3" xfId="14623"/>
    <cellStyle name="_4.06E Pass Throughs_Rebuttal Power Costs 3" xfId="335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6"/>
    <cellStyle name="_4.06E Pass Throughs_Rebuttal Power Costs_Adj Bench DR 3 for Initial Briefs (Electric) 2" xfId="337"/>
    <cellStyle name="_4.06E Pass Throughs_Rebuttal Power Costs_Adj Bench DR 3 for Initial Briefs (Electric) 2 2" xfId="338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39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0"/>
    <cellStyle name="_4.06E Pass Throughs_Rebuttal Power Costs_DEM-WP(C) ENERG10C--ctn Mid-C_042010 2010GRC" xfId="341"/>
    <cellStyle name="_4.06E Pass Throughs_Rebuttal Power Costs_Electric Rev Req Model (2009 GRC) Rebuttal" xfId="342"/>
    <cellStyle name="_4.06E Pass Throughs_Rebuttal Power Costs_Electric Rev Req Model (2009 GRC) Rebuttal 2" xfId="343"/>
    <cellStyle name="_4.06E Pass Throughs_Rebuttal Power Costs_Electric Rev Req Model (2009 GRC) Rebuttal 2 2" xfId="344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5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6"/>
    <cellStyle name="_4.06E Pass Throughs_Rebuttal Power Costs_Electric Rev Req Model (2009 GRC) Rebuttal REmoval of New  WH Solar AdjustMI 2" xfId="347"/>
    <cellStyle name="_4.06E Pass Throughs_Rebuttal Power Costs_Electric Rev Req Model (2009 GRC) Rebuttal REmoval of New  WH Solar AdjustMI 2 2" xfId="348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49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0"/>
    <cellStyle name="_4.06E Pass Throughs_Rebuttal Power Costs_Electric Rev Req Model (2009 GRC) Revised 01-18-2010" xfId="351"/>
    <cellStyle name="_4.06E Pass Throughs_Rebuttal Power Costs_Electric Rev Req Model (2009 GRC) Revised 01-18-2010 2" xfId="352"/>
    <cellStyle name="_4.06E Pass Throughs_Rebuttal Power Costs_Electric Rev Req Model (2009 GRC) Revised 01-18-2010 2 2" xfId="353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4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5"/>
    <cellStyle name="_4.06E Pass Throughs_Rebuttal Power Costs_Final Order Electric EXHIBIT A-1" xfId="356"/>
    <cellStyle name="_4.06E Pass Throughs_Rebuttal Power Costs_Final Order Electric EXHIBIT A-1 2" xfId="357"/>
    <cellStyle name="_4.06E Pass Throughs_Rebuttal Power Costs_Final Order Electric EXHIBIT A-1 2 2" xfId="358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59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0"/>
    <cellStyle name="_4.06E Pass Throughs_ROR &amp; CONV FACTOR 2" xfId="361"/>
    <cellStyle name="_4.06E Pass Throughs_ROR &amp; CONV FACTOR 2 2" xfId="362"/>
    <cellStyle name="_4.06E Pass Throughs_ROR &amp; CONV FACTOR 2 2 2" xfId="14647"/>
    <cellStyle name="_4.06E Pass Throughs_ROR &amp; CONV FACTOR 2 3" xfId="14648"/>
    <cellStyle name="_4.06E Pass Throughs_ROR &amp; CONV FACTOR 3" xfId="363"/>
    <cellStyle name="_4.06E Pass Throughs_ROR &amp; CONV FACTOR 3 2" xfId="14649"/>
    <cellStyle name="_4.06E Pass Throughs_ROR &amp; CONV FACTOR 4" xfId="14650"/>
    <cellStyle name="_4.06E Pass Throughs_ROR 5.02" xfId="364"/>
    <cellStyle name="_4.06E Pass Throughs_ROR 5.02 2" xfId="365"/>
    <cellStyle name="_4.06E Pass Throughs_ROR 5.02 2 2" xfId="366"/>
    <cellStyle name="_4.06E Pass Throughs_ROR 5.02 2 2 2" xfId="14651"/>
    <cellStyle name="_4.06E Pass Throughs_ROR 5.02 2 3" xfId="14652"/>
    <cellStyle name="_4.06E Pass Throughs_ROR 5.02 3" xfId="367"/>
    <cellStyle name="_4.06E Pass Throughs_ROR 5.02 3 2" xfId="14653"/>
    <cellStyle name="_4.06E Pass Throughs_ROR 5.02 4" xfId="14654"/>
    <cellStyle name="_4.06E Pass Throughs_Wind Integration 10GRC" xfId="368"/>
    <cellStyle name="_4.06E Pass Throughs_Wind Integration 10GRC 2" xfId="369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0"/>
    <cellStyle name="_4.13E Montana Energy Tax" xfId="371"/>
    <cellStyle name="_4.13E Montana Energy Tax 2" xfId="372"/>
    <cellStyle name="_4.13E Montana Energy Tax 2 2" xfId="373"/>
    <cellStyle name="_4.13E Montana Energy Tax 2 2 2" xfId="374"/>
    <cellStyle name="_4.13E Montana Energy Tax 2 2 2 2" xfId="14657"/>
    <cellStyle name="_4.13E Montana Energy Tax 2 2 3" xfId="14658"/>
    <cellStyle name="_4.13E Montana Energy Tax 2 3" xfId="375"/>
    <cellStyle name="_4.13E Montana Energy Tax 2 3 2" xfId="14659"/>
    <cellStyle name="_4.13E Montana Energy Tax 2 4" xfId="14660"/>
    <cellStyle name="_4.13E Montana Energy Tax 3" xfId="376"/>
    <cellStyle name="_4.13E Montana Energy Tax 3 2" xfId="377"/>
    <cellStyle name="_4.13E Montana Energy Tax 3 2 2" xfId="378"/>
    <cellStyle name="_4.13E Montana Energy Tax 3 2 2 2" xfId="14661"/>
    <cellStyle name="_4.13E Montana Energy Tax 3 2 3" xfId="14662"/>
    <cellStyle name="_4.13E Montana Energy Tax 3 3" xfId="379"/>
    <cellStyle name="_4.13E Montana Energy Tax 3 3 2" xfId="380"/>
    <cellStyle name="_4.13E Montana Energy Tax 3 3 2 2" xfId="14663"/>
    <cellStyle name="_4.13E Montana Energy Tax 3 3 3" xfId="14664"/>
    <cellStyle name="_4.13E Montana Energy Tax 3 4" xfId="381"/>
    <cellStyle name="_4.13E Montana Energy Tax 3 4 2" xfId="382"/>
    <cellStyle name="_4.13E Montana Energy Tax 3 4 2 2" xfId="14665"/>
    <cellStyle name="_4.13E Montana Energy Tax 3 4 3" xfId="14666"/>
    <cellStyle name="_4.13E Montana Energy Tax 3 5" xfId="14667"/>
    <cellStyle name="_4.13E Montana Energy Tax 4" xfId="383"/>
    <cellStyle name="_4.13E Montana Energy Tax 4 2" xfId="384"/>
    <cellStyle name="_4.13E Montana Energy Tax 4 2 2" xfId="14668"/>
    <cellStyle name="_4.13E Montana Energy Tax 4 3" xfId="14669"/>
    <cellStyle name="_4.13E Montana Energy Tax 5" xfId="385"/>
    <cellStyle name="_4.13E Montana Energy Tax 5 2" xfId="14670"/>
    <cellStyle name="_4.13E Montana Energy Tax 5 2 2" xfId="14671"/>
    <cellStyle name="_4.13E Montana Energy Tax 5 3" xfId="14672"/>
    <cellStyle name="_4.13E Montana Energy Tax 6" xfId="386"/>
    <cellStyle name="_4.13E Montana Energy Tax 6 2" xfId="387"/>
    <cellStyle name="_4.13E Montana Energy Tax 7" xfId="388"/>
    <cellStyle name="_4.13E Montana Energy Tax 7 2" xfId="389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0"/>
    <cellStyle name="_4.13E Montana Energy Tax_04 07E Wild Horse Wind Expansion (C) (2) 2" xfId="391"/>
    <cellStyle name="_4.13E Montana Energy Tax_04 07E Wild Horse Wind Expansion (C) (2) 2 2" xfId="392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3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4"/>
    <cellStyle name="_4.13E Montana Energy Tax_04 07E Wild Horse Wind Expansion (C) (2)_Adj Bench DR 3 for Initial Briefs (Electric) 2" xfId="395"/>
    <cellStyle name="_4.13E Montana Energy Tax_04 07E Wild Horse Wind Expansion (C) (2)_Adj Bench DR 3 for Initial Briefs (Electric) 2 2" xfId="396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7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8"/>
    <cellStyle name="_4.13E Montana Energy Tax_04 07E Wild Horse Wind Expansion (C) (2)_Book1" xfId="399"/>
    <cellStyle name="_4.13E Montana Energy Tax_04 07E Wild Horse Wind Expansion (C) (2)_DEM-WP(C) ENERG10C--ctn Mid-C_042010 2010GRC" xfId="400"/>
    <cellStyle name="_4.13E Montana Energy Tax_04 07E Wild Horse Wind Expansion (C) (2)_Electric Rev Req Model (2009 GRC) " xfId="401"/>
    <cellStyle name="_4.13E Montana Energy Tax_04 07E Wild Horse Wind Expansion (C) (2)_Electric Rev Req Model (2009 GRC)  2" xfId="402"/>
    <cellStyle name="_4.13E Montana Energy Tax_04 07E Wild Horse Wind Expansion (C) (2)_Electric Rev Req Model (2009 GRC)  2 2" xfId="403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4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5"/>
    <cellStyle name="_4.13E Montana Energy Tax_04 07E Wild Horse Wind Expansion (C) (2)_Electric Rev Req Model (2009 GRC) Rebuttal" xfId="406"/>
    <cellStyle name="_4.13E Montana Energy Tax_04 07E Wild Horse Wind Expansion (C) (2)_Electric Rev Req Model (2009 GRC) Rebuttal 2" xfId="407"/>
    <cellStyle name="_4.13E Montana Energy Tax_04 07E Wild Horse Wind Expansion (C) (2)_Electric Rev Req Model (2009 GRC) Rebuttal 2 2" xfId="408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09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0"/>
    <cellStyle name="_4.13E Montana Energy Tax_04 07E Wild Horse Wind Expansion (C) (2)_Electric Rev Req Model (2009 GRC) Rebuttal REmoval of New  WH Solar AdjustMI 2" xfId="411"/>
    <cellStyle name="_4.13E Montana Energy Tax_04 07E Wild Horse Wind Expansion (C) (2)_Electric Rev Req Model (2009 GRC) Rebuttal REmoval of New  WH Solar AdjustMI 2 2" xfId="412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3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4"/>
    <cellStyle name="_4.13E Montana Energy Tax_04 07E Wild Horse Wind Expansion (C) (2)_Electric Rev Req Model (2009 GRC) Revised 01-18-2010" xfId="415"/>
    <cellStyle name="_4.13E Montana Energy Tax_04 07E Wild Horse Wind Expansion (C) (2)_Electric Rev Req Model (2009 GRC) Revised 01-18-2010 2" xfId="416"/>
    <cellStyle name="_4.13E Montana Energy Tax_04 07E Wild Horse Wind Expansion (C) (2)_Electric Rev Req Model (2009 GRC) Revised 01-18-2010 2 2" xfId="417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8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19"/>
    <cellStyle name="_4.13E Montana Energy Tax_04 07E Wild Horse Wind Expansion (C) (2)_Electric Rev Req Model (2010 GRC)" xfId="420"/>
    <cellStyle name="_4.13E Montana Energy Tax_04 07E Wild Horse Wind Expansion (C) (2)_Electric Rev Req Model (2010 GRC) SF" xfId="421"/>
    <cellStyle name="_4.13E Montana Energy Tax_04 07E Wild Horse Wind Expansion (C) (2)_Final Order Electric EXHIBIT A-1" xfId="422"/>
    <cellStyle name="_4.13E Montana Energy Tax_04 07E Wild Horse Wind Expansion (C) (2)_Final Order Electric EXHIBIT A-1 2" xfId="423"/>
    <cellStyle name="_4.13E Montana Energy Tax_04 07E Wild Horse Wind Expansion (C) (2)_Final Order Electric EXHIBIT A-1 2 2" xfId="424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5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6"/>
    <cellStyle name="_4.13E Montana Energy Tax_04 07E Wild Horse Wind Expansion (C) (2)_TENASKA REGULATORY ASSET 2" xfId="427"/>
    <cellStyle name="_4.13E Montana Energy Tax_04 07E Wild Horse Wind Expansion (C) (2)_TENASKA REGULATORY ASSET 2 2" xfId="428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29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0"/>
    <cellStyle name="_4.13E Montana Energy Tax_16.37E Wild Horse Expansion DeferralRevwrkingfile SF 2" xfId="431"/>
    <cellStyle name="_4.13E Montana Energy Tax_16.37E Wild Horse Expansion DeferralRevwrkingfile SF 2 2" xfId="432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3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4"/>
    <cellStyle name="_4.13E Montana Energy Tax_2009 Compliance Filing PCA Exhibits for GRC" xfId="435"/>
    <cellStyle name="_4.13E Montana Energy Tax_2009 Compliance Filing PCA Exhibits for GRC 2" xfId="14713"/>
    <cellStyle name="_4.13E Montana Energy Tax_2009 GRC Compl Filing - Exhibit D" xfId="436"/>
    <cellStyle name="_4.13E Montana Energy Tax_2009 GRC Compl Filing - Exhibit D 2" xfId="437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8"/>
    <cellStyle name="_4.13E Montana Energy Tax_2010 PTC's July1_Dec31 2010 " xfId="14716"/>
    <cellStyle name="_4.13E Montana Energy Tax_2010 PTC's Sept10_Aug11 (Version 4)" xfId="14717"/>
    <cellStyle name="_4.13E Montana Energy Tax_3.01 Income Statement" xfId="439"/>
    <cellStyle name="_4.13E Montana Energy Tax_4 31 Regulatory Assets and Liabilities  7 06- Exhibit D" xfId="440"/>
    <cellStyle name="_4.13E Montana Energy Tax_4 31 Regulatory Assets and Liabilities  7 06- Exhibit D 2" xfId="441"/>
    <cellStyle name="_4.13E Montana Energy Tax_4 31 Regulatory Assets and Liabilities  7 06- Exhibit D 2 2" xfId="442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3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4"/>
    <cellStyle name="_4.13E Montana Energy Tax_4 31 Regulatory Assets and Liabilities  7 06- Exhibit D_NIM Summary" xfId="445"/>
    <cellStyle name="_4.13E Montana Energy Tax_4 31 Regulatory Assets and Liabilities  7 06- Exhibit D_NIM Summary 2" xfId="446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7"/>
    <cellStyle name="_4.13E Montana Energy Tax_4 31E Reg Asset  Liab and EXH D" xfId="448"/>
    <cellStyle name="_4.13E Montana Energy Tax_4 31E Reg Asset  Liab and EXH D _ Aug 10 Filing (2)" xfId="449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0"/>
    <cellStyle name="_4.13E Montana Energy Tax_4 32 Regulatory Assets and Liabilities  7 06- Exhibit D 2" xfId="451"/>
    <cellStyle name="_4.13E Montana Energy Tax_4 32 Regulatory Assets and Liabilities  7 06- Exhibit D 2 2" xfId="452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3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4"/>
    <cellStyle name="_4.13E Montana Energy Tax_4 32 Regulatory Assets and Liabilities  7 06- Exhibit D_NIM Summary" xfId="455"/>
    <cellStyle name="_4.13E Montana Energy Tax_4 32 Regulatory Assets and Liabilities  7 06- Exhibit D_NIM Summary 2" xfId="456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7"/>
    <cellStyle name="_4.13E Montana Energy Tax_Att B to RECs proceeds proposal" xfId="14766"/>
    <cellStyle name="_4.13E Montana Energy Tax_AURORA Total New" xfId="458"/>
    <cellStyle name="_4.13E Montana Energy Tax_AURORA Total New 2" xfId="459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0"/>
    <cellStyle name="_4.13E Montana Energy Tax_Book2 2" xfId="461"/>
    <cellStyle name="_4.13E Montana Energy Tax_Book2 2 2" xfId="462"/>
    <cellStyle name="_4.13E Montana Energy Tax_Book2 2 2 2" xfId="14771"/>
    <cellStyle name="_4.13E Montana Energy Tax_Book2 2 3" xfId="14772"/>
    <cellStyle name="_4.13E Montana Energy Tax_Book2 3" xfId="463"/>
    <cellStyle name="_4.13E Montana Energy Tax_Book2 3 2" xfId="14773"/>
    <cellStyle name="_4.13E Montana Energy Tax_Book2 4" xfId="14774"/>
    <cellStyle name="_4.13E Montana Energy Tax_Book2_Adj Bench DR 3 for Initial Briefs (Electric)" xfId="464"/>
    <cellStyle name="_4.13E Montana Energy Tax_Book2_Adj Bench DR 3 for Initial Briefs (Electric) 2" xfId="465"/>
    <cellStyle name="_4.13E Montana Energy Tax_Book2_Adj Bench DR 3 for Initial Briefs (Electric) 2 2" xfId="466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7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8"/>
    <cellStyle name="_4.13E Montana Energy Tax_Book2_DEM-WP(C) ENERG10C--ctn Mid-C_042010 2010GRC" xfId="469"/>
    <cellStyle name="_4.13E Montana Energy Tax_Book2_Electric Rev Req Model (2009 GRC) Rebuttal" xfId="470"/>
    <cellStyle name="_4.13E Montana Energy Tax_Book2_Electric Rev Req Model (2009 GRC) Rebuttal 2" xfId="471"/>
    <cellStyle name="_4.13E Montana Energy Tax_Book2_Electric Rev Req Model (2009 GRC) Rebuttal 2 2" xfId="472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3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4"/>
    <cellStyle name="_4.13E Montana Energy Tax_Book2_Electric Rev Req Model (2009 GRC) Rebuttal REmoval of New  WH Solar AdjustMI 2" xfId="475"/>
    <cellStyle name="_4.13E Montana Energy Tax_Book2_Electric Rev Req Model (2009 GRC) Rebuttal REmoval of New  WH Solar AdjustMI 2 2" xfId="476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7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8"/>
    <cellStyle name="_4.13E Montana Energy Tax_Book2_Electric Rev Req Model (2009 GRC) Revised 01-18-2010" xfId="479"/>
    <cellStyle name="_4.13E Montana Energy Tax_Book2_Electric Rev Req Model (2009 GRC) Revised 01-18-2010 2" xfId="480"/>
    <cellStyle name="_4.13E Montana Energy Tax_Book2_Electric Rev Req Model (2009 GRC) Revised 01-18-2010 2 2" xfId="481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2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3"/>
    <cellStyle name="_4.13E Montana Energy Tax_Book2_Final Order Electric EXHIBIT A-1" xfId="484"/>
    <cellStyle name="_4.13E Montana Energy Tax_Book2_Final Order Electric EXHIBIT A-1 2" xfId="485"/>
    <cellStyle name="_4.13E Montana Energy Tax_Book2_Final Order Electric EXHIBIT A-1 2 2" xfId="486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7"/>
    <cellStyle name="_4.13E Montana Energy Tax_Book2_Final Order Electric EXHIBIT A-1 3 2" xfId="14793"/>
    <cellStyle name="_4.13E Montana Energy Tax_Book2_Final Order Electric EXHIBIT A-1 4" xfId="14794"/>
    <cellStyle name="_4.13E Montana Energy Tax_Book4" xfId="488"/>
    <cellStyle name="_4.13E Montana Energy Tax_Book4 2" xfId="489"/>
    <cellStyle name="_4.13E Montana Energy Tax_Book4 2 2" xfId="490"/>
    <cellStyle name="_4.13E Montana Energy Tax_Book4 2 2 2" xfId="14795"/>
    <cellStyle name="_4.13E Montana Energy Tax_Book4 2 3" xfId="14796"/>
    <cellStyle name="_4.13E Montana Energy Tax_Book4 3" xfId="491"/>
    <cellStyle name="_4.13E Montana Energy Tax_Book4 3 2" xfId="14797"/>
    <cellStyle name="_4.13E Montana Energy Tax_Book4 4" xfId="14798"/>
    <cellStyle name="_4.13E Montana Energy Tax_Book4_DEM-WP(C) ENERG10C--ctn Mid-C_042010 2010GRC" xfId="492"/>
    <cellStyle name="_4.13E Montana Energy Tax_Book9" xfId="493"/>
    <cellStyle name="_4.13E Montana Energy Tax_Book9 2" xfId="494"/>
    <cellStyle name="_4.13E Montana Energy Tax_Book9 2 2" xfId="495"/>
    <cellStyle name="_4.13E Montana Energy Tax_Book9 2 2 2" xfId="14799"/>
    <cellStyle name="_4.13E Montana Energy Tax_Book9 2 3" xfId="14800"/>
    <cellStyle name="_4.13E Montana Energy Tax_Book9 3" xfId="496"/>
    <cellStyle name="_4.13E Montana Energy Tax_Book9 3 2" xfId="14801"/>
    <cellStyle name="_4.13E Montana Energy Tax_Book9 4" xfId="14802"/>
    <cellStyle name="_4.13E Montana Energy Tax_Book9_DEM-WP(C) ENERG10C--ctn Mid-C_042010 2010GRC" xfId="497"/>
    <cellStyle name="_4.13E Montana Energy Tax_Chelan PUD Power Costs (8-10)" xfId="498"/>
    <cellStyle name="_4.13E Montana Energy Tax_Chelan PUD Power Costs (8-10) 2" xfId="14803"/>
    <cellStyle name="_4.13E Montana Energy Tax_DEM-WP(C) Chelan Power Costs" xfId="499"/>
    <cellStyle name="_4.13E Montana Energy Tax_DEM-WP(C) Chelan Power Costs 2" xfId="14804"/>
    <cellStyle name="_4.13E Montana Energy Tax_DEM-WP(C) ENERG10C--ctn Mid-C_042010 2010GRC" xfId="500"/>
    <cellStyle name="_4.13E Montana Energy Tax_DEM-WP(C) Gas Transport 2010GRC" xfId="501"/>
    <cellStyle name="_4.13E Montana Energy Tax_DEM-WP(C) Gas Transport 2010GRC 2" xfId="14805"/>
    <cellStyle name="_4.13E Montana Energy Tax_DWH-08 (Rate Spread &amp; Design Workpapers)" xfId="502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3"/>
    <cellStyle name="_4.13E Montana Energy Tax_INPUTS" xfId="504"/>
    <cellStyle name="_4.13E Montana Energy Tax_INPUTS 2" xfId="505"/>
    <cellStyle name="_4.13E Montana Energy Tax_INPUTS 2 2" xfId="506"/>
    <cellStyle name="_4.13E Montana Energy Tax_INPUTS 2 2 2" xfId="14809"/>
    <cellStyle name="_4.13E Montana Energy Tax_INPUTS 2 3" xfId="14810"/>
    <cellStyle name="_4.13E Montana Energy Tax_INPUTS 3" xfId="507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8"/>
    <cellStyle name="_4.13E Montana Energy Tax_NIM Summary 09GRC" xfId="509"/>
    <cellStyle name="_4.13E Montana Energy Tax_NIM Summary 09GRC 2" xfId="510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1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2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3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4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5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6"/>
    <cellStyle name="_4.13E Montana Energy Tax_NIM Summary 6 2" xfId="14862"/>
    <cellStyle name="_4.13E Montana Energy Tax_NIM Summary 7" xfId="517"/>
    <cellStyle name="_4.13E Montana Energy Tax_NIM Summary 7 2" xfId="14863"/>
    <cellStyle name="_4.13E Montana Energy Tax_NIM Summary 8" xfId="518"/>
    <cellStyle name="_4.13E Montana Energy Tax_NIM Summary 8 2" xfId="14864"/>
    <cellStyle name="_4.13E Montana Energy Tax_NIM Summary 9" xfId="519"/>
    <cellStyle name="_4.13E Montana Energy Tax_NIM Summary 9 2" xfId="14865"/>
    <cellStyle name="_4.13E Montana Energy Tax_NIM Summary_DEM-WP(C) ENERG10C--ctn Mid-C_042010 2010GRC" xfId="520"/>
    <cellStyle name="_4.13E Montana Energy Tax_PCA 10 -  Exhibit D Dec 2011" xfId="14866"/>
    <cellStyle name="_4.13E Montana Energy Tax_PCA 10 -  Exhibit D from A Kellogg Jan 2011" xfId="521"/>
    <cellStyle name="_4.13E Montana Energy Tax_PCA 10 -  Exhibit D from A Kellogg July 2011" xfId="522"/>
    <cellStyle name="_4.13E Montana Energy Tax_PCA 10 -  Exhibit D from S Free Rcv'd 12-11" xfId="523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4"/>
    <cellStyle name="_4.13E Montana Energy Tax_PCA 9 -  Exhibit D April 2010 (3)" xfId="525"/>
    <cellStyle name="_4.13E Montana Energy Tax_PCA 9 -  Exhibit D April 2010 (3) 2" xfId="526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7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8"/>
    <cellStyle name="_4.13E Montana Energy Tax_PCA 9 -  Exhibit D Nov 2010 2" xfId="14876"/>
    <cellStyle name="_4.13E Montana Energy Tax_PCA 9 - Exhibit D at August 2010" xfId="529"/>
    <cellStyle name="_4.13E Montana Energy Tax_PCA 9 - Exhibit D at August 2010 2" xfId="14877"/>
    <cellStyle name="_4.13E Montana Energy Tax_PCA 9 - Exhibit D June 2010 GRC" xfId="530"/>
    <cellStyle name="_4.13E Montana Energy Tax_PCA 9 - Exhibit D June 2010 GRC 2" xfId="14878"/>
    <cellStyle name="_4.13E Montana Energy Tax_Power Costs - Comparison bx Rbtl-Staff-Jt-PC" xfId="531"/>
    <cellStyle name="_4.13E Montana Energy Tax_Power Costs - Comparison bx Rbtl-Staff-Jt-PC 2" xfId="532"/>
    <cellStyle name="_4.13E Montana Energy Tax_Power Costs - Comparison bx Rbtl-Staff-Jt-PC 2 2" xfId="533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4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5"/>
    <cellStyle name="_4.13E Montana Energy Tax_Power Costs - Comparison bx Rbtl-Staff-Jt-PC_Adj Bench DR 3 for Initial Briefs (Electric) 2" xfId="536"/>
    <cellStyle name="_4.13E Montana Energy Tax_Power Costs - Comparison bx Rbtl-Staff-Jt-PC_Adj Bench DR 3 for Initial Briefs (Electric) 2 2" xfId="537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8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39"/>
    <cellStyle name="_4.13E Montana Energy Tax_Power Costs - Comparison bx Rbtl-Staff-Jt-PC_DEM-WP(C) ENERG10C--ctn Mid-C_042010 2010GRC" xfId="540"/>
    <cellStyle name="_4.13E Montana Energy Tax_Power Costs - Comparison bx Rbtl-Staff-Jt-PC_Electric Rev Req Model (2009 GRC) Rebuttal" xfId="541"/>
    <cellStyle name="_4.13E Montana Energy Tax_Power Costs - Comparison bx Rbtl-Staff-Jt-PC_Electric Rev Req Model (2009 GRC) Rebuttal 2" xfId="542"/>
    <cellStyle name="_4.13E Montana Energy Tax_Power Costs - Comparison bx Rbtl-Staff-Jt-PC_Electric Rev Req Model (2009 GRC) Rebuttal 2 2" xfId="543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4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5"/>
    <cellStyle name="_4.13E Montana Energy Tax_Power Costs - Comparison bx Rbtl-Staff-Jt-PC_Electric Rev Req Model (2009 GRC) Rebuttal REmoval of New  WH Solar AdjustMI 2" xfId="546"/>
    <cellStyle name="_4.13E Montana Energy Tax_Power Costs - Comparison bx Rbtl-Staff-Jt-PC_Electric Rev Req Model (2009 GRC) Rebuttal REmoval of New  WH Solar AdjustMI 2 2" xfId="547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8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49"/>
    <cellStyle name="_4.13E Montana Energy Tax_Power Costs - Comparison bx Rbtl-Staff-Jt-PC_Electric Rev Req Model (2009 GRC) Revised 01-18-2010" xfId="550"/>
    <cellStyle name="_4.13E Montana Energy Tax_Power Costs - Comparison bx Rbtl-Staff-Jt-PC_Electric Rev Req Model (2009 GRC) Revised 01-18-2010 2" xfId="551"/>
    <cellStyle name="_4.13E Montana Energy Tax_Power Costs - Comparison bx Rbtl-Staff-Jt-PC_Electric Rev Req Model (2009 GRC) Revised 01-18-2010 2 2" xfId="552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3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4"/>
    <cellStyle name="_4.13E Montana Energy Tax_Power Costs - Comparison bx Rbtl-Staff-Jt-PC_Final Order Electric EXHIBIT A-1" xfId="555"/>
    <cellStyle name="_4.13E Montana Energy Tax_Power Costs - Comparison bx Rbtl-Staff-Jt-PC_Final Order Electric EXHIBIT A-1 2" xfId="556"/>
    <cellStyle name="_4.13E Montana Energy Tax_Power Costs - Comparison bx Rbtl-Staff-Jt-PC_Final Order Electric EXHIBIT A-1 2 2" xfId="557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8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59"/>
    <cellStyle name="_4.13E Montana Energy Tax_Production Adj 4.37 2" xfId="560"/>
    <cellStyle name="_4.13E Montana Energy Tax_Production Adj 4.37 2 2" xfId="561"/>
    <cellStyle name="_4.13E Montana Energy Tax_Production Adj 4.37 2 2 2" xfId="14903"/>
    <cellStyle name="_4.13E Montana Energy Tax_Production Adj 4.37 2 3" xfId="14904"/>
    <cellStyle name="_4.13E Montana Energy Tax_Production Adj 4.37 3" xfId="562"/>
    <cellStyle name="_4.13E Montana Energy Tax_Production Adj 4.37 3 2" xfId="14905"/>
    <cellStyle name="_4.13E Montana Energy Tax_Production Adj 4.37 4" xfId="14906"/>
    <cellStyle name="_4.13E Montana Energy Tax_Purchased Power Adj 4.03" xfId="563"/>
    <cellStyle name="_4.13E Montana Energy Tax_Purchased Power Adj 4.03 2" xfId="564"/>
    <cellStyle name="_4.13E Montana Energy Tax_Purchased Power Adj 4.03 2 2" xfId="565"/>
    <cellStyle name="_4.13E Montana Energy Tax_Purchased Power Adj 4.03 2 2 2" xfId="14907"/>
    <cellStyle name="_4.13E Montana Energy Tax_Purchased Power Adj 4.03 2 3" xfId="14908"/>
    <cellStyle name="_4.13E Montana Energy Tax_Purchased Power Adj 4.03 3" xfId="566"/>
    <cellStyle name="_4.13E Montana Energy Tax_Purchased Power Adj 4.03 3 2" xfId="14909"/>
    <cellStyle name="_4.13E Montana Energy Tax_Purchased Power Adj 4.03 4" xfId="14910"/>
    <cellStyle name="_4.13E Montana Energy Tax_Rebuttal Power Costs" xfId="567"/>
    <cellStyle name="_4.13E Montana Energy Tax_Rebuttal Power Costs 2" xfId="568"/>
    <cellStyle name="_4.13E Montana Energy Tax_Rebuttal Power Costs 2 2" xfId="569"/>
    <cellStyle name="_4.13E Montana Energy Tax_Rebuttal Power Costs 2 2 2" xfId="14911"/>
    <cellStyle name="_4.13E Montana Energy Tax_Rebuttal Power Costs 2 3" xfId="14912"/>
    <cellStyle name="_4.13E Montana Energy Tax_Rebuttal Power Costs 3" xfId="570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1"/>
    <cellStyle name="_4.13E Montana Energy Tax_Rebuttal Power Costs_Adj Bench DR 3 for Initial Briefs (Electric) 2" xfId="572"/>
    <cellStyle name="_4.13E Montana Energy Tax_Rebuttal Power Costs_Adj Bench DR 3 for Initial Briefs (Electric) 2 2" xfId="573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4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5"/>
    <cellStyle name="_4.13E Montana Energy Tax_Rebuttal Power Costs_DEM-WP(C) ENERG10C--ctn Mid-C_042010 2010GRC" xfId="576"/>
    <cellStyle name="_4.13E Montana Energy Tax_Rebuttal Power Costs_Electric Rev Req Model (2009 GRC) Rebuttal" xfId="577"/>
    <cellStyle name="_4.13E Montana Energy Tax_Rebuttal Power Costs_Electric Rev Req Model (2009 GRC) Rebuttal 2" xfId="578"/>
    <cellStyle name="_4.13E Montana Energy Tax_Rebuttal Power Costs_Electric Rev Req Model (2009 GRC) Rebuttal 2 2" xfId="579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0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1"/>
    <cellStyle name="_4.13E Montana Energy Tax_Rebuttal Power Costs_Electric Rev Req Model (2009 GRC) Rebuttal REmoval of New  WH Solar AdjustMI 2" xfId="582"/>
    <cellStyle name="_4.13E Montana Energy Tax_Rebuttal Power Costs_Electric Rev Req Model (2009 GRC) Rebuttal REmoval of New  WH Solar AdjustMI 2 2" xfId="583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4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5"/>
    <cellStyle name="_4.13E Montana Energy Tax_Rebuttal Power Costs_Electric Rev Req Model (2009 GRC) Revised 01-18-2010" xfId="586"/>
    <cellStyle name="_4.13E Montana Energy Tax_Rebuttal Power Costs_Electric Rev Req Model (2009 GRC) Revised 01-18-2010 2" xfId="587"/>
    <cellStyle name="_4.13E Montana Energy Tax_Rebuttal Power Costs_Electric Rev Req Model (2009 GRC) Revised 01-18-2010 2 2" xfId="588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89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0"/>
    <cellStyle name="_4.13E Montana Energy Tax_Rebuttal Power Costs_Final Order Electric EXHIBIT A-1" xfId="591"/>
    <cellStyle name="_4.13E Montana Energy Tax_Rebuttal Power Costs_Final Order Electric EXHIBIT A-1 2" xfId="592"/>
    <cellStyle name="_4.13E Montana Energy Tax_Rebuttal Power Costs_Final Order Electric EXHIBIT A-1 2 2" xfId="593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4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5"/>
    <cellStyle name="_4.13E Montana Energy Tax_ROR &amp; CONV FACTOR 2" xfId="596"/>
    <cellStyle name="_4.13E Montana Energy Tax_ROR &amp; CONV FACTOR 2 2" xfId="597"/>
    <cellStyle name="_4.13E Montana Energy Tax_ROR &amp; CONV FACTOR 2 2 2" xfId="14936"/>
    <cellStyle name="_4.13E Montana Energy Tax_ROR &amp; CONV FACTOR 2 3" xfId="14937"/>
    <cellStyle name="_4.13E Montana Energy Tax_ROR &amp; CONV FACTOR 3" xfId="598"/>
    <cellStyle name="_4.13E Montana Energy Tax_ROR &amp; CONV FACTOR 3 2" xfId="14938"/>
    <cellStyle name="_4.13E Montana Energy Tax_ROR &amp; CONV FACTOR 4" xfId="14939"/>
    <cellStyle name="_4.13E Montana Energy Tax_ROR 5.02" xfId="599"/>
    <cellStyle name="_4.13E Montana Energy Tax_ROR 5.02 2" xfId="600"/>
    <cellStyle name="_4.13E Montana Energy Tax_ROR 5.02 2 2" xfId="601"/>
    <cellStyle name="_4.13E Montana Energy Tax_ROR 5.02 2 2 2" xfId="14940"/>
    <cellStyle name="_4.13E Montana Energy Tax_ROR 5.02 2 3" xfId="14941"/>
    <cellStyle name="_4.13E Montana Energy Tax_ROR 5.02 3" xfId="602"/>
    <cellStyle name="_4.13E Montana Energy Tax_ROR 5.02 3 2" xfId="14942"/>
    <cellStyle name="_4.13E Montana Energy Tax_ROR 5.02 4" xfId="14943"/>
    <cellStyle name="_4.13E Montana Energy Tax_Wind Integration 10GRC" xfId="603"/>
    <cellStyle name="_4.13E Montana Energy Tax_Wind Integration 10GRC 2" xfId="604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5"/>
    <cellStyle name="_4.17E Montana Energy Tax Working File" xfId="606"/>
    <cellStyle name="_5 year summary (9-25-09)" xfId="607"/>
    <cellStyle name="_5 year summary (9-25-09) 2" xfId="14946"/>
    <cellStyle name="_5.03G-Conversion Factor Working FileMI" xfId="608"/>
    <cellStyle name="_x0013__Adj Bench DR 3 for Initial Briefs (Electric)" xfId="609"/>
    <cellStyle name="_x0013__Adj Bench DR 3 for Initial Briefs (Electric) 2" xfId="610"/>
    <cellStyle name="_x0013__Adj Bench DR 3 for Initial Briefs (Electric) 2 2" xfId="611"/>
    <cellStyle name="_x0013__Adj Bench DR 3 for Initial Briefs (Electric) 2 2 2" xfId="14947"/>
    <cellStyle name="_x0013__Adj Bench DR 3 for Initial Briefs (Electric) 2 3" xfId="14948"/>
    <cellStyle name="_x0013__Adj Bench DR 3 for Initial Briefs (Electric) 3" xfId="612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3"/>
    <cellStyle name="_AURORA WIP" xfId="614"/>
    <cellStyle name="_AURORA WIP 2" xfId="615"/>
    <cellStyle name="_AURORA WIP 2 2" xfId="616"/>
    <cellStyle name="_AURORA WIP 2 2 2" xfId="14951"/>
    <cellStyle name="_AURORA WIP 2 2 2 2" xfId="14952"/>
    <cellStyle name="_AURORA WIP 2 3" xfId="14953"/>
    <cellStyle name="_AURORA WIP 3" xfId="617"/>
    <cellStyle name="_AURORA WIP 3 2" xfId="14954"/>
    <cellStyle name="_AURORA WIP 3 2 2" xfId="14955"/>
    <cellStyle name="_AURORA WIP 3 3" xfId="14956"/>
    <cellStyle name="_AURORA WIP 4" xfId="618"/>
    <cellStyle name="_AURORA WIP 4 2" xfId="619"/>
    <cellStyle name="_AURORA WIP 5" xfId="620"/>
    <cellStyle name="_AURORA WIP 5 2" xfId="621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2"/>
    <cellStyle name="_AURORA WIP_4 31E Reg Asset  Liab and EXH D _ Aug 10 Filing (2)" xfId="623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4"/>
    <cellStyle name="_AURORA WIP_Chelan PUD Power Costs (8-10) 2" xfId="14999"/>
    <cellStyle name="_AURORA WIP_compare wind integration" xfId="15000"/>
    <cellStyle name="_AURORA WIP_DEM-WP(C) Chelan Power Costs" xfId="625"/>
    <cellStyle name="_AURORA WIP_DEM-WP(C) Chelan Power Costs 2" xfId="15001"/>
    <cellStyle name="_AURORA WIP_DEM-WP(C) Costs Not In AURORA 2010GRC As Filed" xfId="626"/>
    <cellStyle name="_AURORA WIP_DEM-WP(C) Costs Not In AURORA 2010GRC As Filed 2" xfId="627"/>
    <cellStyle name="_AURORA WIP_DEM-WP(C) Costs Not In AURORA 2010GRC As Filed 2 2" xfId="15002"/>
    <cellStyle name="_AURORA WIP_DEM-WP(C) Costs Not In AURORA 2010GRC As Filed 3" xfId="628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29"/>
    <cellStyle name="_AURORA WIP_DEM-WP(C) ENERG10C--ctn Mid-C_042010 2010GRC" xfId="630"/>
    <cellStyle name="_AURORA WIP_DEM-WP(C) Gas Transport 2010GRC" xfId="631"/>
    <cellStyle name="_AURORA WIP_DEM-WP(C) Gas Transport 2010GRC 2" xfId="15010"/>
    <cellStyle name="_AURORA WIP_NIM Summary" xfId="632"/>
    <cellStyle name="_AURORA WIP_NIM Summary 09GRC" xfId="633"/>
    <cellStyle name="_AURORA WIP_NIM Summary 09GRC 2" xfId="634"/>
    <cellStyle name="_AURORA WIP_NIM Summary 09GRC 2 2" xfId="15011"/>
    <cellStyle name="_AURORA WIP_NIM Summary 09GRC 3" xfId="15012"/>
    <cellStyle name="_AURORA WIP_NIM Summary 09GRC_DEM-WP(C) ENERG10C--ctn Mid-C_042010 2010GRC" xfId="635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6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7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8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39"/>
    <cellStyle name="_AURORA WIP_NIM Summary 5 2" xfId="15056"/>
    <cellStyle name="_AURORA WIP_NIM Summary 50" xfId="15057"/>
    <cellStyle name="_AURORA WIP_NIM Summary 51" xfId="15058"/>
    <cellStyle name="_AURORA WIP_NIM Summary 6" xfId="640"/>
    <cellStyle name="_AURORA WIP_NIM Summary 6 2" xfId="15059"/>
    <cellStyle name="_AURORA WIP_NIM Summary 7" xfId="641"/>
    <cellStyle name="_AURORA WIP_NIM Summary 7 2" xfId="15060"/>
    <cellStyle name="_AURORA WIP_NIM Summary 8" xfId="642"/>
    <cellStyle name="_AURORA WIP_NIM Summary 8 2" xfId="15061"/>
    <cellStyle name="_AURORA WIP_NIM Summary 9" xfId="643"/>
    <cellStyle name="_AURORA WIP_NIM Summary 9 2" xfId="15062"/>
    <cellStyle name="_AURORA WIP_NIM Summary_DEM-WP(C) ENERG10C--ctn Mid-C_042010 2010GRC" xfId="644"/>
    <cellStyle name="_AURORA WIP_NIM+O&amp;M" xfId="645"/>
    <cellStyle name="_AURORA WIP_NIM+O&amp;M 2" xfId="646"/>
    <cellStyle name="_AURORA WIP_NIM+O&amp;M 2 2" xfId="15063"/>
    <cellStyle name="_AURORA WIP_NIM+O&amp;M 3" xfId="15064"/>
    <cellStyle name="_AURORA WIP_NIM+O&amp;M Monthly" xfId="647"/>
    <cellStyle name="_AURORA WIP_NIM+O&amp;M Monthly 2" xfId="648"/>
    <cellStyle name="_AURORA WIP_NIM+O&amp;M Monthly 2 2" xfId="15065"/>
    <cellStyle name="_AURORA WIP_NIM+O&amp;M Monthly 3" xfId="15066"/>
    <cellStyle name="_AURORA WIP_PCA 9 -  Exhibit D April 2010 (3)" xfId="649"/>
    <cellStyle name="_AURORA WIP_PCA 9 -  Exhibit D April 2010 (3) 2" xfId="650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1"/>
    <cellStyle name="_AURORA WIP_Reconciliation" xfId="652"/>
    <cellStyle name="_AURORA WIP_Reconciliation 2" xfId="653"/>
    <cellStyle name="_AURORA WIP_Reconciliation 2 2" xfId="15069"/>
    <cellStyle name="_AURORA WIP_Reconciliation 3" xfId="654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5"/>
    <cellStyle name="_AURORA WIP_Wind Integration 10GRC" xfId="656"/>
    <cellStyle name="_AURORA WIP_Wind Integration 10GRC 2" xfId="657"/>
    <cellStyle name="_AURORA WIP_Wind Integration 10GRC 2 2" xfId="15077"/>
    <cellStyle name="_AURORA WIP_Wind Integration 10GRC 3" xfId="15078"/>
    <cellStyle name="_AURORA WIP_Wind Integration 10GRC_DEM-WP(C) ENERG10C--ctn Mid-C_042010 2010GRC" xfId="658"/>
    <cellStyle name="_Book1" xfId="659"/>
    <cellStyle name="_x0013__Book1" xfId="660"/>
    <cellStyle name="_Book1 (2)" xfId="661"/>
    <cellStyle name="_Book1 (2) 2" xfId="662"/>
    <cellStyle name="_Book1 (2) 2 2" xfId="663"/>
    <cellStyle name="_Book1 (2) 2 2 2" xfId="664"/>
    <cellStyle name="_Book1 (2) 2 2 2 2" xfId="15079"/>
    <cellStyle name="_Book1 (2) 2 2 3" xfId="15080"/>
    <cellStyle name="_Book1 (2) 2 3" xfId="665"/>
    <cellStyle name="_Book1 (2) 2 3 2" xfId="15081"/>
    <cellStyle name="_Book1 (2) 2 4" xfId="15082"/>
    <cellStyle name="_Book1 (2) 3" xfId="666"/>
    <cellStyle name="_Book1 (2) 3 2" xfId="667"/>
    <cellStyle name="_Book1 (2) 3 2 2" xfId="668"/>
    <cellStyle name="_Book1 (2) 3 2 2 2" xfId="15083"/>
    <cellStyle name="_Book1 (2) 3 2 3" xfId="15084"/>
    <cellStyle name="_Book1 (2) 3 3" xfId="669"/>
    <cellStyle name="_Book1 (2) 3 3 2" xfId="670"/>
    <cellStyle name="_Book1 (2) 3 3 2 2" xfId="15085"/>
    <cellStyle name="_Book1 (2) 3 3 3" xfId="15086"/>
    <cellStyle name="_Book1 (2) 3 4" xfId="671"/>
    <cellStyle name="_Book1 (2) 3 4 2" xfId="672"/>
    <cellStyle name="_Book1 (2) 3 4 2 2" xfId="15087"/>
    <cellStyle name="_Book1 (2) 3 4 3" xfId="15088"/>
    <cellStyle name="_Book1 (2) 3 5" xfId="15089"/>
    <cellStyle name="_Book1 (2) 4" xfId="673"/>
    <cellStyle name="_Book1 (2) 4 2" xfId="674"/>
    <cellStyle name="_Book1 (2) 4 2 2" xfId="15090"/>
    <cellStyle name="_Book1 (2) 4 3" xfId="15091"/>
    <cellStyle name="_Book1 (2) 5" xfId="675"/>
    <cellStyle name="_Book1 (2) 5 2" xfId="15092"/>
    <cellStyle name="_Book1 (2) 5 2 2" xfId="15093"/>
    <cellStyle name="_Book1 (2) 5 3" xfId="15094"/>
    <cellStyle name="_Book1 (2) 6" xfId="676"/>
    <cellStyle name="_Book1 (2) 6 2" xfId="677"/>
    <cellStyle name="_Book1 (2) 7" xfId="678"/>
    <cellStyle name="_Book1 (2) 7 2" xfId="679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0"/>
    <cellStyle name="_Book1 (2)_04 07E Wild Horse Wind Expansion (C) (2) 2" xfId="681"/>
    <cellStyle name="_Book1 (2)_04 07E Wild Horse Wind Expansion (C) (2) 2 2" xfId="682"/>
    <cellStyle name="_Book1 (2)_04 07E Wild Horse Wind Expansion (C) (2) 2 2 2" xfId="15099"/>
    <cellStyle name="_Book1 (2)_04 07E Wild Horse Wind Expansion (C) (2) 2 3" xfId="15100"/>
    <cellStyle name="_Book1 (2)_04 07E Wild Horse Wind Expansion (C) (2) 3" xfId="683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4"/>
    <cellStyle name="_Book1 (2)_04 07E Wild Horse Wind Expansion (C) (2)_Adj Bench DR 3 for Initial Briefs (Electric) 2" xfId="685"/>
    <cellStyle name="_Book1 (2)_04 07E Wild Horse Wind Expansion (C) (2)_Adj Bench DR 3 for Initial Briefs (Electric) 2 2" xfId="686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7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8"/>
    <cellStyle name="_Book1 (2)_04 07E Wild Horse Wind Expansion (C) (2)_Book1" xfId="689"/>
    <cellStyle name="_Book1 (2)_04 07E Wild Horse Wind Expansion (C) (2)_DEM-WP(C) ENERG10C--ctn Mid-C_042010 2010GRC" xfId="690"/>
    <cellStyle name="_Book1 (2)_04 07E Wild Horse Wind Expansion (C) (2)_Electric Rev Req Model (2009 GRC) " xfId="691"/>
    <cellStyle name="_Book1 (2)_04 07E Wild Horse Wind Expansion (C) (2)_Electric Rev Req Model (2009 GRC)  2" xfId="692"/>
    <cellStyle name="_Book1 (2)_04 07E Wild Horse Wind Expansion (C) (2)_Electric Rev Req Model (2009 GRC)  2 2" xfId="693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4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5"/>
    <cellStyle name="_Book1 (2)_04 07E Wild Horse Wind Expansion (C) (2)_Electric Rev Req Model (2009 GRC) Rebuttal" xfId="696"/>
    <cellStyle name="_Book1 (2)_04 07E Wild Horse Wind Expansion (C) (2)_Electric Rev Req Model (2009 GRC) Rebuttal 2" xfId="697"/>
    <cellStyle name="_Book1 (2)_04 07E Wild Horse Wind Expansion (C) (2)_Electric Rev Req Model (2009 GRC) Rebuttal 2 2" xfId="698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699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0"/>
    <cellStyle name="_Book1 (2)_04 07E Wild Horse Wind Expansion (C) (2)_Electric Rev Req Model (2009 GRC) Rebuttal REmoval of New  WH Solar AdjustMI 2" xfId="701"/>
    <cellStyle name="_Book1 (2)_04 07E Wild Horse Wind Expansion (C) (2)_Electric Rev Req Model (2009 GRC) Rebuttal REmoval of New  WH Solar AdjustMI 2 2" xfId="702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3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4"/>
    <cellStyle name="_Book1 (2)_04 07E Wild Horse Wind Expansion (C) (2)_Electric Rev Req Model (2009 GRC) Revised 01-18-2010" xfId="705"/>
    <cellStyle name="_Book1 (2)_04 07E Wild Horse Wind Expansion (C) (2)_Electric Rev Req Model (2009 GRC) Revised 01-18-2010 2" xfId="706"/>
    <cellStyle name="_Book1 (2)_04 07E Wild Horse Wind Expansion (C) (2)_Electric Rev Req Model (2009 GRC) Revised 01-18-2010 2 2" xfId="707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8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09"/>
    <cellStyle name="_Book1 (2)_04 07E Wild Horse Wind Expansion (C) (2)_Electric Rev Req Model (2010 GRC)" xfId="710"/>
    <cellStyle name="_Book1 (2)_04 07E Wild Horse Wind Expansion (C) (2)_Electric Rev Req Model (2010 GRC) SF" xfId="711"/>
    <cellStyle name="_Book1 (2)_04 07E Wild Horse Wind Expansion (C) (2)_Final Order Electric EXHIBIT A-1" xfId="712"/>
    <cellStyle name="_Book1 (2)_04 07E Wild Horse Wind Expansion (C) (2)_Final Order Electric EXHIBIT A-1 2" xfId="713"/>
    <cellStyle name="_Book1 (2)_04 07E Wild Horse Wind Expansion (C) (2)_Final Order Electric EXHIBIT A-1 2 2" xfId="714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5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6"/>
    <cellStyle name="_Book1 (2)_04 07E Wild Horse Wind Expansion (C) (2)_TENASKA REGULATORY ASSET 2" xfId="717"/>
    <cellStyle name="_Book1 (2)_04 07E Wild Horse Wind Expansion (C) (2)_TENASKA REGULATORY ASSET 2 2" xfId="718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19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0"/>
    <cellStyle name="_Book1 (2)_16.37E Wild Horse Expansion DeferralRevwrkingfile SF 2" xfId="721"/>
    <cellStyle name="_Book1 (2)_16.37E Wild Horse Expansion DeferralRevwrkingfile SF 2 2" xfId="722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3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4"/>
    <cellStyle name="_Book1 (2)_2009 Compliance Filing PCA Exhibits for GRC" xfId="725"/>
    <cellStyle name="_Book1 (2)_2009 Compliance Filing PCA Exhibits for GRC 2" xfId="15135"/>
    <cellStyle name="_Book1 (2)_2009 GRC Compl Filing - Exhibit D" xfId="726"/>
    <cellStyle name="_Book1 (2)_2009 GRC Compl Filing - Exhibit D 2" xfId="727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8"/>
    <cellStyle name="_Book1 (2)_2010 PTC's July1_Dec31 2010 " xfId="15138"/>
    <cellStyle name="_Book1 (2)_2010 PTC's Sept10_Aug11 (Version 4)" xfId="15139"/>
    <cellStyle name="_Book1 (2)_3.01 Income Statement" xfId="729"/>
    <cellStyle name="_Book1 (2)_4 31 Regulatory Assets and Liabilities  7 06- Exhibit D" xfId="730"/>
    <cellStyle name="_Book1 (2)_4 31 Regulatory Assets and Liabilities  7 06- Exhibit D 2" xfId="731"/>
    <cellStyle name="_Book1 (2)_4 31 Regulatory Assets and Liabilities  7 06- Exhibit D 2 2" xfId="732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3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4"/>
    <cellStyle name="_Book1 (2)_4 31 Regulatory Assets and Liabilities  7 06- Exhibit D_NIM Summary" xfId="735"/>
    <cellStyle name="_Book1 (2)_4 31 Regulatory Assets and Liabilities  7 06- Exhibit D_NIM Summary 2" xfId="736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7"/>
    <cellStyle name="_Book1 (2)_4 31E Reg Asset  Liab and EXH D" xfId="738"/>
    <cellStyle name="_Book1 (2)_4 31E Reg Asset  Liab and EXH D _ Aug 10 Filing (2)" xfId="739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0"/>
    <cellStyle name="_Book1 (2)_4 32 Regulatory Assets and Liabilities  7 06- Exhibit D 2" xfId="741"/>
    <cellStyle name="_Book1 (2)_4 32 Regulatory Assets and Liabilities  7 06- Exhibit D 2 2" xfId="742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3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4"/>
    <cellStyle name="_Book1 (2)_4 32 Regulatory Assets and Liabilities  7 06- Exhibit D_NIM Summary" xfId="745"/>
    <cellStyle name="_Book1 (2)_4 32 Regulatory Assets and Liabilities  7 06- Exhibit D_NIM Summary 2" xfId="746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7"/>
    <cellStyle name="_Book1 (2)_ACCOUNTS" xfId="748"/>
    <cellStyle name="_Book1 (2)_Att B to RECs proceeds proposal" xfId="15188"/>
    <cellStyle name="_Book1 (2)_AURORA Total New" xfId="749"/>
    <cellStyle name="_Book1 (2)_AURORA Total New 2" xfId="750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1"/>
    <cellStyle name="_Book1 (2)_Book2 2" xfId="752"/>
    <cellStyle name="_Book1 (2)_Book2 2 2" xfId="753"/>
    <cellStyle name="_Book1 (2)_Book2 2 2 2" xfId="15193"/>
    <cellStyle name="_Book1 (2)_Book2 2 3" xfId="15194"/>
    <cellStyle name="_Book1 (2)_Book2 3" xfId="754"/>
    <cellStyle name="_Book1 (2)_Book2 3 2" xfId="15195"/>
    <cellStyle name="_Book1 (2)_Book2 4" xfId="15196"/>
    <cellStyle name="_Book1 (2)_Book2_Adj Bench DR 3 for Initial Briefs (Electric)" xfId="755"/>
    <cellStyle name="_Book1 (2)_Book2_Adj Bench DR 3 for Initial Briefs (Electric) 2" xfId="756"/>
    <cellStyle name="_Book1 (2)_Book2_Adj Bench DR 3 for Initial Briefs (Electric) 2 2" xfId="757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8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59"/>
    <cellStyle name="_Book1 (2)_Book2_DEM-WP(C) ENERG10C--ctn Mid-C_042010 2010GRC" xfId="760"/>
    <cellStyle name="_Book1 (2)_Book2_Electric Rev Req Model (2009 GRC) Rebuttal" xfId="761"/>
    <cellStyle name="_Book1 (2)_Book2_Electric Rev Req Model (2009 GRC) Rebuttal 2" xfId="762"/>
    <cellStyle name="_Book1 (2)_Book2_Electric Rev Req Model (2009 GRC) Rebuttal 2 2" xfId="763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4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5"/>
    <cellStyle name="_Book1 (2)_Book2_Electric Rev Req Model (2009 GRC) Rebuttal REmoval of New  WH Solar AdjustMI 2" xfId="766"/>
    <cellStyle name="_Book1 (2)_Book2_Electric Rev Req Model (2009 GRC) Rebuttal REmoval of New  WH Solar AdjustMI 2 2" xfId="767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8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69"/>
    <cellStyle name="_Book1 (2)_Book2_Electric Rev Req Model (2009 GRC) Revised 01-18-2010" xfId="770"/>
    <cellStyle name="_Book1 (2)_Book2_Electric Rev Req Model (2009 GRC) Revised 01-18-2010 2" xfId="771"/>
    <cellStyle name="_Book1 (2)_Book2_Electric Rev Req Model (2009 GRC) Revised 01-18-2010 2 2" xfId="772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3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4"/>
    <cellStyle name="_Book1 (2)_Book2_Final Order Electric EXHIBIT A-1" xfId="775"/>
    <cellStyle name="_Book1 (2)_Book2_Final Order Electric EXHIBIT A-1 2" xfId="776"/>
    <cellStyle name="_Book1 (2)_Book2_Final Order Electric EXHIBIT A-1 2 2" xfId="777"/>
    <cellStyle name="_Book1 (2)_Book2_Final Order Electric EXHIBIT A-1 2 2 2" xfId="15213"/>
    <cellStyle name="_Book1 (2)_Book2_Final Order Electric EXHIBIT A-1 2 3" xfId="15214"/>
    <cellStyle name="_Book1 (2)_Book2_Final Order Electric EXHIBIT A-1 3" xfId="778"/>
    <cellStyle name="_Book1 (2)_Book2_Final Order Electric EXHIBIT A-1 3 2" xfId="15215"/>
    <cellStyle name="_Book1 (2)_Book2_Final Order Electric EXHIBIT A-1 4" xfId="15216"/>
    <cellStyle name="_Book1 (2)_Book4" xfId="779"/>
    <cellStyle name="_Book1 (2)_Book4 2" xfId="780"/>
    <cellStyle name="_Book1 (2)_Book4 2 2" xfId="781"/>
    <cellStyle name="_Book1 (2)_Book4 2 2 2" xfId="15217"/>
    <cellStyle name="_Book1 (2)_Book4 2 3" xfId="15218"/>
    <cellStyle name="_Book1 (2)_Book4 3" xfId="782"/>
    <cellStyle name="_Book1 (2)_Book4 3 2" xfId="15219"/>
    <cellStyle name="_Book1 (2)_Book4 4" xfId="15220"/>
    <cellStyle name="_Book1 (2)_Book4_DEM-WP(C) ENERG10C--ctn Mid-C_042010 2010GRC" xfId="783"/>
    <cellStyle name="_Book1 (2)_Book9" xfId="784"/>
    <cellStyle name="_Book1 (2)_Book9 2" xfId="785"/>
    <cellStyle name="_Book1 (2)_Book9 2 2" xfId="786"/>
    <cellStyle name="_Book1 (2)_Book9 2 2 2" xfId="15221"/>
    <cellStyle name="_Book1 (2)_Book9 2 3" xfId="15222"/>
    <cellStyle name="_Book1 (2)_Book9 3" xfId="787"/>
    <cellStyle name="_Book1 (2)_Book9 3 2" xfId="15223"/>
    <cellStyle name="_Book1 (2)_Book9 4" xfId="15224"/>
    <cellStyle name="_Book1 (2)_Book9_DEM-WP(C) ENERG10C--ctn Mid-C_042010 2010GRC" xfId="788"/>
    <cellStyle name="_Book1 (2)_Chelan PUD Power Costs (8-10)" xfId="789"/>
    <cellStyle name="_Book1 (2)_Chelan PUD Power Costs (8-10) 2" xfId="15225"/>
    <cellStyle name="_Book1 (2)_DEM-WP(C) Chelan Power Costs" xfId="790"/>
    <cellStyle name="_Book1 (2)_DEM-WP(C) Chelan Power Costs 2" xfId="15226"/>
    <cellStyle name="_Book1 (2)_DEM-WP(C) ENERG10C--ctn Mid-C_042010 2010GRC" xfId="791"/>
    <cellStyle name="_Book1 (2)_DEM-WP(C) Gas Transport 2010GRC" xfId="792"/>
    <cellStyle name="_Book1 (2)_DEM-WP(C) Gas Transport 2010GRC 2" xfId="15227"/>
    <cellStyle name="_Book1 (2)_DWH-08 (Rate Spread &amp; Design Workpapers)" xfId="793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4"/>
    <cellStyle name="_Book1 (2)_Gas Rev Req Model (2010 GRC)" xfId="795"/>
    <cellStyle name="_Book1 (2)_INPUTS" xfId="796"/>
    <cellStyle name="_Book1 (2)_INPUTS 2" xfId="797"/>
    <cellStyle name="_Book1 (2)_INPUTS 2 2" xfId="798"/>
    <cellStyle name="_Book1 (2)_INPUTS 2 2 2" xfId="15231"/>
    <cellStyle name="_Book1 (2)_INPUTS 2 3" xfId="15232"/>
    <cellStyle name="_Book1 (2)_INPUTS 3" xfId="799"/>
    <cellStyle name="_Book1 (2)_INPUTS 3 2" xfId="15233"/>
    <cellStyle name="_Book1 (2)_INPUTS 4" xfId="15234"/>
    <cellStyle name="_Book1 (2)_Mint Farm Generation BPA" xfId="15235"/>
    <cellStyle name="_Book1 (2)_NIM Summary" xfId="800"/>
    <cellStyle name="_Book1 (2)_NIM Summary 09GRC" xfId="801"/>
    <cellStyle name="_Book1 (2)_NIM Summary 09GRC 2" xfId="802"/>
    <cellStyle name="_Book1 (2)_NIM Summary 09GRC 2 2" xfId="15236"/>
    <cellStyle name="_Book1 (2)_NIM Summary 09GRC 3" xfId="15237"/>
    <cellStyle name="_Book1 (2)_NIM Summary 09GRC_DEM-WP(C) ENERG10C--ctn Mid-C_042010 2010GRC" xfId="803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4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5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6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7"/>
    <cellStyle name="_Book1 (2)_NIM Summary 5 2" xfId="15281"/>
    <cellStyle name="_Book1 (2)_NIM Summary 50" xfId="15282"/>
    <cellStyle name="_Book1 (2)_NIM Summary 51" xfId="15283"/>
    <cellStyle name="_Book1 (2)_NIM Summary 6" xfId="808"/>
    <cellStyle name="_Book1 (2)_NIM Summary 6 2" xfId="15284"/>
    <cellStyle name="_Book1 (2)_NIM Summary 7" xfId="809"/>
    <cellStyle name="_Book1 (2)_NIM Summary 7 2" xfId="15285"/>
    <cellStyle name="_Book1 (2)_NIM Summary 8" xfId="810"/>
    <cellStyle name="_Book1 (2)_NIM Summary 8 2" xfId="15286"/>
    <cellStyle name="_Book1 (2)_NIM Summary 9" xfId="811"/>
    <cellStyle name="_Book1 (2)_NIM Summary 9 2" xfId="15287"/>
    <cellStyle name="_Book1 (2)_NIM Summary_DEM-WP(C) ENERG10C--ctn Mid-C_042010 2010GRC" xfId="812"/>
    <cellStyle name="_Book1 (2)_PCA 10 -  Exhibit D Dec 2011" xfId="15288"/>
    <cellStyle name="_Book1 (2)_PCA 10 -  Exhibit D from A Kellogg Jan 2011" xfId="813"/>
    <cellStyle name="_Book1 (2)_PCA 10 -  Exhibit D from A Kellogg July 2011" xfId="814"/>
    <cellStyle name="_Book1 (2)_PCA 10 -  Exhibit D from S Free Rcv'd 12-11" xfId="815"/>
    <cellStyle name="_Book1 (2)_PCA 11 -  Exhibit D Jan 2012 fr A Kellogg" xfId="15289"/>
    <cellStyle name="_Book1 (2)_PCA 11 -  Exhibit D Jan 2012 WF" xfId="15290"/>
    <cellStyle name="_Book1 (2)_PCA 9 -  Exhibit D April 2010" xfId="816"/>
    <cellStyle name="_Book1 (2)_PCA 9 -  Exhibit D April 2010 (3)" xfId="817"/>
    <cellStyle name="_Book1 (2)_PCA 9 -  Exhibit D April 2010 (3) 2" xfId="818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19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0"/>
    <cellStyle name="_Book1 (2)_PCA 9 -  Exhibit D Nov 2010 2" xfId="15298"/>
    <cellStyle name="_Book1 (2)_PCA 9 - Exhibit D at August 2010" xfId="821"/>
    <cellStyle name="_Book1 (2)_PCA 9 - Exhibit D at August 2010 2" xfId="15299"/>
    <cellStyle name="_Book1 (2)_PCA 9 - Exhibit D June 2010 GRC" xfId="822"/>
    <cellStyle name="_Book1 (2)_PCA 9 - Exhibit D June 2010 GRC 2" xfId="15300"/>
    <cellStyle name="_Book1 (2)_Power Costs - Comparison bx Rbtl-Staff-Jt-PC" xfId="823"/>
    <cellStyle name="_Book1 (2)_Power Costs - Comparison bx Rbtl-Staff-Jt-PC 2" xfId="824"/>
    <cellStyle name="_Book1 (2)_Power Costs - Comparison bx Rbtl-Staff-Jt-PC 2 2" xfId="825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6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7"/>
    <cellStyle name="_Book1 (2)_Power Costs - Comparison bx Rbtl-Staff-Jt-PC_Adj Bench DR 3 for Initial Briefs (Electric) 2" xfId="828"/>
    <cellStyle name="_Book1 (2)_Power Costs - Comparison bx Rbtl-Staff-Jt-PC_Adj Bench DR 3 for Initial Briefs (Electric) 2 2" xfId="829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0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1"/>
    <cellStyle name="_Book1 (2)_Power Costs - Comparison bx Rbtl-Staff-Jt-PC_DEM-WP(C) ENERG10C--ctn Mid-C_042010 2010GRC" xfId="832"/>
    <cellStyle name="_Book1 (2)_Power Costs - Comparison bx Rbtl-Staff-Jt-PC_Electric Rev Req Model (2009 GRC) Rebuttal" xfId="833"/>
    <cellStyle name="_Book1 (2)_Power Costs - Comparison bx Rbtl-Staff-Jt-PC_Electric Rev Req Model (2009 GRC) Rebuttal 2" xfId="834"/>
    <cellStyle name="_Book1 (2)_Power Costs - Comparison bx Rbtl-Staff-Jt-PC_Electric Rev Req Model (2009 GRC) Rebuttal 2 2" xfId="835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6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7"/>
    <cellStyle name="_Book1 (2)_Power Costs - Comparison bx Rbtl-Staff-Jt-PC_Electric Rev Req Model (2009 GRC) Rebuttal REmoval of New  WH Solar AdjustMI 2" xfId="838"/>
    <cellStyle name="_Book1 (2)_Power Costs - Comparison bx Rbtl-Staff-Jt-PC_Electric Rev Req Model (2009 GRC) Rebuttal REmoval of New  WH Solar AdjustMI 2 2" xfId="839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0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1"/>
    <cellStyle name="_Book1 (2)_Power Costs - Comparison bx Rbtl-Staff-Jt-PC_Electric Rev Req Model (2009 GRC) Revised 01-18-2010" xfId="842"/>
    <cellStyle name="_Book1 (2)_Power Costs - Comparison bx Rbtl-Staff-Jt-PC_Electric Rev Req Model (2009 GRC) Revised 01-18-2010 2" xfId="843"/>
    <cellStyle name="_Book1 (2)_Power Costs - Comparison bx Rbtl-Staff-Jt-PC_Electric Rev Req Model (2009 GRC) Revised 01-18-2010 2 2" xfId="844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5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6"/>
    <cellStyle name="_Book1 (2)_Power Costs - Comparison bx Rbtl-Staff-Jt-PC_Final Order Electric EXHIBIT A-1" xfId="847"/>
    <cellStyle name="_Book1 (2)_Power Costs - Comparison bx Rbtl-Staff-Jt-PC_Final Order Electric EXHIBIT A-1 2" xfId="848"/>
    <cellStyle name="_Book1 (2)_Power Costs - Comparison bx Rbtl-Staff-Jt-PC_Final Order Electric EXHIBIT A-1 2 2" xfId="849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0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1"/>
    <cellStyle name="_Book1 (2)_Production Adj 4.37 2" xfId="852"/>
    <cellStyle name="_Book1 (2)_Production Adj 4.37 2 2" xfId="853"/>
    <cellStyle name="_Book1 (2)_Production Adj 4.37 2 2 2" xfId="15325"/>
    <cellStyle name="_Book1 (2)_Production Adj 4.37 2 3" xfId="15326"/>
    <cellStyle name="_Book1 (2)_Production Adj 4.37 3" xfId="854"/>
    <cellStyle name="_Book1 (2)_Production Adj 4.37 3 2" xfId="15327"/>
    <cellStyle name="_Book1 (2)_Production Adj 4.37 4" xfId="15328"/>
    <cellStyle name="_Book1 (2)_Purchased Power Adj 4.03" xfId="855"/>
    <cellStyle name="_Book1 (2)_Purchased Power Adj 4.03 2" xfId="856"/>
    <cellStyle name="_Book1 (2)_Purchased Power Adj 4.03 2 2" xfId="857"/>
    <cellStyle name="_Book1 (2)_Purchased Power Adj 4.03 2 2 2" xfId="15329"/>
    <cellStyle name="_Book1 (2)_Purchased Power Adj 4.03 2 3" xfId="15330"/>
    <cellStyle name="_Book1 (2)_Purchased Power Adj 4.03 3" xfId="858"/>
    <cellStyle name="_Book1 (2)_Purchased Power Adj 4.03 3 2" xfId="15331"/>
    <cellStyle name="_Book1 (2)_Purchased Power Adj 4.03 4" xfId="15332"/>
    <cellStyle name="_Book1 (2)_Rebuttal Power Costs" xfId="859"/>
    <cellStyle name="_Book1 (2)_Rebuttal Power Costs 2" xfId="860"/>
    <cellStyle name="_Book1 (2)_Rebuttal Power Costs 2 2" xfId="861"/>
    <cellStyle name="_Book1 (2)_Rebuttal Power Costs 2 2 2" xfId="15333"/>
    <cellStyle name="_Book1 (2)_Rebuttal Power Costs 2 3" xfId="15334"/>
    <cellStyle name="_Book1 (2)_Rebuttal Power Costs 3" xfId="862"/>
    <cellStyle name="_Book1 (2)_Rebuttal Power Costs 3 2" xfId="15335"/>
    <cellStyle name="_Book1 (2)_Rebuttal Power Costs 4" xfId="15336"/>
    <cellStyle name="_Book1 (2)_Rebuttal Power Costs_Adj Bench DR 3 for Initial Briefs (Electric)" xfId="863"/>
    <cellStyle name="_Book1 (2)_Rebuttal Power Costs_Adj Bench DR 3 for Initial Briefs (Electric) 2" xfId="864"/>
    <cellStyle name="_Book1 (2)_Rebuttal Power Costs_Adj Bench DR 3 for Initial Briefs (Electric) 2 2" xfId="865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6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7"/>
    <cellStyle name="_Book1 (2)_Rebuttal Power Costs_DEM-WP(C) ENERG10C--ctn Mid-C_042010 2010GRC" xfId="868"/>
    <cellStyle name="_Book1 (2)_Rebuttal Power Costs_Electric Rev Req Model (2009 GRC) Rebuttal" xfId="869"/>
    <cellStyle name="_Book1 (2)_Rebuttal Power Costs_Electric Rev Req Model (2009 GRC) Rebuttal 2" xfId="870"/>
    <cellStyle name="_Book1 (2)_Rebuttal Power Costs_Electric Rev Req Model (2009 GRC) Rebuttal 2 2" xfId="871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2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3"/>
    <cellStyle name="_Book1 (2)_Rebuttal Power Costs_Electric Rev Req Model (2009 GRC) Rebuttal REmoval of New  WH Solar AdjustMI 2" xfId="874"/>
    <cellStyle name="_Book1 (2)_Rebuttal Power Costs_Electric Rev Req Model (2009 GRC) Rebuttal REmoval of New  WH Solar AdjustMI 2 2" xfId="875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6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7"/>
    <cellStyle name="_Book1 (2)_Rebuttal Power Costs_Electric Rev Req Model (2009 GRC) Revised 01-18-2010" xfId="878"/>
    <cellStyle name="_Book1 (2)_Rebuttal Power Costs_Electric Rev Req Model (2009 GRC) Revised 01-18-2010 2" xfId="879"/>
    <cellStyle name="_Book1 (2)_Rebuttal Power Costs_Electric Rev Req Model (2009 GRC) Revised 01-18-2010 2 2" xfId="880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1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2"/>
    <cellStyle name="_Book1 (2)_Rebuttal Power Costs_Final Order Electric EXHIBIT A-1" xfId="883"/>
    <cellStyle name="_Book1 (2)_Rebuttal Power Costs_Final Order Electric EXHIBIT A-1 2" xfId="884"/>
    <cellStyle name="_Book1 (2)_Rebuttal Power Costs_Final Order Electric EXHIBIT A-1 2 2" xfId="885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6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7"/>
    <cellStyle name="_Book1 (2)_ROR &amp; CONV FACTOR 2" xfId="888"/>
    <cellStyle name="_Book1 (2)_ROR &amp; CONV FACTOR 2 2" xfId="889"/>
    <cellStyle name="_Book1 (2)_ROR &amp; CONV FACTOR 2 2 2" xfId="15358"/>
    <cellStyle name="_Book1 (2)_ROR &amp; CONV FACTOR 2 3" xfId="15359"/>
    <cellStyle name="_Book1 (2)_ROR &amp; CONV FACTOR 3" xfId="890"/>
    <cellStyle name="_Book1 (2)_ROR &amp; CONV FACTOR 3 2" xfId="15360"/>
    <cellStyle name="_Book1 (2)_ROR &amp; CONV FACTOR 4" xfId="15361"/>
    <cellStyle name="_Book1 (2)_ROR 5.02" xfId="891"/>
    <cellStyle name="_Book1 (2)_ROR 5.02 2" xfId="892"/>
    <cellStyle name="_Book1 (2)_ROR 5.02 2 2" xfId="893"/>
    <cellStyle name="_Book1 (2)_ROR 5.02 2 2 2" xfId="15362"/>
    <cellStyle name="_Book1 (2)_ROR 5.02 2 3" xfId="15363"/>
    <cellStyle name="_Book1 (2)_ROR 5.02 3" xfId="894"/>
    <cellStyle name="_Book1 (2)_ROR 5.02 3 2" xfId="15364"/>
    <cellStyle name="_Book1 (2)_ROR 5.02 4" xfId="15365"/>
    <cellStyle name="_Book1 (2)_Wind Integration 10GRC" xfId="895"/>
    <cellStyle name="_Book1 (2)_Wind Integration 10GRC 2" xfId="896"/>
    <cellStyle name="_Book1 (2)_Wind Integration 10GRC 2 2" xfId="15366"/>
    <cellStyle name="_Book1 (2)_Wind Integration 10GRC 3" xfId="15367"/>
    <cellStyle name="_Book1 (2)_Wind Integration 10GRC_DEM-WP(C) ENERG10C--ctn Mid-C_042010 2010GRC" xfId="897"/>
    <cellStyle name="_Book1 10" xfId="898"/>
    <cellStyle name="_Book1 10 2" xfId="899"/>
    <cellStyle name="_Book1 10 2 2" xfId="15368"/>
    <cellStyle name="_Book1 10 3" xfId="15369"/>
    <cellStyle name="_Book1 11" xfId="900"/>
    <cellStyle name="_Book1 11 2" xfId="901"/>
    <cellStyle name="_Book1 11 2 2" xfId="15370"/>
    <cellStyle name="_Book1 11 3" xfId="15371"/>
    <cellStyle name="_Book1 12" xfId="902"/>
    <cellStyle name="_Book1 12 2" xfId="903"/>
    <cellStyle name="_Book1 12 2 2" xfId="15372"/>
    <cellStyle name="_Book1 12 2 3" xfId="15373"/>
    <cellStyle name="_Book1 12 3" xfId="15374"/>
    <cellStyle name="_Book1 12 3 2" xfId="15375"/>
    <cellStyle name="_Book1 13" xfId="904"/>
    <cellStyle name="_Book1 13 2" xfId="905"/>
    <cellStyle name="_Book1 13 2 2" xfId="15376"/>
    <cellStyle name="_Book1 13 2 3" xfId="15377"/>
    <cellStyle name="_Book1 13 3" xfId="15378"/>
    <cellStyle name="_Book1 13 3 2" xfId="15379"/>
    <cellStyle name="_Book1 14" xfId="906"/>
    <cellStyle name="_Book1 14 2" xfId="907"/>
    <cellStyle name="_Book1 14 2 2" xfId="15380"/>
    <cellStyle name="_Book1 14 2 3" xfId="15381"/>
    <cellStyle name="_Book1 14 3" xfId="15382"/>
    <cellStyle name="_Book1 14 3 2" xfId="15383"/>
    <cellStyle name="_Book1 15" xfId="908"/>
    <cellStyle name="_Book1 15 2" xfId="15384"/>
    <cellStyle name="_Book1 15 2 2" xfId="15385"/>
    <cellStyle name="_Book1 15 3" xfId="15386"/>
    <cellStyle name="_Book1 16" xfId="909"/>
    <cellStyle name="_Book1 16 2" xfId="15387"/>
    <cellStyle name="_Book1 16 2 2" xfId="15388"/>
    <cellStyle name="_Book1 16 3" xfId="15389"/>
    <cellStyle name="_Book1 17" xfId="910"/>
    <cellStyle name="_Book1 17 2" xfId="911"/>
    <cellStyle name="_Book1 18" xfId="912"/>
    <cellStyle name="_Book1 18 2" xfId="913"/>
    <cellStyle name="_Book1 19" xfId="914"/>
    <cellStyle name="_Book1 19 2" xfId="915"/>
    <cellStyle name="_Book1 2" xfId="916"/>
    <cellStyle name="_Book1 2 2" xfId="917"/>
    <cellStyle name="_Book1 2 2 2" xfId="918"/>
    <cellStyle name="_Book1 2 2 2 2" xfId="15390"/>
    <cellStyle name="_Book1 2 2 3" xfId="15391"/>
    <cellStyle name="_Book1 2 3" xfId="919"/>
    <cellStyle name="_Book1 2 3 2" xfId="15392"/>
    <cellStyle name="_Book1 2 4" xfId="15393"/>
    <cellStyle name="_Book1 20" xfId="920"/>
    <cellStyle name="_Book1 20 2" xfId="921"/>
    <cellStyle name="_Book1 21" xfId="922"/>
    <cellStyle name="_Book1 21 2" xfId="923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4"/>
    <cellStyle name="_Book1 3 2" xfId="925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6"/>
    <cellStyle name="_Book1 4 2" xfId="927"/>
    <cellStyle name="_Book1 4 2 2" xfId="15423"/>
    <cellStyle name="_Book1 4 3" xfId="15424"/>
    <cellStyle name="_Book1 5" xfId="928"/>
    <cellStyle name="_Book1 5 2" xfId="929"/>
    <cellStyle name="_Book1 5 2 2" xfId="15425"/>
    <cellStyle name="_Book1 5 3" xfId="15426"/>
    <cellStyle name="_Book1 6" xfId="930"/>
    <cellStyle name="_Book1 6 2" xfId="931"/>
    <cellStyle name="_Book1 6 2 2" xfId="15427"/>
    <cellStyle name="_Book1 6 3" xfId="15428"/>
    <cellStyle name="_Book1 7" xfId="932"/>
    <cellStyle name="_Book1 7 2" xfId="933"/>
    <cellStyle name="_Book1 7 2 2" xfId="15429"/>
    <cellStyle name="_Book1 7 3" xfId="15430"/>
    <cellStyle name="_Book1 8" xfId="934"/>
    <cellStyle name="_Book1 8 2" xfId="935"/>
    <cellStyle name="_Book1 8 2 2" xfId="15431"/>
    <cellStyle name="_Book1 8 3" xfId="15432"/>
    <cellStyle name="_Book1 9" xfId="936"/>
    <cellStyle name="_Book1 9 2" xfId="937"/>
    <cellStyle name="_Book1 9 2 2" xfId="15433"/>
    <cellStyle name="_Book1 9 3" xfId="15434"/>
    <cellStyle name="_Book1_(C) WHE Proforma with ITC cash grant 10 Yr Amort_for deferral_102809" xfId="938"/>
    <cellStyle name="_Book1_(C) WHE Proforma with ITC cash grant 10 Yr Amort_for deferral_102809 2" xfId="939"/>
    <cellStyle name="_Book1_(C) WHE Proforma with ITC cash grant 10 Yr Amort_for deferral_102809 2 2" xfId="940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1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2"/>
    <cellStyle name="_Book1_(C) WHE Proforma with ITC cash grant 10 Yr Amort_for deferral_102809_16.07E Wild Horse Wind Expansionwrkingfile 2" xfId="943"/>
    <cellStyle name="_Book1_(C) WHE Proforma with ITC cash grant 10 Yr Amort_for deferral_102809_16.07E Wild Horse Wind Expansionwrkingfile 2 2" xfId="944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5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6"/>
    <cellStyle name="_Book1_(C) WHE Proforma with ITC cash grant 10 Yr Amort_for deferral_102809_16.07E Wild Horse Wind Expansionwrkingfile SF 2" xfId="947"/>
    <cellStyle name="_Book1_(C) WHE Proforma with ITC cash grant 10 Yr Amort_for deferral_102809_16.07E Wild Horse Wind Expansionwrkingfile SF 2 2" xfId="948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49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0"/>
    <cellStyle name="_Book1_(C) WHE Proforma with ITC cash grant 10 Yr Amort_for deferral_102809_16.07E Wild Horse Wind Expansionwrkingfile_DEM-WP(C) ENERG10C--ctn Mid-C_042010 2010GRC" xfId="951"/>
    <cellStyle name="_Book1_(C) WHE Proforma with ITC cash grant 10 Yr Amort_for deferral_102809_16.37E Wild Horse Expansion DeferralRevwrkingfile SF" xfId="952"/>
    <cellStyle name="_Book1_(C) WHE Proforma with ITC cash grant 10 Yr Amort_for deferral_102809_16.37E Wild Horse Expansion DeferralRevwrkingfile SF 2" xfId="953"/>
    <cellStyle name="_Book1_(C) WHE Proforma with ITC cash grant 10 Yr Amort_for deferral_102809_16.37E Wild Horse Expansion DeferralRevwrkingfile SF 2 2" xfId="954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5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6"/>
    <cellStyle name="_Book1_(C) WHE Proforma with ITC cash grant 10 Yr Amort_for deferral_102809_DEM-WP(C) ENERG10C--ctn Mid-C_042010 2010GRC" xfId="957"/>
    <cellStyle name="_Book1_(C) WHE Proforma with ITC cash grant 10 Yr Amort_for rebuttal_120709" xfId="958"/>
    <cellStyle name="_Book1_(C) WHE Proforma with ITC cash grant 10 Yr Amort_for rebuttal_120709 2" xfId="959"/>
    <cellStyle name="_Book1_(C) WHE Proforma with ITC cash grant 10 Yr Amort_for rebuttal_120709 2 2" xfId="960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1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2"/>
    <cellStyle name="_Book1_04.07E Wild Horse Wind Expansion" xfId="963"/>
    <cellStyle name="_Book1_04.07E Wild Horse Wind Expansion 2" xfId="964"/>
    <cellStyle name="_Book1_04.07E Wild Horse Wind Expansion 2 2" xfId="965"/>
    <cellStyle name="_Book1_04.07E Wild Horse Wind Expansion 2 2 2" xfId="15455"/>
    <cellStyle name="_Book1_04.07E Wild Horse Wind Expansion 2 3" xfId="15456"/>
    <cellStyle name="_Book1_04.07E Wild Horse Wind Expansion 3" xfId="966"/>
    <cellStyle name="_Book1_04.07E Wild Horse Wind Expansion 3 2" xfId="15457"/>
    <cellStyle name="_Book1_04.07E Wild Horse Wind Expansion 4" xfId="15458"/>
    <cellStyle name="_Book1_04.07E Wild Horse Wind Expansion_16.07E Wild Horse Wind Expansionwrkingfile" xfId="967"/>
    <cellStyle name="_Book1_04.07E Wild Horse Wind Expansion_16.07E Wild Horse Wind Expansionwrkingfile 2" xfId="968"/>
    <cellStyle name="_Book1_04.07E Wild Horse Wind Expansion_16.07E Wild Horse Wind Expansionwrkingfile 2 2" xfId="969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0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1"/>
    <cellStyle name="_Book1_04.07E Wild Horse Wind Expansion_16.07E Wild Horse Wind Expansionwrkingfile SF 2" xfId="972"/>
    <cellStyle name="_Book1_04.07E Wild Horse Wind Expansion_16.07E Wild Horse Wind Expansionwrkingfile SF 2 2" xfId="973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4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5"/>
    <cellStyle name="_Book1_04.07E Wild Horse Wind Expansion_16.07E Wild Horse Wind Expansionwrkingfile_DEM-WP(C) ENERG10C--ctn Mid-C_042010 2010GRC" xfId="976"/>
    <cellStyle name="_Book1_04.07E Wild Horse Wind Expansion_16.37E Wild Horse Expansion DeferralRevwrkingfile SF" xfId="977"/>
    <cellStyle name="_Book1_04.07E Wild Horse Wind Expansion_16.37E Wild Horse Expansion DeferralRevwrkingfile SF 2" xfId="978"/>
    <cellStyle name="_Book1_04.07E Wild Horse Wind Expansion_16.37E Wild Horse Expansion DeferralRevwrkingfile SF 2 2" xfId="979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0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1"/>
    <cellStyle name="_Book1_04.07E Wild Horse Wind Expansion_DEM-WP(C) ENERG10C--ctn Mid-C_042010 2010GRC" xfId="982"/>
    <cellStyle name="_Book1_16.07E Wild Horse Wind Expansionwrkingfile" xfId="983"/>
    <cellStyle name="_Book1_16.07E Wild Horse Wind Expansionwrkingfile 2" xfId="984"/>
    <cellStyle name="_Book1_16.07E Wild Horse Wind Expansionwrkingfile 2 2" xfId="985"/>
    <cellStyle name="_Book1_16.07E Wild Horse Wind Expansionwrkingfile 2 2 2" xfId="15471"/>
    <cellStyle name="_Book1_16.07E Wild Horse Wind Expansionwrkingfile 2 3" xfId="15472"/>
    <cellStyle name="_Book1_16.07E Wild Horse Wind Expansionwrkingfile 3" xfId="986"/>
    <cellStyle name="_Book1_16.07E Wild Horse Wind Expansionwrkingfile 3 2" xfId="15473"/>
    <cellStyle name="_Book1_16.07E Wild Horse Wind Expansionwrkingfile 4" xfId="15474"/>
    <cellStyle name="_Book1_16.07E Wild Horse Wind Expansionwrkingfile SF" xfId="987"/>
    <cellStyle name="_Book1_16.07E Wild Horse Wind Expansionwrkingfile SF 2" xfId="988"/>
    <cellStyle name="_Book1_16.07E Wild Horse Wind Expansionwrkingfile SF 2 2" xfId="989"/>
    <cellStyle name="_Book1_16.07E Wild Horse Wind Expansionwrkingfile SF 2 2 2" xfId="15475"/>
    <cellStyle name="_Book1_16.07E Wild Horse Wind Expansionwrkingfile SF 2 3" xfId="15476"/>
    <cellStyle name="_Book1_16.07E Wild Horse Wind Expansionwrkingfile SF 3" xfId="990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1"/>
    <cellStyle name="_Book1_16.07E Wild Horse Wind Expansionwrkingfile_DEM-WP(C) ENERG10C--ctn Mid-C_042010 2010GRC" xfId="992"/>
    <cellStyle name="_Book1_16.37E Wild Horse Expansion DeferralRevwrkingfile SF" xfId="993"/>
    <cellStyle name="_Book1_16.37E Wild Horse Expansion DeferralRevwrkingfile SF 2" xfId="994"/>
    <cellStyle name="_Book1_16.37E Wild Horse Expansion DeferralRevwrkingfile SF 2 2" xfId="995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6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7"/>
    <cellStyle name="_Book1_2009 Compliance Filing PCA Exhibits for GRC" xfId="998"/>
    <cellStyle name="_Book1_2009 Compliance Filing PCA Exhibits for GRC 2" xfId="15483"/>
    <cellStyle name="_Book1_2009 GRC Compl Filing - Exhibit D" xfId="999"/>
    <cellStyle name="_Book1_2009 GRC Compl Filing - Exhibit D 2" xfId="1000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1"/>
    <cellStyle name="_Book1_3.01 Income Statement" xfId="1002"/>
    <cellStyle name="_Book1_4 31 Regulatory Assets and Liabilities  7 06- Exhibit D" xfId="1003"/>
    <cellStyle name="_Book1_4 31 Regulatory Assets and Liabilities  7 06- Exhibit D 2" xfId="1004"/>
    <cellStyle name="_Book1_4 31 Regulatory Assets and Liabilities  7 06- Exhibit D 2 2" xfId="1005"/>
    <cellStyle name="_Book1_4 31 Regulatory Assets and Liabilities  7 06- Exhibit D 2 2 2" xfId="15486"/>
    <cellStyle name="_Book1_4 31 Regulatory Assets and Liabilities  7 06- Exhibit D 3" xfId="1006"/>
    <cellStyle name="_Book1_4 31 Regulatory Assets and Liabilities  7 06- Exhibit D 3 2" xfId="15487"/>
    <cellStyle name="_Book1_4 31 Regulatory Assets and Liabilities  7 06- Exhibit D_DEM-WP(C) ENERG10C--ctn Mid-C_042010 2010GRC" xfId="1007"/>
    <cellStyle name="_Book1_4 31 Regulatory Assets and Liabilities  7 06- Exhibit D_NIM Summary" xfId="1008"/>
    <cellStyle name="_Book1_4 31 Regulatory Assets and Liabilities  7 06- Exhibit D_NIM Summary 2" xfId="1009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0"/>
    <cellStyle name="_Book1_4 31 Regulatory Assets and Liabilities  7 06- Exhibit D_NIM+O&amp;M" xfId="1011"/>
    <cellStyle name="_Book1_4 31 Regulatory Assets and Liabilities  7 06- Exhibit D_NIM+O&amp;M 2" xfId="15490"/>
    <cellStyle name="_Book1_4 31 Regulatory Assets and Liabilities  7 06- Exhibit D_NIM+O&amp;M Monthly" xfId="1012"/>
    <cellStyle name="_Book1_4 31 Regulatory Assets and Liabilities  7 06- Exhibit D_NIM+O&amp;M Monthly 2" xfId="15491"/>
    <cellStyle name="_Book1_4 31E Reg Asset  Liab and EXH D" xfId="1013"/>
    <cellStyle name="_Book1_4 31E Reg Asset  Liab and EXH D _ Aug 10 Filing (2)" xfId="1014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5"/>
    <cellStyle name="_Book1_4 32 Regulatory Assets and Liabilities  7 06- Exhibit D 2" xfId="1016"/>
    <cellStyle name="_Book1_4 32 Regulatory Assets and Liabilities  7 06- Exhibit D 2 2" xfId="1017"/>
    <cellStyle name="_Book1_4 32 Regulatory Assets and Liabilities  7 06- Exhibit D 2 2 2" xfId="15528"/>
    <cellStyle name="_Book1_4 32 Regulatory Assets and Liabilities  7 06- Exhibit D 3" xfId="1018"/>
    <cellStyle name="_Book1_4 32 Regulatory Assets and Liabilities  7 06- Exhibit D 3 2" xfId="15529"/>
    <cellStyle name="_Book1_4 32 Regulatory Assets and Liabilities  7 06- Exhibit D_DEM-WP(C) ENERG10C--ctn Mid-C_042010 2010GRC" xfId="1019"/>
    <cellStyle name="_Book1_4 32 Regulatory Assets and Liabilities  7 06- Exhibit D_NIM Summary" xfId="1020"/>
    <cellStyle name="_Book1_4 32 Regulatory Assets and Liabilities  7 06- Exhibit D_NIM Summary 2" xfId="1021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2"/>
    <cellStyle name="_Book1_4 32 Regulatory Assets and Liabilities  7 06- Exhibit D_NIM+O&amp;M" xfId="1023"/>
    <cellStyle name="_Book1_4 32 Regulatory Assets and Liabilities  7 06- Exhibit D_NIM+O&amp;M 2" xfId="15532"/>
    <cellStyle name="_Book1_4 32 Regulatory Assets and Liabilities  7 06- Exhibit D_NIM+O&amp;M Monthly" xfId="1024"/>
    <cellStyle name="_Book1_4 32 Regulatory Assets and Liabilities  7 06- Exhibit D_NIM+O&amp;M Monthly 2" xfId="15533"/>
    <cellStyle name="_Book1_AURORA Total New" xfId="1025"/>
    <cellStyle name="_Book1_AURORA Total New 2" xfId="1026"/>
    <cellStyle name="_Book1_AURORA Total New 2 2" xfId="15534"/>
    <cellStyle name="_Book1_AURORA Total New 3" xfId="15535"/>
    <cellStyle name="_Book1_Book1" xfId="15536"/>
    <cellStyle name="_Book1_Book2" xfId="1027"/>
    <cellStyle name="_Book1_Book2 2" xfId="1028"/>
    <cellStyle name="_Book1_Book2 2 2" xfId="1029"/>
    <cellStyle name="_Book1_Book2 2 2 2" xfId="15537"/>
    <cellStyle name="_Book1_Book2 2 3" xfId="15538"/>
    <cellStyle name="_Book1_Book2 3" xfId="1030"/>
    <cellStyle name="_Book1_Book2 3 2" xfId="15539"/>
    <cellStyle name="_Book1_Book2 4" xfId="1554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4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5"/>
    <cellStyle name="_Book1_Book2_DEM-WP(C) ENERG10C--ctn Mid-C_042010 2010GRC" xfId="1036"/>
    <cellStyle name="_Book1_Book2_Electric Rev Req Model (2009 GRC) Rebuttal" xfId="1037"/>
    <cellStyle name="_Book1_Book2_Electric Rev Req Model (2009 GRC) Rebuttal 2" xfId="1038"/>
    <cellStyle name="_Book1_Book2_Electric Rev Req Model (2009 GRC) Rebuttal 2 2" xfId="1039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0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1"/>
    <cellStyle name="_Book1_Book2_Electric Rev Req Model (2009 GRC) Rebuttal REmoval of New  WH Solar AdjustMI 2" xfId="1042"/>
    <cellStyle name="_Book1_Book2_Electric Rev Req Model (2009 GRC) Rebuttal REmoval of New  WH Solar AdjustMI 2 2" xfId="1043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4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5"/>
    <cellStyle name="_Book1_Book2_Electric Rev Req Model (2009 GRC) Revised 01-18-2010" xfId="1046"/>
    <cellStyle name="_Book1_Book2_Electric Rev Req Model (2009 GRC) Revised 01-18-2010 2" xfId="1047"/>
    <cellStyle name="_Book1_Book2_Electric Rev Req Model (2009 GRC) Revised 01-18-2010 2 2" xfId="1048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49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0"/>
    <cellStyle name="_Book1_Book2_Final Order Electric EXHIBIT A-1" xfId="1051"/>
    <cellStyle name="_Book1_Book2_Final Order Electric EXHIBIT A-1 2" xfId="1052"/>
    <cellStyle name="_Book1_Book2_Final Order Electric EXHIBIT A-1 2 2" xfId="1053"/>
    <cellStyle name="_Book1_Book2_Final Order Electric EXHIBIT A-1 2 2 2" xfId="15557"/>
    <cellStyle name="_Book1_Book2_Final Order Electric EXHIBIT A-1 2 3" xfId="15558"/>
    <cellStyle name="_Book1_Book2_Final Order Electric EXHIBIT A-1 3" xfId="1054"/>
    <cellStyle name="_Book1_Book2_Final Order Electric EXHIBIT A-1 3 2" xfId="15559"/>
    <cellStyle name="_Book1_Book2_Final Order Electric EXHIBIT A-1 4" xfId="15560"/>
    <cellStyle name="_Book1_Book4" xfId="1055"/>
    <cellStyle name="_Book1_Book4 2" xfId="1056"/>
    <cellStyle name="_Book1_Book4 2 2" xfId="1057"/>
    <cellStyle name="_Book1_Book4 2 2 2" xfId="15561"/>
    <cellStyle name="_Book1_Book4 2 3" xfId="15562"/>
    <cellStyle name="_Book1_Book4 3" xfId="1058"/>
    <cellStyle name="_Book1_Book4 3 2" xfId="15563"/>
    <cellStyle name="_Book1_Book4 4" xfId="15564"/>
    <cellStyle name="_Book1_Book4_DEM-WP(C) ENERG10C--ctn Mid-C_042010 2010GRC" xfId="1059"/>
    <cellStyle name="_Book1_Book9" xfId="1060"/>
    <cellStyle name="_Book1_Book9 2" xfId="1061"/>
    <cellStyle name="_Book1_Book9 2 2" xfId="1062"/>
    <cellStyle name="_Book1_Book9 2 2 2" xfId="15565"/>
    <cellStyle name="_Book1_Book9 2 3" xfId="15566"/>
    <cellStyle name="_Book1_Book9 3" xfId="1063"/>
    <cellStyle name="_Book1_Book9 3 2" xfId="15567"/>
    <cellStyle name="_Book1_Book9 4" xfId="15568"/>
    <cellStyle name="_Book1_Book9_DEM-WP(C) ENERG10C--ctn Mid-C_042010 2010GRC" xfId="1064"/>
    <cellStyle name="_Book1_Chelan PUD Power Costs (8-10)" xfId="1065"/>
    <cellStyle name="_Book1_Chelan PUD Power Costs (8-10) 2" xfId="15569"/>
    <cellStyle name="_Book1_DEM-WP(C) Chelan Power Costs" xfId="1066"/>
    <cellStyle name="_Book1_DEM-WP(C) Chelan Power Costs 2" xfId="15570"/>
    <cellStyle name="_Book1_DEM-WP(C) ENERG10C--ctn Mid-C_042010 2010GRC" xfId="1067"/>
    <cellStyle name="_Book1_DEM-WP(C) Gas Transport 2010GRC" xfId="1068"/>
    <cellStyle name="_Book1_DEM-WP(C) Gas Transport 2010GRC 2" xfId="15571"/>
    <cellStyle name="_Book1_Electric COS Inputs" xfId="1069"/>
    <cellStyle name="_Book1_Electric COS Inputs 2" xfId="1070"/>
    <cellStyle name="_Book1_Electric COS Inputs 2 2" xfId="1071"/>
    <cellStyle name="_Book1_Electric COS Inputs 2 2 2" xfId="1072"/>
    <cellStyle name="_Book1_Electric COS Inputs 2 2 2 2" xfId="15572"/>
    <cellStyle name="_Book1_Electric COS Inputs 2 2 3" xfId="15573"/>
    <cellStyle name="_Book1_Electric COS Inputs 2 3" xfId="1073"/>
    <cellStyle name="_Book1_Electric COS Inputs 2 3 2" xfId="1074"/>
    <cellStyle name="_Book1_Electric COS Inputs 2 3 2 2" xfId="15574"/>
    <cellStyle name="_Book1_Electric COS Inputs 2 3 3" xfId="15575"/>
    <cellStyle name="_Book1_Electric COS Inputs 2 4" xfId="1075"/>
    <cellStyle name="_Book1_Electric COS Inputs 2 4 2" xfId="1076"/>
    <cellStyle name="_Book1_Electric COS Inputs 2 4 2 2" xfId="15576"/>
    <cellStyle name="_Book1_Electric COS Inputs 2 4 3" xfId="15577"/>
    <cellStyle name="_Book1_Electric COS Inputs 2 5" xfId="15578"/>
    <cellStyle name="_Book1_Electric COS Inputs 3" xfId="1077"/>
    <cellStyle name="_Book1_Electric COS Inputs 3 2" xfId="1078"/>
    <cellStyle name="_Book1_Electric COS Inputs 3 2 2" xfId="15579"/>
    <cellStyle name="_Book1_Electric COS Inputs 3 3" xfId="15580"/>
    <cellStyle name="_Book1_Electric COS Inputs 4" xfId="1079"/>
    <cellStyle name="_Book1_Electric COS Inputs 4 2" xfId="1080"/>
    <cellStyle name="_Book1_Electric COS Inputs 4 2 2" xfId="15581"/>
    <cellStyle name="_Book1_Electric COS Inputs 4 3" xfId="15582"/>
    <cellStyle name="_Book1_Electric COS Inputs 5" xfId="1081"/>
    <cellStyle name="_Book1_Electric COS Inputs 5 2" xfId="15583"/>
    <cellStyle name="_Book1_Electric COS Inputs 6" xfId="1082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3"/>
    <cellStyle name="_Book1_LSRWEP LGIA like Acctg Petition Aug 2010 2" xfId="15587"/>
    <cellStyle name="_Book1_Mint Farm Generation BPA" xfId="15588"/>
    <cellStyle name="_Book1_NIM Summary" xfId="1084"/>
    <cellStyle name="_Book1_NIM Summary 09GRC" xfId="1085"/>
    <cellStyle name="_Book1_NIM Summary 09GRC 2" xfId="1086"/>
    <cellStyle name="_Book1_NIM Summary 09GRC 2 2" xfId="15589"/>
    <cellStyle name="_Book1_NIM Summary 09GRC 3" xfId="15590"/>
    <cellStyle name="_Book1_NIM Summary 09GRC_DEM-WP(C) ENERG10C--ctn Mid-C_042010 2010GRC" xfId="1087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8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89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0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1"/>
    <cellStyle name="_Book1_NIM Summary 5 2" xfId="15634"/>
    <cellStyle name="_Book1_NIM Summary 50" xfId="15635"/>
    <cellStyle name="_Book1_NIM Summary 51" xfId="15636"/>
    <cellStyle name="_Book1_NIM Summary 6" xfId="1092"/>
    <cellStyle name="_Book1_NIM Summary 6 2" xfId="15637"/>
    <cellStyle name="_Book1_NIM Summary 7" xfId="1093"/>
    <cellStyle name="_Book1_NIM Summary 7 2" xfId="15638"/>
    <cellStyle name="_Book1_NIM Summary 8" xfId="1094"/>
    <cellStyle name="_Book1_NIM Summary 8 2" xfId="15639"/>
    <cellStyle name="_Book1_NIM Summary 9" xfId="1095"/>
    <cellStyle name="_Book1_NIM Summary 9 2" xfId="15640"/>
    <cellStyle name="_Book1_NIM Summary_DEM-WP(C) ENERG10C--ctn Mid-C_042010 2010GRC" xfId="1096"/>
    <cellStyle name="_Book1_NIM+O&amp;M" xfId="1097"/>
    <cellStyle name="_Book1_NIM+O&amp;M 2" xfId="1098"/>
    <cellStyle name="_Book1_NIM+O&amp;M 2 2" xfId="15641"/>
    <cellStyle name="_Book1_NIM+O&amp;M 3" xfId="15642"/>
    <cellStyle name="_Book1_NIM+O&amp;M Monthly" xfId="1099"/>
    <cellStyle name="_Book1_NIM+O&amp;M Monthly 2" xfId="1100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1"/>
    <cellStyle name="_Book1_PCA 10 -  Exhibit D from A Kellogg July 2011" xfId="1102"/>
    <cellStyle name="_Book1_PCA 10 -  Exhibit D from S Free Rcv'd 12-11" xfId="1103"/>
    <cellStyle name="_Book1_PCA 11 -  Exhibit D Jan 2012 fr A Kellogg" xfId="15646"/>
    <cellStyle name="_Book1_PCA 11 -  Exhibit D Jan 2012 WF" xfId="15647"/>
    <cellStyle name="_Book1_PCA 9 -  Exhibit D April 2010" xfId="1104"/>
    <cellStyle name="_Book1_PCA 9 -  Exhibit D April 2010 (3)" xfId="1105"/>
    <cellStyle name="_Book1_PCA 9 -  Exhibit D April 2010 (3) 2" xfId="1106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7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8"/>
    <cellStyle name="_Book1_PCA 9 -  Exhibit D Nov 2010 2" xfId="15655"/>
    <cellStyle name="_Book1_PCA 9 - Exhibit D at August 2010" xfId="1109"/>
    <cellStyle name="_Book1_PCA 9 - Exhibit D at August 2010 2" xfId="15656"/>
    <cellStyle name="_Book1_PCA 9 - Exhibit D June 2010 GRC" xfId="1110"/>
    <cellStyle name="_Book1_PCA 9 - Exhibit D June 2010 GRC 2" xfId="15657"/>
    <cellStyle name="_Book1_Power Costs - Comparison bx Rbtl-Staff-Jt-PC" xfId="1111"/>
    <cellStyle name="_Book1_Power Costs - Comparison bx Rbtl-Staff-Jt-PC 2" xfId="1112"/>
    <cellStyle name="_Book1_Power Costs - Comparison bx Rbtl-Staff-Jt-PC 2 2" xfId="1113"/>
    <cellStyle name="_Book1_Power Costs - Comparison bx Rbtl-Staff-Jt-PC 2 2 2" xfId="15658"/>
    <cellStyle name="_Book1_Power Costs - Comparison bx Rbtl-Staff-Jt-PC 2 3" xfId="15659"/>
    <cellStyle name="_Book1_Power Costs - Comparison bx Rbtl-Staff-Jt-PC 3" xfId="1114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5"/>
    <cellStyle name="_Book1_Power Costs - Comparison bx Rbtl-Staff-Jt-PC_Adj Bench DR 3 for Initial Briefs (Electric) 2" xfId="1116"/>
    <cellStyle name="_Book1_Power Costs - Comparison bx Rbtl-Staff-Jt-PC_Adj Bench DR 3 for Initial Briefs (Electric) 2 2" xfId="1117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8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19"/>
    <cellStyle name="_Book1_Power Costs - Comparison bx Rbtl-Staff-Jt-PC_DEM-WP(C) ENERG10C--ctn Mid-C_042010 2010GRC" xfId="1120"/>
    <cellStyle name="_Book1_Power Costs - Comparison bx Rbtl-Staff-Jt-PC_Electric Rev Req Model (2009 GRC) Rebuttal" xfId="1121"/>
    <cellStyle name="_Book1_Power Costs - Comparison bx Rbtl-Staff-Jt-PC_Electric Rev Req Model (2009 GRC) Rebuttal 2" xfId="1122"/>
    <cellStyle name="_Book1_Power Costs - Comparison bx Rbtl-Staff-Jt-PC_Electric Rev Req Model (2009 GRC) Rebuttal 2 2" xfId="1123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4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5"/>
    <cellStyle name="_Book1_Power Costs - Comparison bx Rbtl-Staff-Jt-PC_Electric Rev Req Model (2009 GRC) Rebuttal REmoval of New  WH Solar AdjustMI 2" xfId="1126"/>
    <cellStyle name="_Book1_Power Costs - Comparison bx Rbtl-Staff-Jt-PC_Electric Rev Req Model (2009 GRC) Rebuttal REmoval of New  WH Solar AdjustMI 2 2" xfId="1127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8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29"/>
    <cellStyle name="_Book1_Power Costs - Comparison bx Rbtl-Staff-Jt-PC_Electric Rev Req Model (2009 GRC) Revised 01-18-2010" xfId="1130"/>
    <cellStyle name="_Book1_Power Costs - Comparison bx Rbtl-Staff-Jt-PC_Electric Rev Req Model (2009 GRC) Revised 01-18-2010 2" xfId="1131"/>
    <cellStyle name="_Book1_Power Costs - Comparison bx Rbtl-Staff-Jt-PC_Electric Rev Req Model (2009 GRC) Revised 01-18-2010 2 2" xfId="1132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3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4"/>
    <cellStyle name="_Book1_Power Costs - Comparison bx Rbtl-Staff-Jt-PC_Final Order Electric EXHIBIT A-1" xfId="1135"/>
    <cellStyle name="_Book1_Power Costs - Comparison bx Rbtl-Staff-Jt-PC_Final Order Electric EXHIBIT A-1 2" xfId="1136"/>
    <cellStyle name="_Book1_Power Costs - Comparison bx Rbtl-Staff-Jt-PC_Final Order Electric EXHIBIT A-1 2 2" xfId="1137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8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39"/>
    <cellStyle name="_Book1_Production Adj 4.37 2" xfId="1140"/>
    <cellStyle name="_Book1_Production Adj 4.37 2 2" xfId="1141"/>
    <cellStyle name="_Book1_Production Adj 4.37 2 2 2" xfId="15682"/>
    <cellStyle name="_Book1_Production Adj 4.37 2 3" xfId="15683"/>
    <cellStyle name="_Book1_Production Adj 4.37 3" xfId="1142"/>
    <cellStyle name="_Book1_Production Adj 4.37 3 2" xfId="15684"/>
    <cellStyle name="_Book1_Production Adj 4.37 4" xfId="15685"/>
    <cellStyle name="_Book1_Purchased Power Adj 4.03" xfId="1143"/>
    <cellStyle name="_Book1_Purchased Power Adj 4.03 2" xfId="1144"/>
    <cellStyle name="_Book1_Purchased Power Adj 4.03 2 2" xfId="1145"/>
    <cellStyle name="_Book1_Purchased Power Adj 4.03 2 2 2" xfId="15686"/>
    <cellStyle name="_Book1_Purchased Power Adj 4.03 2 3" xfId="15687"/>
    <cellStyle name="_Book1_Purchased Power Adj 4.03 3" xfId="1146"/>
    <cellStyle name="_Book1_Purchased Power Adj 4.03 3 2" xfId="15688"/>
    <cellStyle name="_Book1_Purchased Power Adj 4.03 4" xfId="15689"/>
    <cellStyle name="_Book1_Rebuttal Power Costs" xfId="1147"/>
    <cellStyle name="_Book1_Rebuttal Power Costs 2" xfId="1148"/>
    <cellStyle name="_Book1_Rebuttal Power Costs 2 2" xfId="1149"/>
    <cellStyle name="_Book1_Rebuttal Power Costs 2 2 2" xfId="15690"/>
    <cellStyle name="_Book1_Rebuttal Power Costs 2 3" xfId="15691"/>
    <cellStyle name="_Book1_Rebuttal Power Costs 3" xfId="1150"/>
    <cellStyle name="_Book1_Rebuttal Power Costs 3 2" xfId="15692"/>
    <cellStyle name="_Book1_Rebuttal Power Costs 4" xfId="15693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 2 2" xfId="1153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4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5"/>
    <cellStyle name="_Book1_Rebuttal Power Costs_DEM-WP(C) ENERG10C--ctn Mid-C_042010 2010GRC" xfId="1156"/>
    <cellStyle name="_Book1_Rebuttal Power Costs_Electric Rev Req Model (2009 GRC) Rebuttal" xfId="1157"/>
    <cellStyle name="_Book1_Rebuttal Power Costs_Electric Rev Req Model (2009 GRC) Rebuttal 2" xfId="1158"/>
    <cellStyle name="_Book1_Rebuttal Power Costs_Electric Rev Req Model (2009 GRC) Rebuttal 2 2" xfId="1159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0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 2 2" xfId="1163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4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5"/>
    <cellStyle name="_Book1_Rebuttal Power Costs_Electric Rev Req Model (2009 GRC) Revised 01-18-2010" xfId="1166"/>
    <cellStyle name="_Book1_Rebuttal Power Costs_Electric Rev Req Model (2009 GRC) Revised 01-18-2010 2" xfId="1167"/>
    <cellStyle name="_Book1_Rebuttal Power Costs_Electric Rev Req Model (2009 GRC) Revised 01-18-2010 2 2" xfId="1168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69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0"/>
    <cellStyle name="_Book1_Rebuttal Power Costs_Final Order Electric EXHIBIT A-1" xfId="1171"/>
    <cellStyle name="_Book1_Rebuttal Power Costs_Final Order Electric EXHIBIT A-1 2" xfId="1172"/>
    <cellStyle name="_Book1_Rebuttal Power Costs_Final Order Electric EXHIBIT A-1 2 2" xfId="1173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4"/>
    <cellStyle name="_Book1_Rebuttal Power Costs_Final Order Electric EXHIBIT A-1 3 2" xfId="15712"/>
    <cellStyle name="_Book1_Rebuttal Power Costs_Final Order Electric EXHIBIT A-1 4" xfId="15713"/>
    <cellStyle name="_Book1_ROR 5.02" xfId="1175"/>
    <cellStyle name="_Book1_ROR 5.02 2" xfId="1176"/>
    <cellStyle name="_Book1_ROR 5.02 2 2" xfId="1177"/>
    <cellStyle name="_Book1_ROR 5.02 2 2 2" xfId="15714"/>
    <cellStyle name="_Book1_ROR 5.02 2 3" xfId="15715"/>
    <cellStyle name="_Book1_ROR 5.02 3" xfId="1178"/>
    <cellStyle name="_Book1_ROR 5.02 3 2" xfId="15716"/>
    <cellStyle name="_Book1_ROR 5.02 4" xfId="15717"/>
    <cellStyle name="_Book1_Transmission Workbook for May BOD" xfId="1179"/>
    <cellStyle name="_Book1_Transmission Workbook for May BOD 2" xfId="1180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1"/>
    <cellStyle name="_Book1_Wind Integration 10GRC" xfId="1182"/>
    <cellStyle name="_Book1_Wind Integration 10GRC 2" xfId="1183"/>
    <cellStyle name="_Book1_Wind Integration 10GRC 2 2" xfId="15720"/>
    <cellStyle name="_Book1_Wind Integration 10GRC 3" xfId="15721"/>
    <cellStyle name="_Book1_Wind Integration 10GRC_DEM-WP(C) ENERG10C--ctn Mid-C_042010 2010GRC" xfId="1184"/>
    <cellStyle name="_Book2" xfId="1185"/>
    <cellStyle name="_x0013__Book2" xfId="1186"/>
    <cellStyle name="_Book2 10" xfId="1187"/>
    <cellStyle name="_x0013__Book2 10" xfId="1188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89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0"/>
    <cellStyle name="_x0013__Book2 11" xfId="1191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2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3"/>
    <cellStyle name="_x0013__Book2 12" xfId="1194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5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6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7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8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199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0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1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2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3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4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5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6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7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8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09"/>
    <cellStyle name="_x0013__Book2 2" xfId="1210"/>
    <cellStyle name="_Book2 2 10" xfId="1211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2"/>
    <cellStyle name="_x0013__Book2 2 2" xfId="1213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4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5"/>
    <cellStyle name="_x0013__Book2 2 3" xfId="16008"/>
    <cellStyle name="_Book2 2 3 2" xfId="1216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7"/>
    <cellStyle name="_x0013__Book2 2 4" xfId="16023"/>
    <cellStyle name="_Book2 2 4 2" xfId="1218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19"/>
    <cellStyle name="_x0013__Book2 2 5" xfId="16037"/>
    <cellStyle name="_Book2 2 5 2" xfId="1220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1"/>
    <cellStyle name="_x0013__Book2 2 6" xfId="16044"/>
    <cellStyle name="_Book2 2 6 2" xfId="1222"/>
    <cellStyle name="_Book2 2 6 2 2" xfId="16045"/>
    <cellStyle name="_Book2 2 6 3" xfId="16046"/>
    <cellStyle name="_Book2 2 6 4" xfId="16047"/>
    <cellStyle name="_Book2 2 7" xfId="1223"/>
    <cellStyle name="_x0013__Book2 2 7" xfId="16048"/>
    <cellStyle name="_Book2 2 7 2" xfId="1224"/>
    <cellStyle name="_Book2 2 7 2 2" xfId="16049"/>
    <cellStyle name="_Book2 2 7 3" xfId="16050"/>
    <cellStyle name="_Book2 2 7 4" xfId="16051"/>
    <cellStyle name="_Book2 2 8" xfId="1225"/>
    <cellStyle name="_x0013__Book2 2 8" xfId="16052"/>
    <cellStyle name="_Book2 2 8 2" xfId="1226"/>
    <cellStyle name="_Book2 2 8 2 2" xfId="16053"/>
    <cellStyle name="_Book2 2 8 3" xfId="16054"/>
    <cellStyle name="_Book2 2 9" xfId="1227"/>
    <cellStyle name="_x0013__Book2 2 9" xfId="16055"/>
    <cellStyle name="_Book2 2 9 2" xfId="1228"/>
    <cellStyle name="_Book2 2 9 2 2" xfId="16056"/>
    <cellStyle name="_Book2 2 9 3" xfId="16057"/>
    <cellStyle name="_Book2 20" xfId="1229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0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1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2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3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4"/>
    <cellStyle name="_x0013__Book2 25" xfId="16148"/>
    <cellStyle name="_Book2 25 2" xfId="16149"/>
    <cellStyle name="_Book2 25 3" xfId="16150"/>
    <cellStyle name="_Book2 26" xfId="1235"/>
    <cellStyle name="_x0013__Book2 26" xfId="16151"/>
    <cellStyle name="_Book2 26 2" xfId="16152"/>
    <cellStyle name="_Book2 26 3" xfId="16153"/>
    <cellStyle name="_Book2 27" xfId="1236"/>
    <cellStyle name="_x0013__Book2 27" xfId="16154"/>
    <cellStyle name="_Book2 27 2" xfId="16155"/>
    <cellStyle name="_Book2 27 3" xfId="16156"/>
    <cellStyle name="_Book2 28" xfId="1237"/>
    <cellStyle name="_x0013__Book2 28" xfId="16157"/>
    <cellStyle name="_Book2 28 2" xfId="16158"/>
    <cellStyle name="_Book2 28 3" xfId="16159"/>
    <cellStyle name="_Book2 29" xfId="1238"/>
    <cellStyle name="_x0013__Book2 29" xfId="16160"/>
    <cellStyle name="_Book2 29 2" xfId="16161"/>
    <cellStyle name="_Book2 29 3" xfId="16162"/>
    <cellStyle name="_Book2 3" xfId="1239"/>
    <cellStyle name="_x0013__Book2 3" xfId="1240"/>
    <cellStyle name="_Book2 3 10" xfId="1241"/>
    <cellStyle name="_Book2 3 10 2" xfId="1242"/>
    <cellStyle name="_Book2 3 10 2 2" xfId="16163"/>
    <cellStyle name="_Book2 3 10 3" xfId="16164"/>
    <cellStyle name="_Book2 3 11" xfId="1243"/>
    <cellStyle name="_Book2 3 11 2" xfId="1244"/>
    <cellStyle name="_Book2 3 11 2 2" xfId="16165"/>
    <cellStyle name="_Book2 3 11 3" xfId="16166"/>
    <cellStyle name="_Book2 3 12" xfId="1245"/>
    <cellStyle name="_Book2 3 12 2" xfId="1246"/>
    <cellStyle name="_Book2 3 12 2 2" xfId="16167"/>
    <cellStyle name="_Book2 3 12 3" xfId="16168"/>
    <cellStyle name="_Book2 3 13" xfId="1247"/>
    <cellStyle name="_Book2 3 13 2" xfId="1248"/>
    <cellStyle name="_Book2 3 13 2 2" xfId="16169"/>
    <cellStyle name="_Book2 3 13 3" xfId="16170"/>
    <cellStyle name="_Book2 3 14" xfId="1249"/>
    <cellStyle name="_Book2 3 14 2" xfId="1250"/>
    <cellStyle name="_Book2 3 14 2 2" xfId="16171"/>
    <cellStyle name="_Book2 3 14 3" xfId="16172"/>
    <cellStyle name="_Book2 3 15" xfId="1251"/>
    <cellStyle name="_Book2 3 15 2" xfId="1252"/>
    <cellStyle name="_Book2 3 15 2 2" xfId="16173"/>
    <cellStyle name="_Book2 3 15 3" xfId="16174"/>
    <cellStyle name="_Book2 3 16" xfId="1253"/>
    <cellStyle name="_Book2 3 16 2" xfId="1254"/>
    <cellStyle name="_Book2 3 16 2 2" xfId="16175"/>
    <cellStyle name="_Book2 3 16 3" xfId="16176"/>
    <cellStyle name="_Book2 3 17" xfId="1255"/>
    <cellStyle name="_Book2 3 17 2" xfId="1256"/>
    <cellStyle name="_Book2 3 17 2 2" xfId="16177"/>
    <cellStyle name="_Book2 3 17 3" xfId="16178"/>
    <cellStyle name="_Book2 3 18" xfId="1257"/>
    <cellStyle name="_Book2 3 18 2" xfId="1258"/>
    <cellStyle name="_Book2 3 18 2 2" xfId="16179"/>
    <cellStyle name="_Book2 3 18 3" xfId="16180"/>
    <cellStyle name="_Book2 3 19" xfId="1259"/>
    <cellStyle name="_Book2 3 19 2" xfId="1260"/>
    <cellStyle name="_Book2 3 19 2 2" xfId="16181"/>
    <cellStyle name="_Book2 3 19 3" xfId="16182"/>
    <cellStyle name="_Book2 3 2" xfId="1261"/>
    <cellStyle name="_x0013__Book2 3 2" xfId="1262"/>
    <cellStyle name="_Book2 3 2 2" xfId="1263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4"/>
    <cellStyle name="_Book2 3 20 2" xfId="1265"/>
    <cellStyle name="_Book2 3 20 2 2" xfId="16189"/>
    <cellStyle name="_Book2 3 20 3" xfId="16190"/>
    <cellStyle name="_Book2 3 21" xfId="1266"/>
    <cellStyle name="_Book2 3 21 2" xfId="1267"/>
    <cellStyle name="_Book2 3 21 2 2" xfId="16191"/>
    <cellStyle name="_Book2 3 21 3" xfId="16192"/>
    <cellStyle name="_Book2 3 22" xfId="1268"/>
    <cellStyle name="_Book2 3 22 2" xfId="16193"/>
    <cellStyle name="_Book2 3 23" xfId="1269"/>
    <cellStyle name="_Book2 3 23 2" xfId="16194"/>
    <cellStyle name="_Book2 3 24" xfId="1270"/>
    <cellStyle name="_Book2 3 24 2" xfId="16195"/>
    <cellStyle name="_Book2 3 25" xfId="1271"/>
    <cellStyle name="_Book2 3 25 2" xfId="16196"/>
    <cellStyle name="_Book2 3 26" xfId="1272"/>
    <cellStyle name="_Book2 3 26 2" xfId="16197"/>
    <cellStyle name="_Book2 3 27" xfId="1273"/>
    <cellStyle name="_Book2 3 27 2" xfId="16198"/>
    <cellStyle name="_Book2 3 28" xfId="1274"/>
    <cellStyle name="_Book2 3 28 2" xfId="16199"/>
    <cellStyle name="_Book2 3 29" xfId="1275"/>
    <cellStyle name="_Book2 3 29 2" xfId="16200"/>
    <cellStyle name="_Book2 3 3" xfId="1276"/>
    <cellStyle name="_x0013__Book2 3 3" xfId="16201"/>
    <cellStyle name="_Book2 3 3 2" xfId="1277"/>
    <cellStyle name="_Book2 3 3 2 2" xfId="16202"/>
    <cellStyle name="_Book2 3 3 3" xfId="16203"/>
    <cellStyle name="_Book2 3 3 4" xfId="16204"/>
    <cellStyle name="_Book2 3 30" xfId="1278"/>
    <cellStyle name="_Book2 3 30 2" xfId="16205"/>
    <cellStyle name="_Book2 3 31" xfId="1279"/>
    <cellStyle name="_Book2 3 31 2" xfId="16206"/>
    <cellStyle name="_Book2 3 32" xfId="1280"/>
    <cellStyle name="_Book2 3 32 2" xfId="16207"/>
    <cellStyle name="_Book2 3 33" xfId="1281"/>
    <cellStyle name="_Book2 3 33 2" xfId="16208"/>
    <cellStyle name="_Book2 3 34" xfId="1282"/>
    <cellStyle name="_Book2 3 34 2" xfId="16209"/>
    <cellStyle name="_Book2 3 35" xfId="1283"/>
    <cellStyle name="_Book2 3 35 2" xfId="16210"/>
    <cellStyle name="_Book2 3 36" xfId="1284"/>
    <cellStyle name="_Book2 3 36 2" xfId="16211"/>
    <cellStyle name="_Book2 3 37" xfId="1285"/>
    <cellStyle name="_Book2 3 37 2" xfId="16212"/>
    <cellStyle name="_Book2 3 38" xfId="1286"/>
    <cellStyle name="_Book2 3 38 2" xfId="16213"/>
    <cellStyle name="_Book2 3 39" xfId="1287"/>
    <cellStyle name="_Book2 3 39 2" xfId="16214"/>
    <cellStyle name="_Book2 3 4" xfId="1288"/>
    <cellStyle name="_x0013__Book2 3 4" xfId="16215"/>
    <cellStyle name="_Book2 3 4 2" xfId="1289"/>
    <cellStyle name="_Book2 3 4 2 2" xfId="16216"/>
    <cellStyle name="_Book2 3 4 3" xfId="16217"/>
    <cellStyle name="_Book2 3 40" xfId="1290"/>
    <cellStyle name="_Book2 3 40 2" xfId="16218"/>
    <cellStyle name="_Book2 3 41" xfId="1291"/>
    <cellStyle name="_Book2 3 41 2" xfId="16219"/>
    <cellStyle name="_Book2 3 42" xfId="1292"/>
    <cellStyle name="_Book2 3 42 2" xfId="16220"/>
    <cellStyle name="_Book2 3 43" xfId="1293"/>
    <cellStyle name="_Book2 3 43 2" xfId="16221"/>
    <cellStyle name="_Book2 3 44" xfId="1294"/>
    <cellStyle name="_Book2 3 44 2" xfId="16222"/>
    <cellStyle name="_Book2 3 45" xfId="1295"/>
    <cellStyle name="_Book2 3 45 2" xfId="16223"/>
    <cellStyle name="_Book2 3 46" xfId="16224"/>
    <cellStyle name="_Book2 3 47" xfId="16225"/>
    <cellStyle name="_Book2 3 5" xfId="1296"/>
    <cellStyle name="_x0013__Book2 3 5" xfId="16226"/>
    <cellStyle name="_Book2 3 5 2" xfId="1297"/>
    <cellStyle name="_Book2 3 5 2 2" xfId="16227"/>
    <cellStyle name="_Book2 3 5 3" xfId="16228"/>
    <cellStyle name="_Book2 3 6" xfId="1298"/>
    <cellStyle name="_x0013__Book2 3 6" xfId="16229"/>
    <cellStyle name="_Book2 3 6 2" xfId="1299"/>
    <cellStyle name="_Book2 3 6 2 2" xfId="16230"/>
    <cellStyle name="_Book2 3 6 3" xfId="16231"/>
    <cellStyle name="_Book2 3 7" xfId="1300"/>
    <cellStyle name="_Book2 3 7 2" xfId="1301"/>
    <cellStyle name="_Book2 3 7 2 2" xfId="16232"/>
    <cellStyle name="_Book2 3 7 3" xfId="16233"/>
    <cellStyle name="_Book2 3 8" xfId="1302"/>
    <cellStyle name="_Book2 3 8 2" xfId="1303"/>
    <cellStyle name="_Book2 3 8 2 2" xfId="16234"/>
    <cellStyle name="_Book2 3 8 3" xfId="16235"/>
    <cellStyle name="_Book2 3 9" xfId="1304"/>
    <cellStyle name="_Book2 3 9 2" xfId="1305"/>
    <cellStyle name="_Book2 3 9 2 2" xfId="16236"/>
    <cellStyle name="_Book2 3 9 3" xfId="16237"/>
    <cellStyle name="_Book2 30" xfId="1306"/>
    <cellStyle name="_x0013__Book2 30" xfId="16238"/>
    <cellStyle name="_Book2 30 2" xfId="16239"/>
    <cellStyle name="_Book2 30 3" xfId="16240"/>
    <cellStyle name="_Book2 31" xfId="1307"/>
    <cellStyle name="_x0013__Book2 31" xfId="16241"/>
    <cellStyle name="_Book2 31 2" xfId="16242"/>
    <cellStyle name="_Book2 31 3" xfId="16243"/>
    <cellStyle name="_Book2 32" xfId="1308"/>
    <cellStyle name="_x0013__Book2 32" xfId="16244"/>
    <cellStyle name="_Book2 32 2" xfId="16245"/>
    <cellStyle name="_Book2 32 3" xfId="16246"/>
    <cellStyle name="_Book2 33" xfId="1309"/>
    <cellStyle name="_x0013__Book2 33" xfId="16247"/>
    <cellStyle name="_Book2 33 2" xfId="16248"/>
    <cellStyle name="_Book2 33 3" xfId="16249"/>
    <cellStyle name="_Book2 34" xfId="1310"/>
    <cellStyle name="_x0013__Book2 34" xfId="16250"/>
    <cellStyle name="_Book2 35" xfId="1311"/>
    <cellStyle name="_x0013__Book2 35" xfId="16251"/>
    <cellStyle name="_Book2 36" xfId="1312"/>
    <cellStyle name="_x0013__Book2 36" xfId="16252"/>
    <cellStyle name="_Book2 37" xfId="1313"/>
    <cellStyle name="_x0013__Book2 37" xfId="16253"/>
    <cellStyle name="_Book2 38" xfId="1314"/>
    <cellStyle name="_x0013__Book2 38" xfId="16254"/>
    <cellStyle name="_Book2 39" xfId="1315"/>
    <cellStyle name="_x0013__Book2 39" xfId="16255"/>
    <cellStyle name="_Book2 4" xfId="1316"/>
    <cellStyle name="_x0013__Book2 4" xfId="1317"/>
    <cellStyle name="_Book2 4 10" xfId="1318"/>
    <cellStyle name="_Book2 4 10 2" xfId="1319"/>
    <cellStyle name="_Book2 4 10 2 2" xfId="16256"/>
    <cellStyle name="_Book2 4 10 3" xfId="16257"/>
    <cellStyle name="_Book2 4 11" xfId="1320"/>
    <cellStyle name="_Book2 4 11 2" xfId="1321"/>
    <cellStyle name="_Book2 4 11 2 2" xfId="16258"/>
    <cellStyle name="_Book2 4 11 3" xfId="16259"/>
    <cellStyle name="_Book2 4 12" xfId="1322"/>
    <cellStyle name="_Book2 4 12 2" xfId="1323"/>
    <cellStyle name="_Book2 4 12 2 2" xfId="16260"/>
    <cellStyle name="_Book2 4 12 3" xfId="16261"/>
    <cellStyle name="_Book2 4 13" xfId="1324"/>
    <cellStyle name="_Book2 4 13 2" xfId="1325"/>
    <cellStyle name="_Book2 4 13 2 2" xfId="16262"/>
    <cellStyle name="_Book2 4 13 3" xfId="16263"/>
    <cellStyle name="_Book2 4 14" xfId="1326"/>
    <cellStyle name="_Book2 4 14 2" xfId="1327"/>
    <cellStyle name="_Book2 4 14 2 2" xfId="16264"/>
    <cellStyle name="_Book2 4 14 3" xfId="16265"/>
    <cellStyle name="_Book2 4 15" xfId="1328"/>
    <cellStyle name="_Book2 4 15 2" xfId="1329"/>
    <cellStyle name="_Book2 4 15 2 2" xfId="16266"/>
    <cellStyle name="_Book2 4 15 3" xfId="16267"/>
    <cellStyle name="_Book2 4 16" xfId="1330"/>
    <cellStyle name="_Book2 4 16 2" xfId="1331"/>
    <cellStyle name="_Book2 4 16 2 2" xfId="16268"/>
    <cellStyle name="_Book2 4 16 3" xfId="16269"/>
    <cellStyle name="_Book2 4 17" xfId="1332"/>
    <cellStyle name="_Book2 4 17 2" xfId="1333"/>
    <cellStyle name="_Book2 4 17 2 2" xfId="16270"/>
    <cellStyle name="_Book2 4 17 3" xfId="16271"/>
    <cellStyle name="_Book2 4 18" xfId="1334"/>
    <cellStyle name="_Book2 4 18 2" xfId="1335"/>
    <cellStyle name="_Book2 4 18 2 2" xfId="16272"/>
    <cellStyle name="_Book2 4 18 3" xfId="16273"/>
    <cellStyle name="_Book2 4 19" xfId="1336"/>
    <cellStyle name="_Book2 4 19 2" xfId="1337"/>
    <cellStyle name="_Book2 4 19 2 2" xfId="16274"/>
    <cellStyle name="_Book2 4 19 3" xfId="16275"/>
    <cellStyle name="_Book2 4 2" xfId="1338"/>
    <cellStyle name="_x0013__Book2 4 2" xfId="1339"/>
    <cellStyle name="_Book2 4 2 2" xfId="1340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1"/>
    <cellStyle name="_Book2 4 20 2" xfId="1342"/>
    <cellStyle name="_Book2 4 20 2 2" xfId="16284"/>
    <cellStyle name="_Book2 4 20 3" xfId="16285"/>
    <cellStyle name="_Book2 4 21" xfId="1343"/>
    <cellStyle name="_Book2 4 21 2" xfId="16286"/>
    <cellStyle name="_Book2 4 22" xfId="1344"/>
    <cellStyle name="_Book2 4 22 2" xfId="16287"/>
    <cellStyle name="_Book2 4 23" xfId="1345"/>
    <cellStyle name="_Book2 4 23 2" xfId="16288"/>
    <cellStyle name="_Book2 4 24" xfId="1346"/>
    <cellStyle name="_Book2 4 24 2" xfId="16289"/>
    <cellStyle name="_Book2 4 25" xfId="1347"/>
    <cellStyle name="_Book2 4 25 2" xfId="16290"/>
    <cellStyle name="_Book2 4 26" xfId="1348"/>
    <cellStyle name="_Book2 4 26 2" xfId="16291"/>
    <cellStyle name="_Book2 4 27" xfId="1349"/>
    <cellStyle name="_Book2 4 27 2" xfId="16292"/>
    <cellStyle name="_Book2 4 28" xfId="1350"/>
    <cellStyle name="_Book2 4 28 2" xfId="16293"/>
    <cellStyle name="_Book2 4 29" xfId="1351"/>
    <cellStyle name="_Book2 4 29 2" xfId="16294"/>
    <cellStyle name="_Book2 4 3" xfId="1352"/>
    <cellStyle name="_x0013__Book2 4 3" xfId="16295"/>
    <cellStyle name="_Book2 4 3 2" xfId="1353"/>
    <cellStyle name="_Book2 4 3 2 2" xfId="16296"/>
    <cellStyle name="_Book2 4 3 3" xfId="16297"/>
    <cellStyle name="_Book2 4 3 4" xfId="16298"/>
    <cellStyle name="_Book2 4 3 5" xfId="16299"/>
    <cellStyle name="_Book2 4 30" xfId="1354"/>
    <cellStyle name="_Book2 4 30 2" xfId="16300"/>
    <cellStyle name="_Book2 4 31" xfId="1355"/>
    <cellStyle name="_Book2 4 31 2" xfId="16301"/>
    <cellStyle name="_Book2 4 32" xfId="1356"/>
    <cellStyle name="_Book2 4 32 2" xfId="16302"/>
    <cellStyle name="_Book2 4 33" xfId="1357"/>
    <cellStyle name="_Book2 4 33 2" xfId="16303"/>
    <cellStyle name="_Book2 4 34" xfId="1358"/>
    <cellStyle name="_Book2 4 34 2" xfId="16304"/>
    <cellStyle name="_Book2 4 35" xfId="1359"/>
    <cellStyle name="_Book2 4 35 2" xfId="16305"/>
    <cellStyle name="_Book2 4 36" xfId="1360"/>
    <cellStyle name="_Book2 4 36 2" xfId="16306"/>
    <cellStyle name="_Book2 4 37" xfId="1361"/>
    <cellStyle name="_Book2 4 37 2" xfId="16307"/>
    <cellStyle name="_Book2 4 38" xfId="1362"/>
    <cellStyle name="_Book2 4 38 2" xfId="16308"/>
    <cellStyle name="_Book2 4 39" xfId="1363"/>
    <cellStyle name="_Book2 4 39 2" xfId="16309"/>
    <cellStyle name="_Book2 4 4" xfId="1364"/>
    <cellStyle name="_x0013__Book2 4 4" xfId="16310"/>
    <cellStyle name="_Book2 4 4 2" xfId="1365"/>
    <cellStyle name="_Book2 4 4 2 2" xfId="16311"/>
    <cellStyle name="_Book2 4 4 3" xfId="16312"/>
    <cellStyle name="_Book2 4 4 4" xfId="16313"/>
    <cellStyle name="_Book2 4 40" xfId="1366"/>
    <cellStyle name="_Book2 4 40 2" xfId="16314"/>
    <cellStyle name="_Book2 4 41" xfId="1367"/>
    <cellStyle name="_Book2 4 41 2" xfId="16315"/>
    <cellStyle name="_Book2 4 42" xfId="1368"/>
    <cellStyle name="_Book2 4 42 2" xfId="16316"/>
    <cellStyle name="_Book2 4 43" xfId="1369"/>
    <cellStyle name="_Book2 4 43 2" xfId="16317"/>
    <cellStyle name="_Book2 4 44" xfId="1370"/>
    <cellStyle name="_Book2 4 44 2" xfId="16318"/>
    <cellStyle name="_Book2 4 45" xfId="1371"/>
    <cellStyle name="_Book2 4 45 2" xfId="16319"/>
    <cellStyle name="_Book2 4 46" xfId="16320"/>
    <cellStyle name="_Book2 4 47" xfId="16321"/>
    <cellStyle name="_Book2 4 5" xfId="1372"/>
    <cellStyle name="_x0013__Book2 4 5" xfId="16322"/>
    <cellStyle name="_Book2 4 5 2" xfId="1373"/>
    <cellStyle name="_Book2 4 5 2 2" xfId="16323"/>
    <cellStyle name="_Book2 4 5 3" xfId="16324"/>
    <cellStyle name="_Book2 4 6" xfId="1374"/>
    <cellStyle name="_x0013__Book2 4 6" xfId="16325"/>
    <cellStyle name="_Book2 4 6 2" xfId="1375"/>
    <cellStyle name="_Book2 4 6 2 2" xfId="16326"/>
    <cellStyle name="_Book2 4 6 3" xfId="16327"/>
    <cellStyle name="_Book2 4 7" xfId="1376"/>
    <cellStyle name="_Book2 4 7 2" xfId="1377"/>
    <cellStyle name="_Book2 4 7 2 2" xfId="16328"/>
    <cellStyle name="_Book2 4 7 3" xfId="16329"/>
    <cellStyle name="_Book2 4 8" xfId="1378"/>
    <cellStyle name="_Book2 4 8 2" xfId="1379"/>
    <cellStyle name="_Book2 4 8 2 2" xfId="16330"/>
    <cellStyle name="_Book2 4 8 3" xfId="16331"/>
    <cellStyle name="_Book2 4 9" xfId="1380"/>
    <cellStyle name="_Book2 4 9 2" xfId="1381"/>
    <cellStyle name="_Book2 4 9 2 2" xfId="16332"/>
    <cellStyle name="_Book2 4 9 3" xfId="16333"/>
    <cellStyle name="_Book2 40" xfId="1382"/>
    <cellStyle name="_x0013__Book2 40" xfId="16334"/>
    <cellStyle name="_Book2 41" xfId="1383"/>
    <cellStyle name="_x0013__Book2 41" xfId="16335"/>
    <cellStyle name="_Book2 42" xfId="1384"/>
    <cellStyle name="_x0013__Book2 42" xfId="16336"/>
    <cellStyle name="_Book2 43" xfId="1385"/>
    <cellStyle name="_x0013__Book2 43" xfId="16337"/>
    <cellStyle name="_Book2 44" xfId="1386"/>
    <cellStyle name="_x0013__Book2 44" xfId="16338"/>
    <cellStyle name="_Book2 45" xfId="1387"/>
    <cellStyle name="_x0013__Book2 45" xfId="16339"/>
    <cellStyle name="_Book2 46" xfId="1388"/>
    <cellStyle name="_x0013__Book2 46" xfId="16340"/>
    <cellStyle name="_Book2 47" xfId="1389"/>
    <cellStyle name="_x0013__Book2 47" xfId="16341"/>
    <cellStyle name="_Book2 48" xfId="1390"/>
    <cellStyle name="_x0013__Book2 48" xfId="16342"/>
    <cellStyle name="_Book2 49" xfId="1391"/>
    <cellStyle name="_x0013__Book2 49" xfId="16343"/>
    <cellStyle name="_Book2 5" xfId="1392"/>
    <cellStyle name="_x0013__Book2 5" xfId="1393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4"/>
    <cellStyle name="_x0013__Book2 5 2" xfId="1395"/>
    <cellStyle name="_Book2 5 2 2" xfId="1396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7"/>
    <cellStyle name="_x0013__Book2 5 3" xfId="16370"/>
    <cellStyle name="_Book2 5 3 2" xfId="1398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399"/>
    <cellStyle name="_x0013__Book2 5 4" xfId="16381"/>
    <cellStyle name="_Book2 5 4 2" xfId="1400"/>
    <cellStyle name="_Book2 5 4 2 2" xfId="16382"/>
    <cellStyle name="_Book2 5 4 3" xfId="16383"/>
    <cellStyle name="_Book2 5 5" xfId="1401"/>
    <cellStyle name="_Book2 5 5 2" xfId="1402"/>
    <cellStyle name="_Book2 5 5 2 2" xfId="16384"/>
    <cellStyle name="_Book2 5 5 3" xfId="16385"/>
    <cellStyle name="_Book2 5 6" xfId="1403"/>
    <cellStyle name="_Book2 5 6 2" xfId="1404"/>
    <cellStyle name="_Book2 5 6 2 2" xfId="16386"/>
    <cellStyle name="_Book2 5 6 3" xfId="16387"/>
    <cellStyle name="_Book2 5 7" xfId="1405"/>
    <cellStyle name="_Book2 5 7 2" xfId="16388"/>
    <cellStyle name="_Book2 5 8" xfId="16389"/>
    <cellStyle name="_Book2 5 9" xfId="16390"/>
    <cellStyle name="_Book2 50" xfId="1406"/>
    <cellStyle name="_x0013__Book2 50" xfId="16391"/>
    <cellStyle name="_Book2 51" xfId="1407"/>
    <cellStyle name="_x0013__Book2 51" xfId="16392"/>
    <cellStyle name="_Book2 52" xfId="1408"/>
    <cellStyle name="_Book2 53" xfId="1409"/>
    <cellStyle name="_Book2 54" xfId="1410"/>
    <cellStyle name="_Book2 55" xfId="1411"/>
    <cellStyle name="_Book2 6" xfId="1412"/>
    <cellStyle name="_x0013__Book2 6" xfId="1413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4"/>
    <cellStyle name="_x0013__Book2 6 2" xfId="1415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6"/>
    <cellStyle name="_x0013__Book2 7" xfId="1417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8"/>
    <cellStyle name="_x0013__Book2 7 2" xfId="1419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0"/>
    <cellStyle name="_x0013__Book2 8" xfId="1421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2"/>
    <cellStyle name="_x0013__Book2 8 2" xfId="1423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4"/>
    <cellStyle name="_x0013__Book2 9" xfId="1425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6"/>
    <cellStyle name="_x0013__Book2 9 2" xfId="1427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8"/>
    <cellStyle name="_Book2_04 07E Wild Horse Wind Expansion (C) (2) 2" xfId="1429"/>
    <cellStyle name="_Book2_04 07E Wild Horse Wind Expansion (C) (2) 2 2" xfId="1430"/>
    <cellStyle name="_Book2_04 07E Wild Horse Wind Expansion (C) (2) 2 2 2" xfId="16535"/>
    <cellStyle name="_Book2_04 07E Wild Horse Wind Expansion (C) (2) 2 3" xfId="16536"/>
    <cellStyle name="_Book2_04 07E Wild Horse Wind Expansion (C) (2) 3" xfId="1431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2"/>
    <cellStyle name="_Book2_04 07E Wild Horse Wind Expansion (C) (2)_Adj Bench DR 3 for Initial Briefs (Electric) 2" xfId="1433"/>
    <cellStyle name="_Book2_04 07E Wild Horse Wind Expansion (C) (2)_Adj Bench DR 3 for Initial Briefs (Electric) 2 2" xfId="1434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5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6"/>
    <cellStyle name="_Book2_04 07E Wild Horse Wind Expansion (C) (2)_Book1" xfId="1437"/>
    <cellStyle name="_Book2_04 07E Wild Horse Wind Expansion (C) (2)_DEM-WP(C) ENERG10C--ctn Mid-C_042010 2010GRC" xfId="1438"/>
    <cellStyle name="_Book2_04 07E Wild Horse Wind Expansion (C) (2)_Electric Rev Req Model (2009 GRC) " xfId="1439"/>
    <cellStyle name="_Book2_04 07E Wild Horse Wind Expansion (C) (2)_Electric Rev Req Model (2009 GRC)  2" xfId="1440"/>
    <cellStyle name="_Book2_04 07E Wild Horse Wind Expansion (C) (2)_Electric Rev Req Model (2009 GRC)  2 2" xfId="1441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2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3"/>
    <cellStyle name="_Book2_04 07E Wild Horse Wind Expansion (C) (2)_Electric Rev Req Model (2009 GRC) Rebuttal" xfId="1444"/>
    <cellStyle name="_Book2_04 07E Wild Horse Wind Expansion (C) (2)_Electric Rev Req Model (2009 GRC) Rebuttal 2" xfId="1445"/>
    <cellStyle name="_Book2_04 07E Wild Horse Wind Expansion (C) (2)_Electric Rev Req Model (2009 GRC) Rebuttal 2 2" xfId="1446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7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8"/>
    <cellStyle name="_Book2_04 07E Wild Horse Wind Expansion (C) (2)_Electric Rev Req Model (2009 GRC) Rebuttal REmoval of New  WH Solar AdjustMI 2" xfId="1449"/>
    <cellStyle name="_Book2_04 07E Wild Horse Wind Expansion (C) (2)_Electric Rev Req Model (2009 GRC) Rebuttal REmoval of New  WH Solar AdjustMI 2 2" xfId="1450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1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2"/>
    <cellStyle name="_Book2_04 07E Wild Horse Wind Expansion (C) (2)_Electric Rev Req Model (2009 GRC) Revised 01-18-2010" xfId="1453"/>
    <cellStyle name="_Book2_04 07E Wild Horse Wind Expansion (C) (2)_Electric Rev Req Model (2009 GRC) Revised 01-18-2010 2" xfId="1454"/>
    <cellStyle name="_Book2_04 07E Wild Horse Wind Expansion (C) (2)_Electric Rev Req Model (2009 GRC) Revised 01-18-2010 2 2" xfId="1455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6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7"/>
    <cellStyle name="_Book2_04 07E Wild Horse Wind Expansion (C) (2)_Electric Rev Req Model (2010 GRC)" xfId="1458"/>
    <cellStyle name="_Book2_04 07E Wild Horse Wind Expansion (C) (2)_Electric Rev Req Model (2010 GRC) SF" xfId="1459"/>
    <cellStyle name="_Book2_04 07E Wild Horse Wind Expansion (C) (2)_Final Order Electric EXHIBIT A-1" xfId="1460"/>
    <cellStyle name="_Book2_04 07E Wild Horse Wind Expansion (C) (2)_Final Order Electric EXHIBIT A-1 2" xfId="1461"/>
    <cellStyle name="_Book2_04 07E Wild Horse Wind Expansion (C) (2)_Final Order Electric EXHIBIT A-1 2 2" xfId="1462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3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4"/>
    <cellStyle name="_Book2_04 07E Wild Horse Wind Expansion (C) (2)_TENASKA REGULATORY ASSET 2" xfId="1465"/>
    <cellStyle name="_Book2_04 07E Wild Horse Wind Expansion (C) (2)_TENASKA REGULATORY ASSET 2 2" xfId="1466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7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8"/>
    <cellStyle name="_Book2_16.37E Wild Horse Expansion DeferralRevwrkingfile SF 2" xfId="1469"/>
    <cellStyle name="_Book2_16.37E Wild Horse Expansion DeferralRevwrkingfile SF 2 2" xfId="1470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1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2"/>
    <cellStyle name="_Book2_2009 Compliance Filing PCA Exhibits for GRC" xfId="1473"/>
    <cellStyle name="_Book2_2009 Compliance Filing PCA Exhibits for GRC 2" xfId="16571"/>
    <cellStyle name="_Book2_2009 GRC Compl Filing - Exhibit D" xfId="1474"/>
    <cellStyle name="_Book2_2009 GRC Compl Filing - Exhibit D 2" xfId="1475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6"/>
    <cellStyle name="_Book2_2010 PTC's July1_Dec31 2010 " xfId="16574"/>
    <cellStyle name="_Book2_2010 PTC's Sept10_Aug11 (Version 4)" xfId="16575"/>
    <cellStyle name="_Book2_3.01 Income Statement" xfId="1477"/>
    <cellStyle name="_Book2_4 31 Regulatory Assets and Liabilities  7 06- Exhibit D" xfId="1478"/>
    <cellStyle name="_Book2_4 31 Regulatory Assets and Liabilities  7 06- Exhibit D 2" xfId="1479"/>
    <cellStyle name="_Book2_4 31 Regulatory Assets and Liabilities  7 06- Exhibit D 2 2" xfId="1480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1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2"/>
    <cellStyle name="_Book2_4 31 Regulatory Assets and Liabilities  7 06- Exhibit D_NIM Summary" xfId="1483"/>
    <cellStyle name="_Book2_4 31 Regulatory Assets and Liabilities  7 06- Exhibit D_NIM Summary 2" xfId="1484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5"/>
    <cellStyle name="_Book2_4 31E Reg Asset  Liab and EXH D" xfId="1486"/>
    <cellStyle name="_Book2_4 31E Reg Asset  Liab and EXH D _ Aug 10 Filing (2)" xfId="1487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8"/>
    <cellStyle name="_Book2_4 32 Regulatory Assets and Liabilities  7 06- Exhibit D 2" xfId="1489"/>
    <cellStyle name="_Book2_4 32 Regulatory Assets and Liabilities  7 06- Exhibit D 2 2" xfId="1490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1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2"/>
    <cellStyle name="_Book2_4 32 Regulatory Assets and Liabilities  7 06- Exhibit D_NIM Summary" xfId="1493"/>
    <cellStyle name="_Book2_4 32 Regulatory Assets and Liabilities  7 06- Exhibit D_NIM Summary 2" xfId="1494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5"/>
    <cellStyle name="_Book2_ACCOUNTS" xfId="1496"/>
    <cellStyle name="_x0013__Book2_Adj Bench DR 3 for Initial Briefs (Electric)" xfId="1497"/>
    <cellStyle name="_x0013__Book2_Adj Bench DR 3 for Initial Briefs (Electric) 2" xfId="1498"/>
    <cellStyle name="_x0013__Book2_Adj Bench DR 3 for Initial Briefs (Electric) 2 2" xfId="1499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0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1"/>
    <cellStyle name="_Book2_Att B to RECs proceeds proposal" xfId="16628"/>
    <cellStyle name="_Book2_AURORA Total New" xfId="1502"/>
    <cellStyle name="_Book2_AURORA Total New 2" xfId="1503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4"/>
    <cellStyle name="_Book2_Book2 2" xfId="1505"/>
    <cellStyle name="_Book2_Book2 2 2" xfId="1506"/>
    <cellStyle name="_Book2_Book2 2 2 2" xfId="16633"/>
    <cellStyle name="_Book2_Book2 2 3" xfId="16634"/>
    <cellStyle name="_Book2_Book2 3" xfId="1507"/>
    <cellStyle name="_Book2_Book2 3 2" xfId="16635"/>
    <cellStyle name="_Book2_Book2 4" xfId="16636"/>
    <cellStyle name="_Book2_Book2_Adj Bench DR 3 for Initial Briefs (Electric)" xfId="1508"/>
    <cellStyle name="_Book2_Book2_Adj Bench DR 3 for Initial Briefs (Electric) 2" xfId="1509"/>
    <cellStyle name="_Book2_Book2_Adj Bench DR 3 for Initial Briefs (Electric) 2 2" xfId="1510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1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2"/>
    <cellStyle name="_Book2_Book2_DEM-WP(C) ENERG10C--ctn Mid-C_042010 2010GRC" xfId="1513"/>
    <cellStyle name="_Book2_Book2_Electric Rev Req Model (2009 GRC) Rebuttal" xfId="1514"/>
    <cellStyle name="_Book2_Book2_Electric Rev Req Model (2009 GRC) Rebuttal 2" xfId="1515"/>
    <cellStyle name="_Book2_Book2_Electric Rev Req Model (2009 GRC) Rebuttal 2 2" xfId="1516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7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8"/>
    <cellStyle name="_Book2_Book2_Electric Rev Req Model (2009 GRC) Rebuttal REmoval of New  WH Solar AdjustMI 2" xfId="1519"/>
    <cellStyle name="_Book2_Book2_Electric Rev Req Model (2009 GRC) Rebuttal REmoval of New  WH Solar AdjustMI 2 2" xfId="1520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1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2"/>
    <cellStyle name="_Book2_Book2_Electric Rev Req Model (2009 GRC) Revised 01-18-2010" xfId="1523"/>
    <cellStyle name="_Book2_Book2_Electric Rev Req Model (2009 GRC) Revised 01-18-2010 2" xfId="1524"/>
    <cellStyle name="_Book2_Book2_Electric Rev Req Model (2009 GRC) Revised 01-18-2010 2 2" xfId="1525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6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7"/>
    <cellStyle name="_Book2_Book2_Final Order Electric EXHIBIT A-1" xfId="1528"/>
    <cellStyle name="_Book2_Book2_Final Order Electric EXHIBIT A-1 2" xfId="1529"/>
    <cellStyle name="_Book2_Book2_Final Order Electric EXHIBIT A-1 2 2" xfId="1530"/>
    <cellStyle name="_Book2_Book2_Final Order Electric EXHIBIT A-1 2 2 2" xfId="16653"/>
    <cellStyle name="_Book2_Book2_Final Order Electric EXHIBIT A-1 2 3" xfId="16654"/>
    <cellStyle name="_Book2_Book2_Final Order Electric EXHIBIT A-1 3" xfId="1531"/>
    <cellStyle name="_Book2_Book2_Final Order Electric EXHIBIT A-1 3 2" xfId="16655"/>
    <cellStyle name="_Book2_Book2_Final Order Electric EXHIBIT A-1 4" xfId="16656"/>
    <cellStyle name="_Book2_Book4" xfId="1532"/>
    <cellStyle name="_Book2_Book4 2" xfId="1533"/>
    <cellStyle name="_Book2_Book4 2 2" xfId="1534"/>
    <cellStyle name="_Book2_Book4 2 2 2" xfId="16657"/>
    <cellStyle name="_Book2_Book4 2 3" xfId="16658"/>
    <cellStyle name="_Book2_Book4 3" xfId="1535"/>
    <cellStyle name="_Book2_Book4 3 2" xfId="16659"/>
    <cellStyle name="_Book2_Book4 4" xfId="16660"/>
    <cellStyle name="_Book2_Book4_DEM-WP(C) ENERG10C--ctn Mid-C_042010 2010GRC" xfId="1536"/>
    <cellStyle name="_Book2_Book9" xfId="1537"/>
    <cellStyle name="_Book2_Book9 2" xfId="1538"/>
    <cellStyle name="_Book2_Book9 2 2" xfId="1539"/>
    <cellStyle name="_Book2_Book9 2 2 2" xfId="16661"/>
    <cellStyle name="_Book2_Book9 2 3" xfId="16662"/>
    <cellStyle name="_Book2_Book9 3" xfId="1540"/>
    <cellStyle name="_Book2_Book9 3 2" xfId="16663"/>
    <cellStyle name="_Book2_Book9 4" xfId="16664"/>
    <cellStyle name="_Book2_Book9_DEM-WP(C) ENERG10C--ctn Mid-C_042010 2010GRC" xfId="1541"/>
    <cellStyle name="_Book2_Check the Interest Calculation" xfId="1542"/>
    <cellStyle name="_Book2_Check the Interest Calculation_Scenario 1 REC vs PTC Offset" xfId="1543"/>
    <cellStyle name="_Book2_Check the Interest Calculation_Scenario 3" xfId="1544"/>
    <cellStyle name="_Book2_Chelan PUD Power Costs (8-10)" xfId="1545"/>
    <cellStyle name="_Book2_Chelan PUD Power Costs (8-10) 2" xfId="16665"/>
    <cellStyle name="_Book2_DEM-WP(C) Chelan Power Costs" xfId="1546"/>
    <cellStyle name="_Book2_DEM-WP(C) Chelan Power Costs 2" xfId="1666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6667"/>
    <cellStyle name="_Book2_DWH-08 (Rate Spread &amp; Design Workpapers)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4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8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3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4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5"/>
    <cellStyle name="_x0013__Book2_Final Order Electric EXHIBIT A-1" xfId="1566"/>
    <cellStyle name="_x0013__Book2_Final Order Electric EXHIBIT A-1 2" xfId="1567"/>
    <cellStyle name="_x0013__Book2_Final Order Electric EXHIBIT A-1 2 2" xfId="1568"/>
    <cellStyle name="_x0013__Book2_Final Order Electric EXHIBIT A-1 2 2 2" xfId="16683"/>
    <cellStyle name="_x0013__Book2_Final Order Electric EXHIBIT A-1 2 3" xfId="16684"/>
    <cellStyle name="_x0013__Book2_Final Order Electric EXHIBIT A-1 3" xfId="1569"/>
    <cellStyle name="_x0013__Book2_Final Order Electric EXHIBIT A-1 3 2" xfId="16685"/>
    <cellStyle name="_x0013__Book2_Final Order Electric EXHIBIT A-1 4" xfId="16686"/>
    <cellStyle name="_Book2_Gas Rev Req Model (2010 GRC)" xfId="1570"/>
    <cellStyle name="_Book2_INPUTS" xfId="1571"/>
    <cellStyle name="_Book2_INPUTS 2" xfId="1572"/>
    <cellStyle name="_Book2_INPUTS 2 2" xfId="1573"/>
    <cellStyle name="_Book2_INPUTS 2 2 2" xfId="16687"/>
    <cellStyle name="_Book2_INPUTS 2 3" xfId="16688"/>
    <cellStyle name="_Book2_INPUTS 3" xfId="1574"/>
    <cellStyle name="_Book2_INPUTS 3 2" xfId="16689"/>
    <cellStyle name="_Book2_INPUTS 4" xfId="16690"/>
    <cellStyle name="_Book2_Mint Farm Generation BPA" xfId="16691"/>
    <cellStyle name="_Book2_NIM Summary" xfId="1575"/>
    <cellStyle name="_Book2_NIM Summary 09GRC" xfId="1576"/>
    <cellStyle name="_Book2_NIM Summary 09GRC 2" xfId="1577"/>
    <cellStyle name="_Book2_NIM Summary 09GRC 2 2" xfId="16692"/>
    <cellStyle name="_Book2_NIM Summary 09GRC 3" xfId="16693"/>
    <cellStyle name="_Book2_NIM Summary 09GRC_DEM-WP(C) ENERG10C--ctn Mid-C_042010 2010GRC" xfId="1578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79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0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1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2"/>
    <cellStyle name="_Book2_NIM Summary 5 2" xfId="16737"/>
    <cellStyle name="_Book2_NIM Summary 50" xfId="16738"/>
    <cellStyle name="_Book2_NIM Summary 51" xfId="16739"/>
    <cellStyle name="_Book2_NIM Summary 6" xfId="1583"/>
    <cellStyle name="_Book2_NIM Summary 6 2" xfId="16740"/>
    <cellStyle name="_Book2_NIM Summary 7" xfId="1584"/>
    <cellStyle name="_Book2_NIM Summary 7 2" xfId="16741"/>
    <cellStyle name="_Book2_NIM Summary 8" xfId="1585"/>
    <cellStyle name="_Book2_NIM Summary 8 2" xfId="16742"/>
    <cellStyle name="_Book2_NIM Summary 9" xfId="1586"/>
    <cellStyle name="_Book2_NIM Summary 9 2" xfId="16743"/>
    <cellStyle name="_Book2_NIM Summary_DEM-WP(C) ENERG10C--ctn Mid-C_042010 2010GRC" xfId="1587"/>
    <cellStyle name="_Book2_PCA 10 -  Exhibit D Dec 2011" xfId="16744"/>
    <cellStyle name="_Book2_PCA 10 -  Exhibit D from A Kellogg Jan 2011" xfId="1588"/>
    <cellStyle name="_Book2_PCA 10 -  Exhibit D from A Kellogg July 2011" xfId="1589"/>
    <cellStyle name="_Book2_PCA 10 -  Exhibit D from S Free Rcv'd 12-11" xfId="1590"/>
    <cellStyle name="_Book2_PCA 11 -  Exhibit D Jan 2012 fr A Kellogg" xfId="16745"/>
    <cellStyle name="_Book2_PCA 11 -  Exhibit D Jan 2012 WF" xfId="16746"/>
    <cellStyle name="_Book2_PCA 9 -  Exhibit D April 2010" xfId="1591"/>
    <cellStyle name="_Book2_PCA 9 -  Exhibit D April 2010 (3)" xfId="1592"/>
    <cellStyle name="_Book2_PCA 9 -  Exhibit D April 2010 (3) 2" xfId="1593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4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5"/>
    <cellStyle name="_Book2_PCA 9 -  Exhibit D Nov 2010 2" xfId="16754"/>
    <cellStyle name="_Book2_PCA 9 - Exhibit D at August 2010" xfId="1596"/>
    <cellStyle name="_Book2_PCA 9 - Exhibit D at August 2010 2" xfId="16755"/>
    <cellStyle name="_Book2_PCA 9 - Exhibit D June 2010 GRC" xfId="1597"/>
    <cellStyle name="_Book2_PCA 9 - Exhibit D June 2010 GRC 2" xfId="16756"/>
    <cellStyle name="_Book2_Power Costs - Comparison bx Rbtl-Staff-Jt-PC" xfId="1598"/>
    <cellStyle name="_Book2_Power Costs - Comparison bx Rbtl-Staff-Jt-PC 2" xfId="1599"/>
    <cellStyle name="_Book2_Power Costs - Comparison bx Rbtl-Staff-Jt-PC 2 2" xfId="1600"/>
    <cellStyle name="_Book2_Power Costs - Comparison bx Rbtl-Staff-Jt-PC 2 2 2" xfId="16757"/>
    <cellStyle name="_Book2_Power Costs - Comparison bx Rbtl-Staff-Jt-PC 2 3" xfId="16758"/>
    <cellStyle name="_Book2_Power Costs - Comparison bx Rbtl-Staff-Jt-PC 3" xfId="1601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2"/>
    <cellStyle name="_Book2_Power Costs - Comparison bx Rbtl-Staff-Jt-PC_Adj Bench DR 3 for Initial Briefs (Electric) 2" xfId="1603"/>
    <cellStyle name="_Book2_Power Costs - Comparison bx Rbtl-Staff-Jt-PC_Adj Bench DR 3 for Initial Briefs (Electric) 2 2" xfId="1604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5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6"/>
    <cellStyle name="_Book2_Power Costs - Comparison bx Rbtl-Staff-Jt-PC_DEM-WP(C) ENERG10C--ctn Mid-C_042010 2010GRC" xfId="1607"/>
    <cellStyle name="_Book2_Power Costs - Comparison bx Rbtl-Staff-Jt-PC_Electric Rev Req Model (2009 GRC) Rebuttal" xfId="1608"/>
    <cellStyle name="_Book2_Power Costs - Comparison bx Rbtl-Staff-Jt-PC_Electric Rev Req Model (2009 GRC) Rebuttal 2" xfId="1609"/>
    <cellStyle name="_Book2_Power Costs - Comparison bx Rbtl-Staff-Jt-PC_Electric Rev Req Model (2009 GRC) Rebuttal 2 2" xfId="1610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1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2"/>
    <cellStyle name="_Book2_Power Costs - Comparison bx Rbtl-Staff-Jt-PC_Electric Rev Req Model (2009 GRC) Rebuttal REmoval of New  WH Solar AdjustMI 2" xfId="1613"/>
    <cellStyle name="_Book2_Power Costs - Comparison bx Rbtl-Staff-Jt-PC_Electric Rev Req Model (2009 GRC) Rebuttal REmoval of New  WH Solar AdjustMI 2 2" xfId="1614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5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6"/>
    <cellStyle name="_Book2_Power Costs - Comparison bx Rbtl-Staff-Jt-PC_Electric Rev Req Model (2009 GRC) Revised 01-18-2010" xfId="1617"/>
    <cellStyle name="_Book2_Power Costs - Comparison bx Rbtl-Staff-Jt-PC_Electric Rev Req Model (2009 GRC) Revised 01-18-2010 2" xfId="1618"/>
    <cellStyle name="_Book2_Power Costs - Comparison bx Rbtl-Staff-Jt-PC_Electric Rev Req Model (2009 GRC) Revised 01-18-2010 2 2" xfId="1619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0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1"/>
    <cellStyle name="_Book2_Power Costs - Comparison bx Rbtl-Staff-Jt-PC_Final Order Electric EXHIBIT A-1" xfId="1622"/>
    <cellStyle name="_Book2_Power Costs - Comparison bx Rbtl-Staff-Jt-PC_Final Order Electric EXHIBIT A-1 2" xfId="1623"/>
    <cellStyle name="_Book2_Power Costs - Comparison bx Rbtl-Staff-Jt-PC_Final Order Electric EXHIBIT A-1 2 2" xfId="1624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5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6"/>
    <cellStyle name="_Book2_Production Adj 4.37 2" xfId="1627"/>
    <cellStyle name="_Book2_Production Adj 4.37 2 2" xfId="1628"/>
    <cellStyle name="_Book2_Production Adj 4.37 2 2 2" xfId="16781"/>
    <cellStyle name="_Book2_Production Adj 4.37 2 3" xfId="16782"/>
    <cellStyle name="_Book2_Production Adj 4.37 3" xfId="1629"/>
    <cellStyle name="_Book2_Production Adj 4.37 3 2" xfId="16783"/>
    <cellStyle name="_Book2_Production Adj 4.37 4" xfId="16784"/>
    <cellStyle name="_Book2_Purchased Power Adj 4.03" xfId="1630"/>
    <cellStyle name="_Book2_Purchased Power Adj 4.03 2" xfId="1631"/>
    <cellStyle name="_Book2_Purchased Power Adj 4.03 2 2" xfId="1632"/>
    <cellStyle name="_Book2_Purchased Power Adj 4.03 2 2 2" xfId="16785"/>
    <cellStyle name="_Book2_Purchased Power Adj 4.03 2 3" xfId="16786"/>
    <cellStyle name="_Book2_Purchased Power Adj 4.03 3" xfId="1633"/>
    <cellStyle name="_Book2_Purchased Power Adj 4.03 3 2" xfId="16787"/>
    <cellStyle name="_Book2_Purchased Power Adj 4.03 4" xfId="16788"/>
    <cellStyle name="_Book2_Rebuttal Power Costs" xfId="1634"/>
    <cellStyle name="_Book2_Rebuttal Power Costs 2" xfId="1635"/>
    <cellStyle name="_Book2_Rebuttal Power Costs 2 2" xfId="1636"/>
    <cellStyle name="_Book2_Rebuttal Power Costs 2 2 2" xfId="16789"/>
    <cellStyle name="_Book2_Rebuttal Power Costs 2 3" xfId="16790"/>
    <cellStyle name="_Book2_Rebuttal Power Costs 3" xfId="1637"/>
    <cellStyle name="_Book2_Rebuttal Power Costs 3 2" xfId="16791"/>
    <cellStyle name="_Book2_Rebuttal Power Costs 4" xfId="16792"/>
    <cellStyle name="_Book2_Rebuttal Power Costs_Adj Bench DR 3 for Initial Briefs (Electric)" xfId="1638"/>
    <cellStyle name="_Book2_Rebuttal Power Costs_Adj Bench DR 3 for Initial Briefs (Electric) 2" xfId="1639"/>
    <cellStyle name="_Book2_Rebuttal Power Costs_Adj Bench DR 3 for Initial Briefs (Electric) 2 2" xfId="1640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1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2"/>
    <cellStyle name="_Book2_Rebuttal Power Costs_DEM-WP(C) ENERG10C--ctn Mid-C_042010 2010GRC" xfId="1643"/>
    <cellStyle name="_Book2_Rebuttal Power Costs_Electric Rev Req Model (2009 GRC) Rebuttal" xfId="1644"/>
    <cellStyle name="_Book2_Rebuttal Power Costs_Electric Rev Req Model (2009 GRC) Rebuttal 2" xfId="1645"/>
    <cellStyle name="_Book2_Rebuttal Power Costs_Electric Rev Req Model (2009 GRC) Rebuttal 2 2" xfId="1646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7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8"/>
    <cellStyle name="_Book2_Rebuttal Power Costs_Electric Rev Req Model (2009 GRC) Rebuttal REmoval of New  WH Solar AdjustMI 2" xfId="1649"/>
    <cellStyle name="_Book2_Rebuttal Power Costs_Electric Rev Req Model (2009 GRC) Rebuttal REmoval of New  WH Solar AdjustMI 2 2" xfId="1650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1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2"/>
    <cellStyle name="_Book2_Rebuttal Power Costs_Electric Rev Req Model (2009 GRC) Revised 01-18-2010" xfId="1653"/>
    <cellStyle name="_Book2_Rebuttal Power Costs_Electric Rev Req Model (2009 GRC) Revised 01-18-2010 2" xfId="1654"/>
    <cellStyle name="_Book2_Rebuttal Power Costs_Electric Rev Req Model (2009 GRC) Revised 01-18-2010 2 2" xfId="1655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6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7"/>
    <cellStyle name="_Book2_Rebuttal Power Costs_Final Order Electric EXHIBIT A-1" xfId="1658"/>
    <cellStyle name="_Book2_Rebuttal Power Costs_Final Order Electric EXHIBIT A-1 2" xfId="1659"/>
    <cellStyle name="_Book2_Rebuttal Power Costs_Final Order Electric EXHIBIT A-1 2 2" xfId="1660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1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2"/>
    <cellStyle name="_Book2_ROR &amp; CONV FACTOR 2" xfId="1663"/>
    <cellStyle name="_Book2_ROR &amp; CONV FACTOR 2 2" xfId="1664"/>
    <cellStyle name="_Book2_ROR &amp; CONV FACTOR 2 2 2" xfId="16814"/>
    <cellStyle name="_Book2_ROR &amp; CONV FACTOR 2 3" xfId="16815"/>
    <cellStyle name="_Book2_ROR &amp; CONV FACTOR 3" xfId="1665"/>
    <cellStyle name="_Book2_ROR &amp; CONV FACTOR 3 2" xfId="16816"/>
    <cellStyle name="_Book2_ROR &amp; CONV FACTOR 4" xfId="16817"/>
    <cellStyle name="_Book2_ROR 5.02" xfId="1666"/>
    <cellStyle name="_Book2_ROR 5.02 2" xfId="1667"/>
    <cellStyle name="_Book2_ROR 5.02 2 2" xfId="1668"/>
    <cellStyle name="_Book2_ROR 5.02 2 2 2" xfId="16818"/>
    <cellStyle name="_Book2_ROR 5.02 2 3" xfId="16819"/>
    <cellStyle name="_Book2_ROR 5.02 3" xfId="1669"/>
    <cellStyle name="_Book2_ROR 5.02 3 2" xfId="16820"/>
    <cellStyle name="_Book2_ROR 5.02 4" xfId="16821"/>
    <cellStyle name="_Book2_Wind Integration 10GRC" xfId="1670"/>
    <cellStyle name="_Book2_Wind Integration 10GRC 2" xfId="1671"/>
    <cellStyle name="_Book2_Wind Integration 10GRC 2 2" xfId="16822"/>
    <cellStyle name="_Book2_Wind Integration 10GRC 3" xfId="16823"/>
    <cellStyle name="_Book2_Wind Integration 10GRC_DEM-WP(C) ENERG10C--ctn Mid-C_042010 2010GRC" xfId="1672"/>
    <cellStyle name="_Book3" xfId="1673"/>
    <cellStyle name="_Book5" xfId="1674"/>
    <cellStyle name="_Book5 2" xfId="1675"/>
    <cellStyle name="_Book5 2 2" xfId="16824"/>
    <cellStyle name="_Book5 2 2 2" xfId="16825"/>
    <cellStyle name="_Book5 2 3" xfId="16826"/>
    <cellStyle name="_Book5 3" xfId="1676"/>
    <cellStyle name="_Book5 3 2" xfId="16827"/>
    <cellStyle name="_Book5 4" xfId="1677"/>
    <cellStyle name="_Book5 4 2" xfId="1678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79"/>
    <cellStyle name="_Book5_4 31E Reg Asset  Liab and EXH D _ Aug 10 Filing (2)" xfId="1680"/>
    <cellStyle name="_Book5_Chelan PUD Power Costs (8-10)" xfId="1681"/>
    <cellStyle name="_Book5_Chelan PUD Power Costs (8-10) 2" xfId="16833"/>
    <cellStyle name="_Book5_compare wind integration" xfId="16834"/>
    <cellStyle name="_Book5_DEM-WP(C) Chelan Power Costs" xfId="1682"/>
    <cellStyle name="_Book5_DEM-WP(C) Chelan Power Costs 2" xfId="16835"/>
    <cellStyle name="_Book5_DEM-WP(C) Costs Not In AURORA 2010GRC As Filed" xfId="1683"/>
    <cellStyle name="_Book5_DEM-WP(C) Costs Not In AURORA 2010GRC As Filed 2" xfId="1684"/>
    <cellStyle name="_Book5_DEM-WP(C) Costs Not In AURORA 2010GRC As Filed 2 2" xfId="16836"/>
    <cellStyle name="_Book5_DEM-WP(C) Costs Not In AURORA 2010GRC As Filed 3" xfId="1685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6"/>
    <cellStyle name="_Book5_DEM-WP(C) Gas Transport 2010GRC" xfId="1687"/>
    <cellStyle name="_Book5_DEM-WP(C) Gas Transport 2010GRC 2" xfId="16844"/>
    <cellStyle name="_Book5_NIM Summary" xfId="1688"/>
    <cellStyle name="_Book5_NIM Summary 09GRC" xfId="1689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0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1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2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3"/>
    <cellStyle name="_Book5_NIM Summary 5 2" xfId="16888"/>
    <cellStyle name="_Book5_NIM Summary 50" xfId="16889"/>
    <cellStyle name="_Book5_NIM Summary 51" xfId="16890"/>
    <cellStyle name="_Book5_NIM Summary 6" xfId="1694"/>
    <cellStyle name="_Book5_NIM Summary 6 2" xfId="16891"/>
    <cellStyle name="_Book5_NIM Summary 7" xfId="1695"/>
    <cellStyle name="_Book5_NIM Summary 7 2" xfId="16892"/>
    <cellStyle name="_Book5_NIM Summary 8" xfId="1696"/>
    <cellStyle name="_Book5_NIM Summary 8 2" xfId="16893"/>
    <cellStyle name="_Book5_NIM Summary 9" xfId="1697"/>
    <cellStyle name="_Book5_NIM Summary 9 2" xfId="16894"/>
    <cellStyle name="_Book5_NIM Summary_DEM-WP(C) ENERG10C--ctn Mid-C_042010 2010GRC" xfId="1698"/>
    <cellStyle name="_Book5_PCA 9 -  Exhibit D April 2010 (3)" xfId="1699"/>
    <cellStyle name="_Book5_Reconciliation" xfId="1700"/>
    <cellStyle name="_Book5_Reconciliation 2" xfId="1701"/>
    <cellStyle name="_Book5_Reconciliation 2 2" xfId="16895"/>
    <cellStyle name="_Book5_Reconciliation 3" xfId="1702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3"/>
    <cellStyle name="_Book5_Wind Integration 10GRC" xfId="1704"/>
    <cellStyle name="_Book5_Wind Integration 10GRC 2" xfId="1705"/>
    <cellStyle name="_Book5_Wind Integration 10GRC 2 2" xfId="16903"/>
    <cellStyle name="_Book5_Wind Integration 10GRC 3" xfId="16904"/>
    <cellStyle name="_Book5_Wind Integration 10GRC_DEM-WP(C) ENERG10C--ctn Mid-C_042010 2010GRC" xfId="1706"/>
    <cellStyle name="_BPA NOS" xfId="1707"/>
    <cellStyle name="_BPA NOS 2" xfId="1708"/>
    <cellStyle name="_BPA NOS 2 2" xfId="16905"/>
    <cellStyle name="_BPA NOS 2 2 2" xfId="16906"/>
    <cellStyle name="_BPA NOS 2 3" xfId="16907"/>
    <cellStyle name="_BPA NOS 3" xfId="1709"/>
    <cellStyle name="_BPA NOS 3 2" xfId="1710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1"/>
    <cellStyle name="_BPA NOS_DEM-WP(C) Chelan Power Costs 2" xfId="16914"/>
    <cellStyle name="_BPA NOS_DEM-WP(C) ENERG10C--ctn Mid-C_042010 2010GRC" xfId="1712"/>
    <cellStyle name="_BPA NOS_DEM-WP(C) Gas Transport 2010GRC" xfId="1713"/>
    <cellStyle name="_BPA NOS_DEM-WP(C) Gas Transport 2010GRC 2" xfId="16915"/>
    <cellStyle name="_BPA NOS_DEM-WP(C) Wind Integration Summary 2010GRC" xfId="1714"/>
    <cellStyle name="_BPA NOS_DEM-WP(C) Wind Integration Summary 2010GRC 2" xfId="1715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6"/>
    <cellStyle name="_BPA NOS_NIM Summary" xfId="1717"/>
    <cellStyle name="_BPA NOS_NIM Summary 2" xfId="1718"/>
    <cellStyle name="_BPA NOS_NIM Summary 2 2" xfId="16918"/>
    <cellStyle name="_BPA NOS_NIM Summary 3" xfId="16919"/>
    <cellStyle name="_BPA NOS_NIM Summary_DEM-WP(C) ENERG10C--ctn Mid-C_042010 2010GRC" xfId="1719"/>
    <cellStyle name="_Chelan Debt Forecast 12.19.05" xfId="1720"/>
    <cellStyle name="_Chelan Debt Forecast 12.19.05 10" xfId="16920"/>
    <cellStyle name="_Chelan Debt Forecast 12.19.05 10 2" xfId="16921"/>
    <cellStyle name="_Chelan Debt Forecast 12.19.05 2" xfId="1721"/>
    <cellStyle name="_Chelan Debt Forecast 12.19.05 2 2" xfId="1722"/>
    <cellStyle name="_Chelan Debt Forecast 12.19.05 2 2 2" xfId="1723"/>
    <cellStyle name="_Chelan Debt Forecast 12.19.05 2 2 2 2" xfId="16922"/>
    <cellStyle name="_Chelan Debt Forecast 12.19.05 2 2 3" xfId="16923"/>
    <cellStyle name="_Chelan Debt Forecast 12.19.05 2 3" xfId="1724"/>
    <cellStyle name="_Chelan Debt Forecast 12.19.05 2 3 2" xfId="16924"/>
    <cellStyle name="_Chelan Debt Forecast 12.19.05 2 4" xfId="16925"/>
    <cellStyle name="_Chelan Debt Forecast 12.19.05 3" xfId="1725"/>
    <cellStyle name="_Chelan Debt Forecast 12.19.05 3 2" xfId="1726"/>
    <cellStyle name="_Chelan Debt Forecast 12.19.05 3 2 2" xfId="1727"/>
    <cellStyle name="_Chelan Debt Forecast 12.19.05 3 2 2 2" xfId="16926"/>
    <cellStyle name="_Chelan Debt Forecast 12.19.05 3 2 3" xfId="16927"/>
    <cellStyle name="_Chelan Debt Forecast 12.19.05 3 3" xfId="1728"/>
    <cellStyle name="_Chelan Debt Forecast 12.19.05 3 3 2" xfId="1729"/>
    <cellStyle name="_Chelan Debt Forecast 12.19.05 3 3 2 2" xfId="16928"/>
    <cellStyle name="_Chelan Debt Forecast 12.19.05 3 3 3" xfId="16929"/>
    <cellStyle name="_Chelan Debt Forecast 12.19.05 3 4" xfId="1730"/>
    <cellStyle name="_Chelan Debt Forecast 12.19.05 3 4 2" xfId="1731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2"/>
    <cellStyle name="_Chelan Debt Forecast 12.19.05 4 2" xfId="1733"/>
    <cellStyle name="_Chelan Debt Forecast 12.19.05 4 2 2" xfId="16933"/>
    <cellStyle name="_Chelan Debt Forecast 12.19.05 4 3" xfId="16934"/>
    <cellStyle name="_Chelan Debt Forecast 12.19.05 5" xfId="1734"/>
    <cellStyle name="_Chelan Debt Forecast 12.19.05 5 2" xfId="1735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6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7"/>
    <cellStyle name="_Chelan Debt Forecast 12.19.05 7 2" xfId="1738"/>
    <cellStyle name="_Chelan Debt Forecast 12.19.05 8" xfId="1739"/>
    <cellStyle name="_Chelan Debt Forecast 12.19.05 8 2" xfId="1740"/>
    <cellStyle name="_Chelan Debt Forecast 12.19.05 9" xfId="16942"/>
    <cellStyle name="_Chelan Debt Forecast 12.19.05 9 2" xfId="16943"/>
    <cellStyle name="_Chelan Debt Forecast 12.19.05_(C) WHE Proforma with ITC cash grant 10 Yr Amort_for deferral_102809" xfId="1741"/>
    <cellStyle name="_Chelan Debt Forecast 12.19.05_(C) WHE Proforma with ITC cash grant 10 Yr Amort_for deferral_102809 2" xfId="1742"/>
    <cellStyle name="_Chelan Debt Forecast 12.19.05_(C) WHE Proforma with ITC cash grant 10 Yr Amort_for deferral_102809 2 2" xfId="1743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4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5"/>
    <cellStyle name="_Chelan Debt Forecast 12.19.05_(C) WHE Proforma with ITC cash grant 10 Yr Amort_for deferral_102809_16.07E Wild Horse Wind Expansionwrkingfile 2" xfId="1746"/>
    <cellStyle name="_Chelan Debt Forecast 12.19.05_(C) WHE Proforma with ITC cash grant 10 Yr Amort_for deferral_102809_16.07E Wild Horse Wind Expansionwrkingfile 2 2" xfId="1747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8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49"/>
    <cellStyle name="_Chelan Debt Forecast 12.19.05_(C) WHE Proforma with ITC cash grant 10 Yr Amort_for deferral_102809_16.07E Wild Horse Wind Expansionwrkingfile SF 2" xfId="1750"/>
    <cellStyle name="_Chelan Debt Forecast 12.19.05_(C) WHE Proforma with ITC cash grant 10 Yr Amort_for deferral_102809_16.07E Wild Horse Wind Expansionwrkingfile SF 2 2" xfId="1751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2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3"/>
    <cellStyle name="_Chelan Debt Forecast 12.19.05_(C) WHE Proforma with ITC cash grant 10 Yr Amort_for deferral_102809_16.07E Wild Horse Wind Expansionwrkingfile_DEM-WP(C) ENERG10C--ctn Mid-C_042010 2010GRC" xfId="1754"/>
    <cellStyle name="_Chelan Debt Forecast 12.19.05_(C) WHE Proforma with ITC cash grant 10 Yr Amort_for deferral_102809_16.37E Wild Horse Expansion DeferralRevwrkingfile SF" xfId="1755"/>
    <cellStyle name="_Chelan Debt Forecast 12.19.05_(C) WHE Proforma with ITC cash grant 10 Yr Amort_for deferral_102809_16.37E Wild Horse Expansion DeferralRevwrkingfile SF 2" xfId="1756"/>
    <cellStyle name="_Chelan Debt Forecast 12.19.05_(C) WHE Proforma with ITC cash grant 10 Yr Amort_for deferral_102809_16.37E Wild Horse Expansion DeferralRevwrkingfile SF 2 2" xfId="1757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8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59"/>
    <cellStyle name="_Chelan Debt Forecast 12.19.05_(C) WHE Proforma with ITC cash grant 10 Yr Amort_for deferral_102809_DEM-WP(C) ENERG10C--ctn Mid-C_042010 2010GRC" xfId="1760"/>
    <cellStyle name="_Chelan Debt Forecast 12.19.05_(C) WHE Proforma with ITC cash grant 10 Yr Amort_for rebuttal_120709" xfId="1761"/>
    <cellStyle name="_Chelan Debt Forecast 12.19.05_(C) WHE Proforma with ITC cash grant 10 Yr Amort_for rebuttal_120709 2" xfId="1762"/>
    <cellStyle name="_Chelan Debt Forecast 12.19.05_(C) WHE Proforma with ITC cash grant 10 Yr Amort_for rebuttal_120709 2 2" xfId="1763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4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5"/>
    <cellStyle name="_Chelan Debt Forecast 12.19.05_04.07E Wild Horse Wind Expansion" xfId="1766"/>
    <cellStyle name="_Chelan Debt Forecast 12.19.05_04.07E Wild Horse Wind Expansion 2" xfId="1767"/>
    <cellStyle name="_Chelan Debt Forecast 12.19.05_04.07E Wild Horse Wind Expansion 2 2" xfId="1768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69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0"/>
    <cellStyle name="_Chelan Debt Forecast 12.19.05_04.07E Wild Horse Wind Expansion_16.07E Wild Horse Wind Expansionwrkingfile 2" xfId="1771"/>
    <cellStyle name="_Chelan Debt Forecast 12.19.05_04.07E Wild Horse Wind Expansion_16.07E Wild Horse Wind Expansionwrkingfile 2 2" xfId="1772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3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4"/>
    <cellStyle name="_Chelan Debt Forecast 12.19.05_04.07E Wild Horse Wind Expansion_16.07E Wild Horse Wind Expansionwrkingfile SF 2" xfId="1775"/>
    <cellStyle name="_Chelan Debt Forecast 12.19.05_04.07E Wild Horse Wind Expansion_16.07E Wild Horse Wind Expansionwrkingfile SF 2 2" xfId="1776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7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8"/>
    <cellStyle name="_Chelan Debt Forecast 12.19.05_04.07E Wild Horse Wind Expansion_16.07E Wild Horse Wind Expansionwrkingfile_DEM-WP(C) ENERG10C--ctn Mid-C_042010 2010GRC" xfId="1779"/>
    <cellStyle name="_Chelan Debt Forecast 12.19.05_04.07E Wild Horse Wind Expansion_16.37E Wild Horse Expansion DeferralRevwrkingfile SF" xfId="1780"/>
    <cellStyle name="_Chelan Debt Forecast 12.19.05_04.07E Wild Horse Wind Expansion_16.37E Wild Horse Expansion DeferralRevwrkingfile SF 2" xfId="1781"/>
    <cellStyle name="_Chelan Debt Forecast 12.19.05_04.07E Wild Horse Wind Expansion_16.37E Wild Horse Expansion DeferralRevwrkingfile SF 2 2" xfId="1782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3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4"/>
    <cellStyle name="_Chelan Debt Forecast 12.19.05_04.07E Wild Horse Wind Expansion_DEM-WP(C) ENERG10C--ctn Mid-C_042010 2010GRC" xfId="1785"/>
    <cellStyle name="_Chelan Debt Forecast 12.19.05_16.07E Wild Horse Wind Expansionwrkingfile" xfId="1786"/>
    <cellStyle name="_Chelan Debt Forecast 12.19.05_16.07E Wild Horse Wind Expansionwrkingfile 2" xfId="1787"/>
    <cellStyle name="_Chelan Debt Forecast 12.19.05_16.07E Wild Horse Wind Expansionwrkingfile 2 2" xfId="1788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89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0"/>
    <cellStyle name="_Chelan Debt Forecast 12.19.05_16.07E Wild Horse Wind Expansionwrkingfile SF 2" xfId="1791"/>
    <cellStyle name="_Chelan Debt Forecast 12.19.05_16.07E Wild Horse Wind Expansionwrkingfile SF 2 2" xfId="1792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3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4"/>
    <cellStyle name="_Chelan Debt Forecast 12.19.05_16.07E Wild Horse Wind Expansionwrkingfile_DEM-WP(C) ENERG10C--ctn Mid-C_042010 2010GRC" xfId="1795"/>
    <cellStyle name="_Chelan Debt Forecast 12.19.05_16.37E Wild Horse Expansion DeferralRevwrkingfile SF" xfId="1796"/>
    <cellStyle name="_Chelan Debt Forecast 12.19.05_16.37E Wild Horse Expansion DeferralRevwrkingfile SF 2" xfId="1797"/>
    <cellStyle name="_Chelan Debt Forecast 12.19.05_16.37E Wild Horse Expansion DeferralRevwrkingfile SF 2 2" xfId="1798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799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0"/>
    <cellStyle name="_Chelan Debt Forecast 12.19.05_2009 Compliance Filing PCA Exhibits for GRC" xfId="1801"/>
    <cellStyle name="_Chelan Debt Forecast 12.19.05_2009 Compliance Filing PCA Exhibits for GRC 2" xfId="16992"/>
    <cellStyle name="_Chelan Debt Forecast 12.19.05_2009 GRC Compl Filing - Exhibit D" xfId="1802"/>
    <cellStyle name="_Chelan Debt Forecast 12.19.05_2009 GRC Compl Filing - Exhibit D 2" xfId="1803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4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5"/>
    <cellStyle name="_Chelan Debt Forecast 12.19.05_4 31 Regulatory Assets and Liabilities  7 06- Exhibit D" xfId="1806"/>
    <cellStyle name="_Chelan Debt Forecast 12.19.05_4 31 Regulatory Assets and Liabilities  7 06- Exhibit D 2" xfId="1807"/>
    <cellStyle name="_Chelan Debt Forecast 12.19.05_4 31 Regulatory Assets and Liabilities  7 06- Exhibit D 2 2" xfId="1808"/>
    <cellStyle name="_Chelan Debt Forecast 12.19.05_4 31 Regulatory Assets and Liabilities  7 06- Exhibit D 2 2 2" xfId="16997"/>
    <cellStyle name="_Chelan Debt Forecast 12.19.05_4 31 Regulatory Assets and Liabilities  7 06- Exhibit D 3" xfId="1809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0"/>
    <cellStyle name="_Chelan Debt Forecast 12.19.05_4 31 Regulatory Assets and Liabilities  7 06- Exhibit D_NIM Summary" xfId="1811"/>
    <cellStyle name="_Chelan Debt Forecast 12.19.05_4 31 Regulatory Assets and Liabilities  7 06- Exhibit D_NIM Summary 2" xfId="1812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3"/>
    <cellStyle name="_Chelan Debt Forecast 12.19.05_4 31 Regulatory Assets and Liabilities  7 06- Exhibit D_NIM+O&amp;M" xfId="1814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5"/>
    <cellStyle name="_Chelan Debt Forecast 12.19.05_4 31 Regulatory Assets and Liabilities  7 06- Exhibit D_NIM+O&amp;M Monthly 2" xfId="17002"/>
    <cellStyle name="_Chelan Debt Forecast 12.19.05_4 31E Reg Asset  Liab and EXH D" xfId="1816"/>
    <cellStyle name="_Chelan Debt Forecast 12.19.05_4 31E Reg Asset  Liab and EXH D _ Aug 10 Filing (2)" xfId="1817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8"/>
    <cellStyle name="_Chelan Debt Forecast 12.19.05_4 32 Regulatory Assets and Liabilities  7 06- Exhibit D 2" xfId="1819"/>
    <cellStyle name="_Chelan Debt Forecast 12.19.05_4 32 Regulatory Assets and Liabilities  7 06- Exhibit D 2 2" xfId="1820"/>
    <cellStyle name="_Chelan Debt Forecast 12.19.05_4 32 Regulatory Assets and Liabilities  7 06- Exhibit D 2 2 2" xfId="17039"/>
    <cellStyle name="_Chelan Debt Forecast 12.19.05_4 32 Regulatory Assets and Liabilities  7 06- Exhibit D 3" xfId="1821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2"/>
    <cellStyle name="_Chelan Debt Forecast 12.19.05_4 32 Regulatory Assets and Liabilities  7 06- Exhibit D_NIM Summary" xfId="1823"/>
    <cellStyle name="_Chelan Debt Forecast 12.19.05_4 32 Regulatory Assets and Liabilities  7 06- Exhibit D_NIM Summary 2" xfId="1824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5"/>
    <cellStyle name="_Chelan Debt Forecast 12.19.05_4 32 Regulatory Assets and Liabilities  7 06- Exhibit D_NIM+O&amp;M" xfId="1826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7"/>
    <cellStyle name="_Chelan Debt Forecast 12.19.05_4 32 Regulatory Assets and Liabilities  7 06- Exhibit D_NIM+O&amp;M Monthly 2" xfId="17044"/>
    <cellStyle name="_Chelan Debt Forecast 12.19.05_ACCOUNTS" xfId="1828"/>
    <cellStyle name="_Chelan Debt Forecast 12.19.05_Att B to RECs proceeds proposal" xfId="17045"/>
    <cellStyle name="_Chelan Debt Forecast 12.19.05_AURORA Total New" xfId="1829"/>
    <cellStyle name="_Chelan Debt Forecast 12.19.05_AURORA Total New 2" xfId="1830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1"/>
    <cellStyle name="_Chelan Debt Forecast 12.19.05_Book2 2" xfId="1832"/>
    <cellStyle name="_Chelan Debt Forecast 12.19.05_Book2 2 2" xfId="1833"/>
    <cellStyle name="_Chelan Debt Forecast 12.19.05_Book2 2 2 2" xfId="17051"/>
    <cellStyle name="_Chelan Debt Forecast 12.19.05_Book2 2 3" xfId="17052"/>
    <cellStyle name="_Chelan Debt Forecast 12.19.05_Book2 3" xfId="1834"/>
    <cellStyle name="_Chelan Debt Forecast 12.19.05_Book2 3 2" xfId="17053"/>
    <cellStyle name="_Chelan Debt Forecast 12.19.05_Book2 4" xfId="17054"/>
    <cellStyle name="_Chelan Debt Forecast 12.19.05_Book2_Adj Bench DR 3 for Initial Briefs (Electric)" xfId="1835"/>
    <cellStyle name="_Chelan Debt Forecast 12.19.05_Book2_Adj Bench DR 3 for Initial Briefs (Electric) 2" xfId="1836"/>
    <cellStyle name="_Chelan Debt Forecast 12.19.05_Book2_Adj Bench DR 3 for Initial Briefs (Electric) 2 2" xfId="1837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8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39"/>
    <cellStyle name="_Chelan Debt Forecast 12.19.05_Book2_DEM-WP(C) ENERG10C--ctn Mid-C_042010 2010GRC" xfId="1840"/>
    <cellStyle name="_Chelan Debt Forecast 12.19.05_Book2_Electric Rev Req Model (2009 GRC) Rebuttal" xfId="1841"/>
    <cellStyle name="_Chelan Debt Forecast 12.19.05_Book2_Electric Rev Req Model (2009 GRC) Rebuttal 2" xfId="1842"/>
    <cellStyle name="_Chelan Debt Forecast 12.19.05_Book2_Electric Rev Req Model (2009 GRC) Rebuttal 2 2" xfId="1843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4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5"/>
    <cellStyle name="_Chelan Debt Forecast 12.19.05_Book2_Electric Rev Req Model (2009 GRC) Rebuttal REmoval of New  WH Solar AdjustMI 2" xfId="1846"/>
    <cellStyle name="_Chelan Debt Forecast 12.19.05_Book2_Electric Rev Req Model (2009 GRC) Rebuttal REmoval of New  WH Solar AdjustMI 2 2" xfId="1847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8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49"/>
    <cellStyle name="_Chelan Debt Forecast 12.19.05_Book2_Electric Rev Req Model (2009 GRC) Revised 01-18-2010" xfId="1850"/>
    <cellStyle name="_Chelan Debt Forecast 12.19.05_Book2_Electric Rev Req Model (2009 GRC) Revised 01-18-2010 2" xfId="1851"/>
    <cellStyle name="_Chelan Debt Forecast 12.19.05_Book2_Electric Rev Req Model (2009 GRC) Revised 01-18-2010 2 2" xfId="1852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3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4"/>
    <cellStyle name="_Chelan Debt Forecast 12.19.05_Book2_Final Order Electric EXHIBIT A-1" xfId="1855"/>
    <cellStyle name="_Chelan Debt Forecast 12.19.05_Book2_Final Order Electric EXHIBIT A-1 2" xfId="1856"/>
    <cellStyle name="_Chelan Debt Forecast 12.19.05_Book2_Final Order Electric EXHIBIT A-1 2 2" xfId="1857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8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59"/>
    <cellStyle name="_Chelan Debt Forecast 12.19.05_Book4 2" xfId="1860"/>
    <cellStyle name="_Chelan Debt Forecast 12.19.05_Book4 2 2" xfId="1861"/>
    <cellStyle name="_Chelan Debt Forecast 12.19.05_Book4 2 2 2" xfId="17075"/>
    <cellStyle name="_Chelan Debt Forecast 12.19.05_Book4 2 3" xfId="17076"/>
    <cellStyle name="_Chelan Debt Forecast 12.19.05_Book4 3" xfId="1862"/>
    <cellStyle name="_Chelan Debt Forecast 12.19.05_Book4 3 2" xfId="17077"/>
    <cellStyle name="_Chelan Debt Forecast 12.19.05_Book4 4" xfId="17078"/>
    <cellStyle name="_Chelan Debt Forecast 12.19.05_Book4_DEM-WP(C) ENERG10C--ctn Mid-C_042010 2010GRC" xfId="1863"/>
    <cellStyle name="_Chelan Debt Forecast 12.19.05_Book9" xfId="1864"/>
    <cellStyle name="_Chelan Debt Forecast 12.19.05_Book9 2" xfId="1865"/>
    <cellStyle name="_Chelan Debt Forecast 12.19.05_Book9 2 2" xfId="1866"/>
    <cellStyle name="_Chelan Debt Forecast 12.19.05_Book9 2 2 2" xfId="17079"/>
    <cellStyle name="_Chelan Debt Forecast 12.19.05_Book9 2 3" xfId="17080"/>
    <cellStyle name="_Chelan Debt Forecast 12.19.05_Book9 3" xfId="1867"/>
    <cellStyle name="_Chelan Debt Forecast 12.19.05_Book9 3 2" xfId="17081"/>
    <cellStyle name="_Chelan Debt Forecast 12.19.05_Book9 4" xfId="17082"/>
    <cellStyle name="_Chelan Debt Forecast 12.19.05_Book9_DEM-WP(C) ENERG10C--ctn Mid-C_042010 2010GRC" xfId="1868"/>
    <cellStyle name="_Chelan Debt Forecast 12.19.05_Check the Interest Calculation" xfId="1869"/>
    <cellStyle name="_Chelan Debt Forecast 12.19.05_Check the Interest Calculation_Scenario 1 REC vs PTC Offset" xfId="1870"/>
    <cellStyle name="_Chelan Debt Forecast 12.19.05_Check the Interest Calculation_Scenario 3" xfId="1871"/>
    <cellStyle name="_Chelan Debt Forecast 12.19.05_Chelan PUD Power Costs (8-10)" xfId="1872"/>
    <cellStyle name="_Chelan Debt Forecast 12.19.05_Chelan PUD Power Costs (8-10) 2" xfId="17083"/>
    <cellStyle name="_Chelan Debt Forecast 12.19.05_DEM-WP(C) Chelan Power Costs" xfId="1873"/>
    <cellStyle name="_Chelan Debt Forecast 12.19.05_DEM-WP(C) Chelan Power Costs 2" xfId="17084"/>
    <cellStyle name="_Chelan Debt Forecast 12.19.05_DEM-WP(C) ENERG10C--ctn Mid-C_042010 2010GRC" xfId="1874"/>
    <cellStyle name="_Chelan Debt Forecast 12.19.05_DEM-WP(C) Gas Transport 2010GRC" xfId="1875"/>
    <cellStyle name="_Chelan Debt Forecast 12.19.05_DEM-WP(C) Gas Transport 2010GRC 2" xfId="17085"/>
    <cellStyle name="_Chelan Debt Forecast 12.19.05_DWH-08 (Rate Spread &amp; Design Workpapers)" xfId="1876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7"/>
    <cellStyle name="_Chelan Debt Forecast 12.19.05_Exhibit D fr R Gho 12-31-08 2" xfId="1878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79"/>
    <cellStyle name="_Chelan Debt Forecast 12.19.05_Exhibit D fr R Gho 12-31-08 v2 2" xfId="1880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1"/>
    <cellStyle name="_Chelan Debt Forecast 12.19.05_Exhibit D fr R Gho 12-31-08 v2_NIM Summary" xfId="1882"/>
    <cellStyle name="_Chelan Debt Forecast 12.19.05_Exhibit D fr R Gho 12-31-08 v2_NIM Summary 2" xfId="1883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4"/>
    <cellStyle name="_Chelan Debt Forecast 12.19.05_Exhibit D fr R Gho 12-31-08_DEM-WP(C) ENERG10C--ctn Mid-C_042010 2010GRC" xfId="1885"/>
    <cellStyle name="_Chelan Debt Forecast 12.19.05_Exhibit D fr R Gho 12-31-08_NIM Summary" xfId="1886"/>
    <cellStyle name="_Chelan Debt Forecast 12.19.05_Exhibit D fr R Gho 12-31-08_NIM Summary 2" xfId="1887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8"/>
    <cellStyle name="_Chelan Debt Forecast 12.19.05_Final 2008 PTC Rate Design Workpapers 10.27.08" xfId="1889"/>
    <cellStyle name="_Chelan Debt Forecast 12.19.05_Final 2009 Electric Low Income Workpapers" xfId="1890"/>
    <cellStyle name="_Chelan Debt Forecast 12.19.05_Gas Rev Req Model (2010 GRC)" xfId="1891"/>
    <cellStyle name="_Chelan Debt Forecast 12.19.05_Hopkins Ridge Prepaid Tran - Interest Earned RY 12ME Feb  '11" xfId="1892"/>
    <cellStyle name="_Chelan Debt Forecast 12.19.05_Hopkins Ridge Prepaid Tran - Interest Earned RY 12ME Feb  '11 2" xfId="1893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4"/>
    <cellStyle name="_Chelan Debt Forecast 12.19.05_Hopkins Ridge Prepaid Tran - Interest Earned RY 12ME Feb  '11_NIM Summary" xfId="1895"/>
    <cellStyle name="_Chelan Debt Forecast 12.19.05_Hopkins Ridge Prepaid Tran - Interest Earned RY 12ME Feb  '11_NIM Summary 2" xfId="1896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7"/>
    <cellStyle name="_Chelan Debt Forecast 12.19.05_Hopkins Ridge Prepaid Tran - Interest Earned RY 12ME Feb  '11_Transmission Workbook for May BOD" xfId="1898"/>
    <cellStyle name="_Chelan Debt Forecast 12.19.05_Hopkins Ridge Prepaid Tran - Interest Earned RY 12ME Feb  '11_Transmission Workbook for May BOD 2" xfId="1899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0"/>
    <cellStyle name="_Chelan Debt Forecast 12.19.05_INPUTS" xfId="1901"/>
    <cellStyle name="_Chelan Debt Forecast 12.19.05_INPUTS 2" xfId="1902"/>
    <cellStyle name="_Chelan Debt Forecast 12.19.05_INPUTS 2 2" xfId="1903"/>
    <cellStyle name="_Chelan Debt Forecast 12.19.05_INPUTS 2 2 2" xfId="17103"/>
    <cellStyle name="_Chelan Debt Forecast 12.19.05_INPUTS 2 3" xfId="17104"/>
    <cellStyle name="_Chelan Debt Forecast 12.19.05_INPUTS 3" xfId="1904"/>
    <cellStyle name="_Chelan Debt Forecast 12.19.05_INPUTS 3 2" xfId="17105"/>
    <cellStyle name="_Chelan Debt Forecast 12.19.05_INPUTS 4" xfId="17106"/>
    <cellStyle name="_Chelan Debt Forecast 12.19.05_LSRWEP LGIA like Acctg Petition Aug 2010" xfId="1905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6"/>
    <cellStyle name="_Chelan Debt Forecast 12.19.05_NIM Summary 09GRC" xfId="1907"/>
    <cellStyle name="_Chelan Debt Forecast 12.19.05_NIM Summary 09GRC 2" xfId="1908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09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0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1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2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3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4"/>
    <cellStyle name="_Chelan Debt Forecast 12.19.05_NIM Summary 6 2" xfId="17157"/>
    <cellStyle name="_Chelan Debt Forecast 12.19.05_NIM Summary 7" xfId="1915"/>
    <cellStyle name="_Chelan Debt Forecast 12.19.05_NIM Summary 7 2" xfId="17158"/>
    <cellStyle name="_Chelan Debt Forecast 12.19.05_NIM Summary 8" xfId="1916"/>
    <cellStyle name="_Chelan Debt Forecast 12.19.05_NIM Summary 8 2" xfId="17159"/>
    <cellStyle name="_Chelan Debt Forecast 12.19.05_NIM Summary 9" xfId="1917"/>
    <cellStyle name="_Chelan Debt Forecast 12.19.05_NIM Summary 9 2" xfId="17160"/>
    <cellStyle name="_Chelan Debt Forecast 12.19.05_NIM Summary_DEM-WP(C) ENERG10C--ctn Mid-C_042010 2010GRC" xfId="1918"/>
    <cellStyle name="_Chelan Debt Forecast 12.19.05_NIM+O&amp;M" xfId="1919"/>
    <cellStyle name="_Chelan Debt Forecast 12.19.05_NIM+O&amp;M 2" xfId="1920"/>
    <cellStyle name="_Chelan Debt Forecast 12.19.05_NIM+O&amp;M 2 2" xfId="17161"/>
    <cellStyle name="_Chelan Debt Forecast 12.19.05_NIM+O&amp;M 3" xfId="17162"/>
    <cellStyle name="_Chelan Debt Forecast 12.19.05_NIM+O&amp;M Monthly" xfId="1921"/>
    <cellStyle name="_Chelan Debt Forecast 12.19.05_NIM+O&amp;M Monthly 2" xfId="1922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3"/>
    <cellStyle name="_Chelan Debt Forecast 12.19.05_PCA 10 -  Exhibit D from A Kellogg July 2011" xfId="1924"/>
    <cellStyle name="_Chelan Debt Forecast 12.19.05_PCA 10 -  Exhibit D from S Free Rcv'd 12-11" xfId="1925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6"/>
    <cellStyle name="_Chelan Debt Forecast 12.19.05_PCA 7 - Exhibit D update 11_30_08 (2) 2" xfId="1927"/>
    <cellStyle name="_Chelan Debt Forecast 12.19.05_PCA 7 - Exhibit D update 11_30_08 (2) 2 2" xfId="1928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29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0"/>
    <cellStyle name="_Chelan Debt Forecast 12.19.05_PCA 7 - Exhibit D update 11_30_08 (2)_NIM Summary" xfId="1931"/>
    <cellStyle name="_Chelan Debt Forecast 12.19.05_PCA 7 - Exhibit D update 11_30_08 (2)_NIM Summary 2" xfId="1932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3"/>
    <cellStyle name="_Chelan Debt Forecast 12.19.05_PCA 8 - Exhibit D update 12_31_09" xfId="1934"/>
    <cellStyle name="_Chelan Debt Forecast 12.19.05_PCA 8 - Exhibit D update 12_31_09 2" xfId="17174"/>
    <cellStyle name="_Chelan Debt Forecast 12.19.05_PCA 9 -  Exhibit D April 2010" xfId="1935"/>
    <cellStyle name="_Chelan Debt Forecast 12.19.05_PCA 9 -  Exhibit D April 2010 (3)" xfId="1936"/>
    <cellStyle name="_Chelan Debt Forecast 12.19.05_PCA 9 -  Exhibit D April 2010 (3) 2" xfId="1937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8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39"/>
    <cellStyle name="_Chelan Debt Forecast 12.19.05_PCA 9 -  Exhibit D Feb 2010 2" xfId="17182"/>
    <cellStyle name="_Chelan Debt Forecast 12.19.05_PCA 9 -  Exhibit D Feb 2010 v2" xfId="1940"/>
    <cellStyle name="_Chelan Debt Forecast 12.19.05_PCA 9 -  Exhibit D Feb 2010 v2 2" xfId="17183"/>
    <cellStyle name="_Chelan Debt Forecast 12.19.05_PCA 9 -  Exhibit D Feb 2010 WF" xfId="1941"/>
    <cellStyle name="_Chelan Debt Forecast 12.19.05_PCA 9 -  Exhibit D Feb 2010 WF 2" xfId="17184"/>
    <cellStyle name="_Chelan Debt Forecast 12.19.05_PCA 9 -  Exhibit D Jan 2010" xfId="1942"/>
    <cellStyle name="_Chelan Debt Forecast 12.19.05_PCA 9 -  Exhibit D Jan 2010 2" xfId="17185"/>
    <cellStyle name="_Chelan Debt Forecast 12.19.05_PCA 9 -  Exhibit D March 2010 (2)" xfId="1943"/>
    <cellStyle name="_Chelan Debt Forecast 12.19.05_PCA 9 -  Exhibit D March 2010 (2) 2" xfId="17186"/>
    <cellStyle name="_Chelan Debt Forecast 12.19.05_PCA 9 -  Exhibit D Nov 2010" xfId="1944"/>
    <cellStyle name="_Chelan Debt Forecast 12.19.05_PCA 9 -  Exhibit D Nov 2010 2" xfId="17187"/>
    <cellStyle name="_Chelan Debt Forecast 12.19.05_PCA 9 - Exhibit D at August 2010" xfId="1945"/>
    <cellStyle name="_Chelan Debt Forecast 12.19.05_PCA 9 - Exhibit D at August 2010 2" xfId="17188"/>
    <cellStyle name="_Chelan Debt Forecast 12.19.05_PCA 9 - Exhibit D June 2010 GRC" xfId="1946"/>
    <cellStyle name="_Chelan Debt Forecast 12.19.05_PCA 9 - Exhibit D June 2010 GRC 2" xfId="17189"/>
    <cellStyle name="_Chelan Debt Forecast 12.19.05_Power Costs - Comparison bx Rbtl-Staff-Jt-PC" xfId="1947"/>
    <cellStyle name="_Chelan Debt Forecast 12.19.05_Power Costs - Comparison bx Rbtl-Staff-Jt-PC 2" xfId="1948"/>
    <cellStyle name="_Chelan Debt Forecast 12.19.05_Power Costs - Comparison bx Rbtl-Staff-Jt-PC 2 2" xfId="1949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0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1"/>
    <cellStyle name="_Chelan Debt Forecast 12.19.05_Power Costs - Comparison bx Rbtl-Staff-Jt-PC_Adj Bench DR 3 for Initial Briefs (Electric) 2" xfId="1952"/>
    <cellStyle name="_Chelan Debt Forecast 12.19.05_Power Costs - Comparison bx Rbtl-Staff-Jt-PC_Adj Bench DR 3 for Initial Briefs (Electric) 2 2" xfId="1953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4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5"/>
    <cellStyle name="_Chelan Debt Forecast 12.19.05_Power Costs - Comparison bx Rbtl-Staff-Jt-PC_DEM-WP(C) ENERG10C--ctn Mid-C_042010 2010GRC" xfId="1956"/>
    <cellStyle name="_Chelan Debt Forecast 12.19.05_Power Costs - Comparison bx Rbtl-Staff-Jt-PC_Electric Rev Req Model (2009 GRC) Rebuttal" xfId="1957"/>
    <cellStyle name="_Chelan Debt Forecast 12.19.05_Power Costs - Comparison bx Rbtl-Staff-Jt-PC_Electric Rev Req Model (2009 GRC) Rebuttal 2" xfId="1958"/>
    <cellStyle name="_Chelan Debt Forecast 12.19.05_Power Costs - Comparison bx Rbtl-Staff-Jt-PC_Electric Rev Req Model (2009 GRC) Rebuttal 2 2" xfId="1959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0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1"/>
    <cellStyle name="_Chelan Debt Forecast 12.19.05_Power Costs - Comparison bx Rbtl-Staff-Jt-PC_Electric Rev Req Model (2009 GRC) Rebuttal REmoval of New  WH Solar AdjustMI 2" xfId="1962"/>
    <cellStyle name="_Chelan Debt Forecast 12.19.05_Power Costs - Comparison bx Rbtl-Staff-Jt-PC_Electric Rev Req Model (2009 GRC) Rebuttal REmoval of New  WH Solar AdjustMI 2 2" xfId="1963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4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5"/>
    <cellStyle name="_Chelan Debt Forecast 12.19.05_Power Costs - Comparison bx Rbtl-Staff-Jt-PC_Electric Rev Req Model (2009 GRC) Revised 01-18-2010" xfId="1966"/>
    <cellStyle name="_Chelan Debt Forecast 12.19.05_Power Costs - Comparison bx Rbtl-Staff-Jt-PC_Electric Rev Req Model (2009 GRC) Revised 01-18-2010 2" xfId="1967"/>
    <cellStyle name="_Chelan Debt Forecast 12.19.05_Power Costs - Comparison bx Rbtl-Staff-Jt-PC_Electric Rev Req Model (2009 GRC) Revised 01-18-2010 2 2" xfId="1968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69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0"/>
    <cellStyle name="_Chelan Debt Forecast 12.19.05_Power Costs - Comparison bx Rbtl-Staff-Jt-PC_Final Order Electric EXHIBIT A-1" xfId="1971"/>
    <cellStyle name="_Chelan Debt Forecast 12.19.05_Power Costs - Comparison bx Rbtl-Staff-Jt-PC_Final Order Electric EXHIBIT A-1 2" xfId="1972"/>
    <cellStyle name="_Chelan Debt Forecast 12.19.05_Power Costs - Comparison bx Rbtl-Staff-Jt-PC_Final Order Electric EXHIBIT A-1 2 2" xfId="1973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4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5"/>
    <cellStyle name="_Chelan Debt Forecast 12.19.05_Production Adj 4.37 2" xfId="1976"/>
    <cellStyle name="_Chelan Debt Forecast 12.19.05_Production Adj 4.37 2 2" xfId="1977"/>
    <cellStyle name="_Chelan Debt Forecast 12.19.05_Production Adj 4.37 2 2 2" xfId="17214"/>
    <cellStyle name="_Chelan Debt Forecast 12.19.05_Production Adj 4.37 2 3" xfId="17215"/>
    <cellStyle name="_Chelan Debt Forecast 12.19.05_Production Adj 4.37 3" xfId="1978"/>
    <cellStyle name="_Chelan Debt Forecast 12.19.05_Production Adj 4.37 3 2" xfId="17216"/>
    <cellStyle name="_Chelan Debt Forecast 12.19.05_Production Adj 4.37 4" xfId="17217"/>
    <cellStyle name="_Chelan Debt Forecast 12.19.05_Purchased Power Adj 4.03" xfId="1979"/>
    <cellStyle name="_Chelan Debt Forecast 12.19.05_Purchased Power Adj 4.03 2" xfId="1980"/>
    <cellStyle name="_Chelan Debt Forecast 12.19.05_Purchased Power Adj 4.03 2 2" xfId="1981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2"/>
    <cellStyle name="_Chelan Debt Forecast 12.19.05_Purchased Power Adj 4.03 3 2" xfId="17220"/>
    <cellStyle name="_Chelan Debt Forecast 12.19.05_Purchased Power Adj 4.03 4" xfId="17221"/>
    <cellStyle name="_Chelan Debt Forecast 12.19.05_Rebuttal Power Costs" xfId="1983"/>
    <cellStyle name="_Chelan Debt Forecast 12.19.05_Rebuttal Power Costs 2" xfId="1984"/>
    <cellStyle name="_Chelan Debt Forecast 12.19.05_Rebuttal Power Costs 2 2" xfId="1985"/>
    <cellStyle name="_Chelan Debt Forecast 12.19.05_Rebuttal Power Costs 2 2 2" xfId="17222"/>
    <cellStyle name="_Chelan Debt Forecast 12.19.05_Rebuttal Power Costs 2 3" xfId="17223"/>
    <cellStyle name="_Chelan Debt Forecast 12.19.05_Rebuttal Power Costs 3" xfId="1986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7"/>
    <cellStyle name="_Chelan Debt Forecast 12.19.05_Rebuttal Power Costs_Adj Bench DR 3 for Initial Briefs (Electric) 2" xfId="1988"/>
    <cellStyle name="_Chelan Debt Forecast 12.19.05_Rebuttal Power Costs_Adj Bench DR 3 for Initial Briefs (Electric) 2 2" xfId="1989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0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1"/>
    <cellStyle name="_Chelan Debt Forecast 12.19.05_Rebuttal Power Costs_DEM-WP(C) ENERG10C--ctn Mid-C_042010 2010GRC" xfId="1992"/>
    <cellStyle name="_Chelan Debt Forecast 12.19.05_Rebuttal Power Costs_Electric Rev Req Model (2009 GRC) Rebuttal" xfId="1993"/>
    <cellStyle name="_Chelan Debt Forecast 12.19.05_Rebuttal Power Costs_Electric Rev Req Model (2009 GRC) Rebuttal 2" xfId="1994"/>
    <cellStyle name="_Chelan Debt Forecast 12.19.05_Rebuttal Power Costs_Electric Rev Req Model (2009 GRC) Rebuttal 2 2" xfId="1995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6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7"/>
    <cellStyle name="_Chelan Debt Forecast 12.19.05_Rebuttal Power Costs_Electric Rev Req Model (2009 GRC) Rebuttal REmoval of New  WH Solar AdjustMI 2" xfId="1998"/>
    <cellStyle name="_Chelan Debt Forecast 12.19.05_Rebuttal Power Costs_Electric Rev Req Model (2009 GRC) Rebuttal REmoval of New  WH Solar AdjustMI 2 2" xfId="1999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0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1"/>
    <cellStyle name="_Chelan Debt Forecast 12.19.05_Rebuttal Power Costs_Electric Rev Req Model (2009 GRC) Revised 01-18-2010" xfId="2002"/>
    <cellStyle name="_Chelan Debt Forecast 12.19.05_Rebuttal Power Costs_Electric Rev Req Model (2009 GRC) Revised 01-18-2010 2" xfId="2003"/>
    <cellStyle name="_Chelan Debt Forecast 12.19.05_Rebuttal Power Costs_Electric Rev Req Model (2009 GRC) Revised 01-18-2010 2 2" xfId="2004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5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6"/>
    <cellStyle name="_Chelan Debt Forecast 12.19.05_Rebuttal Power Costs_Final Order Electric EXHIBIT A-1" xfId="2007"/>
    <cellStyle name="_Chelan Debt Forecast 12.19.05_Rebuttal Power Costs_Final Order Electric EXHIBIT A-1 2" xfId="2008"/>
    <cellStyle name="_Chelan Debt Forecast 12.19.05_Rebuttal Power Costs_Final Order Electric EXHIBIT A-1 2 2" xfId="2009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0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1"/>
    <cellStyle name="_Chelan Debt Forecast 12.19.05_ROR &amp; CONV FACTOR 2" xfId="2012"/>
    <cellStyle name="_Chelan Debt Forecast 12.19.05_ROR &amp; CONV FACTOR 2 2" xfId="2013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4"/>
    <cellStyle name="_Chelan Debt Forecast 12.19.05_ROR &amp; CONV FACTOR 3 2" xfId="17249"/>
    <cellStyle name="_Chelan Debt Forecast 12.19.05_ROR &amp; CONV FACTOR 4" xfId="17250"/>
    <cellStyle name="_Chelan Debt Forecast 12.19.05_ROR 5.02" xfId="2015"/>
    <cellStyle name="_Chelan Debt Forecast 12.19.05_ROR 5.02 2" xfId="2016"/>
    <cellStyle name="_Chelan Debt Forecast 12.19.05_ROR 5.02 2 2" xfId="2017"/>
    <cellStyle name="_Chelan Debt Forecast 12.19.05_ROR 5.02 2 2 2" xfId="17251"/>
    <cellStyle name="_Chelan Debt Forecast 12.19.05_ROR 5.02 2 3" xfId="17252"/>
    <cellStyle name="_Chelan Debt Forecast 12.19.05_ROR 5.02 3" xfId="2018"/>
    <cellStyle name="_Chelan Debt Forecast 12.19.05_ROR 5.02 3 2" xfId="17253"/>
    <cellStyle name="_Chelan Debt Forecast 12.19.05_ROR 5.02 4" xfId="17254"/>
    <cellStyle name="_Chelan Debt Forecast 12.19.05_Transmission Workbook for May BOD" xfId="2019"/>
    <cellStyle name="_Chelan Debt Forecast 12.19.05_Transmission Workbook for May BOD 2" xfId="2020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1"/>
    <cellStyle name="_Chelan Debt Forecast 12.19.05_Typical Residential Impacts 10.27.08" xfId="2022"/>
    <cellStyle name="_Chelan Debt Forecast 12.19.05_Wind Integration 10GRC" xfId="2023"/>
    <cellStyle name="_Chelan Debt Forecast 12.19.05_Wind Integration 10GRC 2" xfId="2024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5"/>
    <cellStyle name="_x0013__Colstrip 1&amp;2 Annual O&amp;M Budgets" xfId="17259"/>
    <cellStyle name="_Colstrip FOR - GADS 1990-2009" xfId="2026"/>
    <cellStyle name="_Colstrip FOR - GADS 1990-2009 2" xfId="2027"/>
    <cellStyle name="_Colstrip FOR - GADS 1990-2009 2 2" xfId="17260"/>
    <cellStyle name="_Colstrip FOR - GADS 1990-2009 3" xfId="2028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29"/>
    <cellStyle name="_x0013__Confidential Material 2" xfId="17269"/>
    <cellStyle name="_Copy 11-9 Sumas Proforma - Current" xfId="2030"/>
    <cellStyle name="_Costs not in AURORA 06GRC" xfId="2031"/>
    <cellStyle name="_Costs not in AURORA 06GRC 2" xfId="2032"/>
    <cellStyle name="_Costs not in AURORA 06GRC 2 2" xfId="2033"/>
    <cellStyle name="_Costs not in AURORA 06GRC 2 2 2" xfId="2034"/>
    <cellStyle name="_Costs not in AURORA 06GRC 2 2 2 2" xfId="17270"/>
    <cellStyle name="_Costs not in AURORA 06GRC 2 2 3" xfId="17271"/>
    <cellStyle name="_Costs not in AURORA 06GRC 2 3" xfId="2035"/>
    <cellStyle name="_Costs not in AURORA 06GRC 2 3 2" xfId="17272"/>
    <cellStyle name="_Costs not in AURORA 06GRC 2 4" xfId="17273"/>
    <cellStyle name="_Costs not in AURORA 06GRC 3" xfId="2036"/>
    <cellStyle name="_Costs not in AURORA 06GRC 3 2" xfId="2037"/>
    <cellStyle name="_Costs not in AURORA 06GRC 3 2 2" xfId="2038"/>
    <cellStyle name="_Costs not in AURORA 06GRC 3 2 2 2" xfId="17274"/>
    <cellStyle name="_Costs not in AURORA 06GRC 3 2 3" xfId="17275"/>
    <cellStyle name="_Costs not in AURORA 06GRC 3 3" xfId="2039"/>
    <cellStyle name="_Costs not in AURORA 06GRC 3 3 2" xfId="2040"/>
    <cellStyle name="_Costs not in AURORA 06GRC 3 3 2 2" xfId="17276"/>
    <cellStyle name="_Costs not in AURORA 06GRC 3 3 3" xfId="17277"/>
    <cellStyle name="_Costs not in AURORA 06GRC 3 4" xfId="2041"/>
    <cellStyle name="_Costs not in AURORA 06GRC 3 4 2" xfId="2042"/>
    <cellStyle name="_Costs not in AURORA 06GRC 3 4 2 2" xfId="17278"/>
    <cellStyle name="_Costs not in AURORA 06GRC 3 4 3" xfId="17279"/>
    <cellStyle name="_Costs not in AURORA 06GRC 3 5" xfId="17280"/>
    <cellStyle name="_Costs not in AURORA 06GRC 4" xfId="2043"/>
    <cellStyle name="_Costs not in AURORA 06GRC 4 2" xfId="2044"/>
    <cellStyle name="_Costs not in AURORA 06GRC 4 2 2" xfId="17281"/>
    <cellStyle name="_Costs not in AURORA 06GRC 4 3" xfId="17282"/>
    <cellStyle name="_Costs not in AURORA 06GRC 5" xfId="2045"/>
    <cellStyle name="_Costs not in AURORA 06GRC 5 2" xfId="17283"/>
    <cellStyle name="_Costs not in AURORA 06GRC 5 2 2" xfId="17284"/>
    <cellStyle name="_Costs not in AURORA 06GRC 5 3" xfId="17285"/>
    <cellStyle name="_Costs not in AURORA 06GRC 6" xfId="2046"/>
    <cellStyle name="_Costs not in AURORA 06GRC 6 2" xfId="2047"/>
    <cellStyle name="_Costs not in AURORA 06GRC 7" xfId="2048"/>
    <cellStyle name="_Costs not in AURORA 06GRC 7 2" xfId="2049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0"/>
    <cellStyle name="_Costs not in AURORA 06GRC_04 07E Wild Horse Wind Expansion (C) (2) 2" xfId="2051"/>
    <cellStyle name="_Costs not in AURORA 06GRC_04 07E Wild Horse Wind Expansion (C) (2) 2 2" xfId="2052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3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4"/>
    <cellStyle name="_Costs not in AURORA 06GRC_04 07E Wild Horse Wind Expansion (C) (2)_Adj Bench DR 3 for Initial Briefs (Electric) 2" xfId="2055"/>
    <cellStyle name="_Costs not in AURORA 06GRC_04 07E Wild Horse Wind Expansion (C) (2)_Adj Bench DR 3 for Initial Briefs (Electric) 2 2" xfId="2056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7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8"/>
    <cellStyle name="_Costs not in AURORA 06GRC_04 07E Wild Horse Wind Expansion (C) (2)_Book1" xfId="2059"/>
    <cellStyle name="_Costs not in AURORA 06GRC_04 07E Wild Horse Wind Expansion (C) (2)_DEM-WP(C) ENERG10C--ctn Mid-C_042010 2010GRC" xfId="2060"/>
    <cellStyle name="_Costs not in AURORA 06GRC_04 07E Wild Horse Wind Expansion (C) (2)_Electric Rev Req Model (2009 GRC) " xfId="2061"/>
    <cellStyle name="_Costs not in AURORA 06GRC_04 07E Wild Horse Wind Expansion (C) (2)_Electric Rev Req Model (2009 GRC)  2" xfId="2062"/>
    <cellStyle name="_Costs not in AURORA 06GRC_04 07E Wild Horse Wind Expansion (C) (2)_Electric Rev Req Model (2009 GRC)  2 2" xfId="2063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4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5"/>
    <cellStyle name="_Costs not in AURORA 06GRC_04 07E Wild Horse Wind Expansion (C) (2)_Electric Rev Req Model (2009 GRC) Rebuttal" xfId="2066"/>
    <cellStyle name="_Costs not in AURORA 06GRC_04 07E Wild Horse Wind Expansion (C) (2)_Electric Rev Req Model (2009 GRC) Rebuttal 2" xfId="2067"/>
    <cellStyle name="_Costs not in AURORA 06GRC_04 07E Wild Horse Wind Expansion (C) (2)_Electric Rev Req Model (2009 GRC) Rebuttal 2 2" xfId="2068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69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0"/>
    <cellStyle name="_Costs not in AURORA 06GRC_04 07E Wild Horse Wind Expansion (C) (2)_Electric Rev Req Model (2009 GRC) Rebuttal REmoval of New  WH Solar AdjustMI 2" xfId="2071"/>
    <cellStyle name="_Costs not in AURORA 06GRC_04 07E Wild Horse Wind Expansion (C) (2)_Electric Rev Req Model (2009 GRC) Rebuttal REmoval of New  WH Solar AdjustMI 2 2" xfId="2072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3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4"/>
    <cellStyle name="_Costs not in AURORA 06GRC_04 07E Wild Horse Wind Expansion (C) (2)_Electric Rev Req Model (2009 GRC) Revised 01-18-2010" xfId="2075"/>
    <cellStyle name="_Costs not in AURORA 06GRC_04 07E Wild Horse Wind Expansion (C) (2)_Electric Rev Req Model (2009 GRC) Revised 01-18-2010 2" xfId="2076"/>
    <cellStyle name="_Costs not in AURORA 06GRC_04 07E Wild Horse Wind Expansion (C) (2)_Electric Rev Req Model (2009 GRC) Revised 01-18-2010 2 2" xfId="2077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8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79"/>
    <cellStyle name="_Costs not in AURORA 06GRC_04 07E Wild Horse Wind Expansion (C) (2)_Electric Rev Req Model (2010 GRC)" xfId="2080"/>
    <cellStyle name="_Costs not in AURORA 06GRC_04 07E Wild Horse Wind Expansion (C) (2)_Electric Rev Req Model (2010 GRC) SF" xfId="2081"/>
    <cellStyle name="_Costs not in AURORA 06GRC_04 07E Wild Horse Wind Expansion (C) (2)_Final Order Electric EXHIBIT A-1" xfId="2082"/>
    <cellStyle name="_Costs not in AURORA 06GRC_04 07E Wild Horse Wind Expansion (C) (2)_Final Order Electric EXHIBIT A-1 2" xfId="2083"/>
    <cellStyle name="_Costs not in AURORA 06GRC_04 07E Wild Horse Wind Expansion (C) (2)_Final Order Electric EXHIBIT A-1 2 2" xfId="2084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5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6"/>
    <cellStyle name="_Costs not in AURORA 06GRC_04 07E Wild Horse Wind Expansion (C) (2)_TENASKA REGULATORY ASSET 2" xfId="2087"/>
    <cellStyle name="_Costs not in AURORA 06GRC_04 07E Wild Horse Wind Expansion (C) (2)_TENASKA REGULATORY ASSET 2 2" xfId="2088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89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3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4"/>
    <cellStyle name="_Costs not in AURORA 06GRC_2009 Compliance Filing PCA Exhibits for GRC" xfId="2095"/>
    <cellStyle name="_Costs not in AURORA 06GRC_2009 Compliance Filing PCA Exhibits for GRC 2" xfId="17326"/>
    <cellStyle name="_Costs not in AURORA 06GRC_2009 GRC Compl Filing - Exhibit D" xfId="2096"/>
    <cellStyle name="_Costs not in AURORA 06GRC_2009 GRC Compl Filing - Exhibit D 2" xfId="2097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8"/>
    <cellStyle name="_Costs not in AURORA 06GRC_2010 PTC's July1_Dec31 2010 " xfId="17329"/>
    <cellStyle name="_Costs not in AURORA 06GRC_2010 PTC's Sept10_Aug11 (Version 4)" xfId="17330"/>
    <cellStyle name="_Costs not in AURORA 06GRC_3.01 Income Statement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3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7"/>
    <cellStyle name="_Costs not in AURORA 06GRC_4 31E Reg Asset  Liab and EXH D" xfId="2108"/>
    <cellStyle name="_Costs not in AURORA 06GRC_4 31E Reg Asset  Liab and EXH D _ Aug 10 Filing (2)" xfId="2109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0"/>
    <cellStyle name="_Costs not in AURORA 06GRC_4 32 Regulatory Assets and Liabilities  7 06- Exhibit D 2" xfId="2111"/>
    <cellStyle name="_Costs not in AURORA 06GRC_4 32 Regulatory Assets and Liabilities  7 06- Exhibit D 2 2" xfId="2112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3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4"/>
    <cellStyle name="_Costs not in AURORA 06GRC_4 32 Regulatory Assets and Liabilities  7 06- Exhibit D_NIM Summary" xfId="2115"/>
    <cellStyle name="_Costs not in AURORA 06GRC_4 32 Regulatory Assets and Liabilities  7 06- Exhibit D_NIM Summary 2" xfId="2116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7"/>
    <cellStyle name="_Costs not in AURORA 06GRC_ACCOUNTS" xfId="2118"/>
    <cellStyle name="_Costs not in AURORA 06GRC_Att B to RECs proceeds proposal" xfId="17379"/>
    <cellStyle name="_Costs not in AURORA 06GRC_AURORA Total New" xfId="2119"/>
    <cellStyle name="_Costs not in AURORA 06GRC_AURORA Total New 2" xfId="2120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1"/>
    <cellStyle name="_Costs not in AURORA 06GRC_Book2 2" xfId="2122"/>
    <cellStyle name="_Costs not in AURORA 06GRC_Book2 2 2" xfId="2123"/>
    <cellStyle name="_Costs not in AURORA 06GRC_Book2 2 2 2" xfId="17384"/>
    <cellStyle name="_Costs not in AURORA 06GRC_Book2 2 3" xfId="17385"/>
    <cellStyle name="_Costs not in AURORA 06GRC_Book2 3" xfId="2124"/>
    <cellStyle name="_Costs not in AURORA 06GRC_Book2 3 2" xfId="17386"/>
    <cellStyle name="_Costs not in AURORA 06GRC_Book2 4" xfId="17387"/>
    <cellStyle name="_Costs not in AURORA 06GRC_Book2_Adj Bench DR 3 for Initial Briefs (Electric)" xfId="2125"/>
    <cellStyle name="_Costs not in AURORA 06GRC_Book2_Adj Bench DR 3 for Initial Briefs (Electric) 2" xfId="2126"/>
    <cellStyle name="_Costs not in AURORA 06GRC_Book2_Adj Bench DR 3 for Initial Briefs (Electric) 2 2" xfId="2127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8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29"/>
    <cellStyle name="_Costs not in AURORA 06GRC_Book2_DEM-WP(C) ENERG10C--ctn Mid-C_042010 2010GRC" xfId="2130"/>
    <cellStyle name="_Costs not in AURORA 06GRC_Book2_Electric Rev Req Model (2009 GRC) Rebuttal" xfId="2131"/>
    <cellStyle name="_Costs not in AURORA 06GRC_Book2_Electric Rev Req Model (2009 GRC) Rebuttal 2" xfId="2132"/>
    <cellStyle name="_Costs not in AURORA 06GRC_Book2_Electric Rev Req Model (2009 GRC) Rebuttal 2 2" xfId="2133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4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5"/>
    <cellStyle name="_Costs not in AURORA 06GRC_Book2_Electric Rev Req Model (2009 GRC) Rebuttal REmoval of New  WH Solar AdjustMI 2" xfId="2136"/>
    <cellStyle name="_Costs not in AURORA 06GRC_Book2_Electric Rev Req Model (2009 GRC) Rebuttal REmoval of New  WH Solar AdjustMI 2 2" xfId="2137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8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39"/>
    <cellStyle name="_Costs not in AURORA 06GRC_Book2_Electric Rev Req Model (2009 GRC) Revised 01-18-2010" xfId="2140"/>
    <cellStyle name="_Costs not in AURORA 06GRC_Book2_Electric Rev Req Model (2009 GRC) Revised 01-18-2010 2" xfId="2141"/>
    <cellStyle name="_Costs not in AURORA 06GRC_Book2_Electric Rev Req Model (2009 GRC) Revised 01-18-2010 2 2" xfId="2142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3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4"/>
    <cellStyle name="_Costs not in AURORA 06GRC_Book2_Final Order Electric EXHIBIT A-1" xfId="2145"/>
    <cellStyle name="_Costs not in AURORA 06GRC_Book2_Final Order Electric EXHIBIT A-1 2" xfId="2146"/>
    <cellStyle name="_Costs not in AURORA 06GRC_Book2_Final Order Electric EXHIBIT A-1 2 2" xfId="2147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8"/>
    <cellStyle name="_Costs not in AURORA 06GRC_Book2_Final Order Electric EXHIBIT A-1 3 2" xfId="17406"/>
    <cellStyle name="_Costs not in AURORA 06GRC_Book2_Final Order Electric EXHIBIT A-1 4" xfId="17407"/>
    <cellStyle name="_Costs not in AURORA 06GRC_Book4" xfId="2149"/>
    <cellStyle name="_Costs not in AURORA 06GRC_Book4 2" xfId="2150"/>
    <cellStyle name="_Costs not in AURORA 06GRC_Book4 2 2" xfId="2151"/>
    <cellStyle name="_Costs not in AURORA 06GRC_Book4 2 2 2" xfId="17408"/>
    <cellStyle name="_Costs not in AURORA 06GRC_Book4 2 3" xfId="17409"/>
    <cellStyle name="_Costs not in AURORA 06GRC_Book4 3" xfId="2152"/>
    <cellStyle name="_Costs not in AURORA 06GRC_Book4 3 2" xfId="17410"/>
    <cellStyle name="_Costs not in AURORA 06GRC_Book4 4" xfId="17411"/>
    <cellStyle name="_Costs not in AURORA 06GRC_Book4_DEM-WP(C) ENERG10C--ctn Mid-C_042010 2010GRC" xfId="2153"/>
    <cellStyle name="_Costs not in AURORA 06GRC_Book9" xfId="2154"/>
    <cellStyle name="_Costs not in AURORA 06GRC_Book9 2" xfId="2155"/>
    <cellStyle name="_Costs not in AURORA 06GRC_Book9 2 2" xfId="2156"/>
    <cellStyle name="_Costs not in AURORA 06GRC_Book9 2 2 2" xfId="17412"/>
    <cellStyle name="_Costs not in AURORA 06GRC_Book9 2 3" xfId="17413"/>
    <cellStyle name="_Costs not in AURORA 06GRC_Book9 3" xfId="2157"/>
    <cellStyle name="_Costs not in AURORA 06GRC_Book9 3 2" xfId="17414"/>
    <cellStyle name="_Costs not in AURORA 06GRC_Book9 4" xfId="17415"/>
    <cellStyle name="_Costs not in AURORA 06GRC_Book9_DEM-WP(C) ENERG10C--ctn Mid-C_042010 2010GRC" xfId="2158"/>
    <cellStyle name="_Costs not in AURORA 06GRC_Check the Interest Calculation" xfId="2159"/>
    <cellStyle name="_Costs not in AURORA 06GRC_Check the Interest Calculation_Scenario 1 REC vs PTC Offset" xfId="2160"/>
    <cellStyle name="_Costs not in AURORA 06GRC_Check the Interest Calculation_Scenario 3" xfId="2161"/>
    <cellStyle name="_Costs not in AURORA 06GRC_Chelan PUD Power Costs (8-10)" xfId="2162"/>
    <cellStyle name="_Costs not in AURORA 06GRC_Chelan PUD Power Costs (8-10) 2" xfId="17416"/>
    <cellStyle name="_Costs not in AURORA 06GRC_DEM-WP(C) Chelan Power Costs" xfId="2163"/>
    <cellStyle name="_Costs not in AURORA 06GRC_DEM-WP(C) Chelan Power Costs 2" xfId="17417"/>
    <cellStyle name="_Costs not in AURORA 06GRC_DEM-WP(C) ENERG10C--ctn Mid-C_042010 2010GRC" xfId="2164"/>
    <cellStyle name="_Costs not in AURORA 06GRC_DEM-WP(C) Gas Transport 2010GRC" xfId="2165"/>
    <cellStyle name="_Costs not in AURORA 06GRC_DEM-WP(C) Gas Transport 2010GRC 2" xfId="17418"/>
    <cellStyle name="_Costs not in AURORA 06GRC_DWH-08 (Rate Spread &amp; Design Workpapers)" xfId="2166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7"/>
    <cellStyle name="_Costs not in AURORA 06GRC_Exhibit D fr R Gho 12-31-08 2" xfId="2168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69"/>
    <cellStyle name="_Costs not in AURORA 06GRC_Exhibit D fr R Gho 12-31-08 v2 2" xfId="2170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1"/>
    <cellStyle name="_Costs not in AURORA 06GRC_Exhibit D fr R Gho 12-31-08 v2_NIM Summary" xfId="2172"/>
    <cellStyle name="_Costs not in AURORA 06GRC_Exhibit D fr R Gho 12-31-08 v2_NIM Summary 2" xfId="2173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4"/>
    <cellStyle name="_Costs not in AURORA 06GRC_Exhibit D fr R Gho 12-31-08_DEM-WP(C) ENERG10C--ctn Mid-C_042010 2010GRC" xfId="2175"/>
    <cellStyle name="_Costs not in AURORA 06GRC_Exhibit D fr R Gho 12-31-08_NIM Summary" xfId="2176"/>
    <cellStyle name="_Costs not in AURORA 06GRC_Exhibit D fr R Gho 12-31-08_NIM Summary 2" xfId="2177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8"/>
    <cellStyle name="_Costs not in AURORA 06GRC_Final 2008 PTC Rate Design Workpapers 10.27.08" xfId="2179"/>
    <cellStyle name="_Costs not in AURORA 06GRC_Final 2009 Electric Low Income Workpapers" xfId="2180"/>
    <cellStyle name="_Costs not in AURORA 06GRC_Gas Rev Req Model (2010 GRC)" xfId="2181"/>
    <cellStyle name="_Costs not in AURORA 06GRC_Hopkins Ridge Prepaid Tran - Interest Earned RY 12ME Feb  '11" xfId="2182"/>
    <cellStyle name="_Costs not in AURORA 06GRC_Hopkins Ridge Prepaid Tran - Interest Earned RY 12ME Feb  '11 2" xfId="2183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4"/>
    <cellStyle name="_Costs not in AURORA 06GRC_Hopkins Ridge Prepaid Tran - Interest Earned RY 12ME Feb  '11_NIM Summary" xfId="2185"/>
    <cellStyle name="_Costs not in AURORA 06GRC_Hopkins Ridge Prepaid Tran - Interest Earned RY 12ME Feb  '11_NIM Summary 2" xfId="2186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7"/>
    <cellStyle name="_Costs not in AURORA 06GRC_Hopkins Ridge Prepaid Tran - Interest Earned RY 12ME Feb  '11_Transmission Workbook for May BOD" xfId="2188"/>
    <cellStyle name="_Costs not in AURORA 06GRC_Hopkins Ridge Prepaid Tran - Interest Earned RY 12ME Feb  '11_Transmission Workbook for May BOD 2" xfId="2189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0"/>
    <cellStyle name="_Costs not in AURORA 06GRC_INPUTS" xfId="2191"/>
    <cellStyle name="_Costs not in AURORA 06GRC_INPUTS 2" xfId="2192"/>
    <cellStyle name="_Costs not in AURORA 06GRC_INPUTS 2 2" xfId="2193"/>
    <cellStyle name="_Costs not in AURORA 06GRC_INPUTS 2 2 2" xfId="17436"/>
    <cellStyle name="_Costs not in AURORA 06GRC_INPUTS 2 3" xfId="17437"/>
    <cellStyle name="_Costs not in AURORA 06GRC_INPUTS 3" xfId="2194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5"/>
    <cellStyle name="_Costs not in AURORA 06GRC_NIM Summary 09GRC" xfId="2196"/>
    <cellStyle name="_Costs not in AURORA 06GRC_NIM Summary 09GRC 2" xfId="2197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8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199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0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1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2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3"/>
    <cellStyle name="_Costs not in AURORA 06GRC_NIM Summary 6 2" xfId="17489"/>
    <cellStyle name="_Costs not in AURORA 06GRC_NIM Summary 7" xfId="2204"/>
    <cellStyle name="_Costs not in AURORA 06GRC_NIM Summary 7 2" xfId="17490"/>
    <cellStyle name="_Costs not in AURORA 06GRC_NIM Summary 8" xfId="2205"/>
    <cellStyle name="_Costs not in AURORA 06GRC_NIM Summary 8 2" xfId="17491"/>
    <cellStyle name="_Costs not in AURORA 06GRC_NIM Summary 9" xfId="2206"/>
    <cellStyle name="_Costs not in AURORA 06GRC_NIM Summary 9 2" xfId="17492"/>
    <cellStyle name="_Costs not in AURORA 06GRC_NIM Summary_DEM-WP(C) ENERG10C--ctn Mid-C_042010 2010GRC" xfId="2207"/>
    <cellStyle name="_Costs not in AURORA 06GRC_PCA 10 -  Exhibit D Dec 2011" xfId="17493"/>
    <cellStyle name="_Costs not in AURORA 06GRC_PCA 10 -  Exhibit D from A Kellogg Jan 2011" xfId="2208"/>
    <cellStyle name="_Costs not in AURORA 06GRC_PCA 10 -  Exhibit D from A Kellogg July 2011" xfId="2209"/>
    <cellStyle name="_Costs not in AURORA 06GRC_PCA 10 -  Exhibit D from S Free Rcv'd 12-11" xfId="2210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1"/>
    <cellStyle name="_Costs not in AURORA 06GRC_PCA 7 - Exhibit D update 11_30_08 (2) 2" xfId="2212"/>
    <cellStyle name="_Costs not in AURORA 06GRC_PCA 7 - Exhibit D update 11_30_08 (2) 2 2" xfId="2213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4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5"/>
    <cellStyle name="_Costs not in AURORA 06GRC_PCA 7 - Exhibit D update 11_30_08 (2)_NIM Summary" xfId="2216"/>
    <cellStyle name="_Costs not in AURORA 06GRC_PCA 7 - Exhibit D update 11_30_08 (2)_NIM Summary 2" xfId="2217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8"/>
    <cellStyle name="_Costs not in AURORA 06GRC_PCA 8 - Exhibit D update 12_31_09" xfId="2219"/>
    <cellStyle name="_Costs not in AURORA 06GRC_PCA 8 - Exhibit D update 12_31_09 2" xfId="17502"/>
    <cellStyle name="_Costs not in AURORA 06GRC_PCA 9 -  Exhibit D April 2010" xfId="2220"/>
    <cellStyle name="_Costs not in AURORA 06GRC_PCA 9 -  Exhibit D April 2010 (3)" xfId="2221"/>
    <cellStyle name="_Costs not in AURORA 06GRC_PCA 9 -  Exhibit D April 2010 (3) 2" xfId="2222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3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4"/>
    <cellStyle name="_Costs not in AURORA 06GRC_PCA 9 -  Exhibit D Feb 2010 2" xfId="17510"/>
    <cellStyle name="_Costs not in AURORA 06GRC_PCA 9 -  Exhibit D Feb 2010 v2" xfId="2225"/>
    <cellStyle name="_Costs not in AURORA 06GRC_PCA 9 -  Exhibit D Feb 2010 v2 2" xfId="17511"/>
    <cellStyle name="_Costs not in AURORA 06GRC_PCA 9 -  Exhibit D Feb 2010 WF" xfId="2226"/>
    <cellStyle name="_Costs not in AURORA 06GRC_PCA 9 -  Exhibit D Feb 2010 WF 2" xfId="17512"/>
    <cellStyle name="_Costs not in AURORA 06GRC_PCA 9 -  Exhibit D Jan 2010" xfId="2227"/>
    <cellStyle name="_Costs not in AURORA 06GRC_PCA 9 -  Exhibit D Jan 2010 2" xfId="17513"/>
    <cellStyle name="_Costs not in AURORA 06GRC_PCA 9 -  Exhibit D March 2010 (2)" xfId="2228"/>
    <cellStyle name="_Costs not in AURORA 06GRC_PCA 9 -  Exhibit D March 2010 (2) 2" xfId="17514"/>
    <cellStyle name="_Costs not in AURORA 06GRC_PCA 9 -  Exhibit D Nov 2010" xfId="2229"/>
    <cellStyle name="_Costs not in AURORA 06GRC_PCA 9 -  Exhibit D Nov 2010 2" xfId="17515"/>
    <cellStyle name="_Costs not in AURORA 06GRC_PCA 9 - Exhibit D at August 2010" xfId="2230"/>
    <cellStyle name="_Costs not in AURORA 06GRC_PCA 9 - Exhibit D at August 2010 2" xfId="17516"/>
    <cellStyle name="_Costs not in AURORA 06GRC_PCA 9 - Exhibit D June 2010 GRC" xfId="2231"/>
    <cellStyle name="_Costs not in AURORA 06GRC_PCA 9 - Exhibit D June 2010 GRC 2" xfId="17517"/>
    <cellStyle name="_Costs not in AURORA 06GRC_Power Costs - Comparison bx Rbtl-Staff-Jt-PC" xfId="2232"/>
    <cellStyle name="_Costs not in AURORA 06GRC_Power Costs - Comparison bx Rbtl-Staff-Jt-PC 2" xfId="2233"/>
    <cellStyle name="_Costs not in AURORA 06GRC_Power Costs - Comparison bx Rbtl-Staff-Jt-PC 2 2" xfId="2234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5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6"/>
    <cellStyle name="_Costs not in AURORA 06GRC_Power Costs - Comparison bx Rbtl-Staff-Jt-PC_Adj Bench DR 3 for Initial Briefs (Electric) 2" xfId="2237"/>
    <cellStyle name="_Costs not in AURORA 06GRC_Power Costs - Comparison bx Rbtl-Staff-Jt-PC_Adj Bench DR 3 for Initial Briefs (Electric) 2 2" xfId="2238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39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0"/>
    <cellStyle name="_Costs not in AURORA 06GRC_Power Costs - Comparison bx Rbtl-Staff-Jt-PC_DEM-WP(C) ENERG10C--ctn Mid-C_042010 2010GRC" xfId="2241"/>
    <cellStyle name="_Costs not in AURORA 06GRC_Power Costs - Comparison bx Rbtl-Staff-Jt-PC_Electric Rev Req Model (2009 GRC) Rebuttal" xfId="2242"/>
    <cellStyle name="_Costs not in AURORA 06GRC_Power Costs - Comparison bx Rbtl-Staff-Jt-PC_Electric Rev Req Model (2009 GRC) Rebuttal 2" xfId="2243"/>
    <cellStyle name="_Costs not in AURORA 06GRC_Power Costs - Comparison bx Rbtl-Staff-Jt-PC_Electric Rev Req Model (2009 GRC) Rebuttal 2 2" xfId="2244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5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6"/>
    <cellStyle name="_Costs not in AURORA 06GRC_Power Costs - Comparison bx Rbtl-Staff-Jt-PC_Electric Rev Req Model (2009 GRC) Rebuttal REmoval of New  WH Solar AdjustMI 2" xfId="2247"/>
    <cellStyle name="_Costs not in AURORA 06GRC_Power Costs - Comparison bx Rbtl-Staff-Jt-PC_Electric Rev Req Model (2009 GRC) Rebuttal REmoval of New  WH Solar AdjustMI 2 2" xfId="2248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49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0"/>
    <cellStyle name="_Costs not in AURORA 06GRC_Power Costs - Comparison bx Rbtl-Staff-Jt-PC_Electric Rev Req Model (2009 GRC) Revised 01-18-2010" xfId="2251"/>
    <cellStyle name="_Costs not in AURORA 06GRC_Power Costs - Comparison bx Rbtl-Staff-Jt-PC_Electric Rev Req Model (2009 GRC) Revised 01-18-2010 2" xfId="2252"/>
    <cellStyle name="_Costs not in AURORA 06GRC_Power Costs - Comparison bx Rbtl-Staff-Jt-PC_Electric Rev Req Model (2009 GRC) Revised 01-18-2010 2 2" xfId="2253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4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5"/>
    <cellStyle name="_Costs not in AURORA 06GRC_Power Costs - Comparison bx Rbtl-Staff-Jt-PC_Final Order Electric EXHIBIT A-1" xfId="2256"/>
    <cellStyle name="_Costs not in AURORA 06GRC_Power Costs - Comparison bx Rbtl-Staff-Jt-PC_Final Order Electric EXHIBIT A-1 2" xfId="2257"/>
    <cellStyle name="_Costs not in AURORA 06GRC_Power Costs - Comparison bx Rbtl-Staff-Jt-PC_Final Order Electric EXHIBIT A-1 2 2" xfId="2258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59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0"/>
    <cellStyle name="_Costs not in AURORA 06GRC_Production Adj 4.37 2" xfId="2261"/>
    <cellStyle name="_Costs not in AURORA 06GRC_Production Adj 4.37 2 2" xfId="2262"/>
    <cellStyle name="_Costs not in AURORA 06GRC_Production Adj 4.37 2 2 2" xfId="17542"/>
    <cellStyle name="_Costs not in AURORA 06GRC_Production Adj 4.37 2 3" xfId="17543"/>
    <cellStyle name="_Costs not in AURORA 06GRC_Production Adj 4.37 3" xfId="2263"/>
    <cellStyle name="_Costs not in AURORA 06GRC_Production Adj 4.37 3 2" xfId="17544"/>
    <cellStyle name="_Costs not in AURORA 06GRC_Production Adj 4.37 4" xfId="17545"/>
    <cellStyle name="_Costs not in AURORA 06GRC_Purchased Power Adj 4.03" xfId="2264"/>
    <cellStyle name="_Costs not in AURORA 06GRC_Purchased Power Adj 4.03 2" xfId="2265"/>
    <cellStyle name="_Costs not in AURORA 06GRC_Purchased Power Adj 4.03 2 2" xfId="2266"/>
    <cellStyle name="_Costs not in AURORA 06GRC_Purchased Power Adj 4.03 2 2 2" xfId="17546"/>
    <cellStyle name="_Costs not in AURORA 06GRC_Purchased Power Adj 4.03 2 3" xfId="17547"/>
    <cellStyle name="_Costs not in AURORA 06GRC_Purchased Power Adj 4.03 3" xfId="2267"/>
    <cellStyle name="_Costs not in AURORA 06GRC_Purchased Power Adj 4.03 3 2" xfId="17548"/>
    <cellStyle name="_Costs not in AURORA 06GRC_Purchased Power Adj 4.03 4" xfId="17549"/>
    <cellStyle name="_Costs not in AURORA 06GRC_Rebuttal Power Costs" xfId="2268"/>
    <cellStyle name="_Costs not in AURORA 06GRC_Rebuttal Power Costs 2" xfId="2269"/>
    <cellStyle name="_Costs not in AURORA 06GRC_Rebuttal Power Costs 2 2" xfId="2270"/>
    <cellStyle name="_Costs not in AURORA 06GRC_Rebuttal Power Costs 2 2 2" xfId="17550"/>
    <cellStyle name="_Costs not in AURORA 06GRC_Rebuttal Power Costs 2 3" xfId="17551"/>
    <cellStyle name="_Costs not in AURORA 06GRC_Rebuttal Power Costs 3" xfId="2271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2"/>
    <cellStyle name="_Costs not in AURORA 06GRC_Rebuttal Power Costs_Adj Bench DR 3 for Initial Briefs (Electric) 2" xfId="2273"/>
    <cellStyle name="_Costs not in AURORA 06GRC_Rebuttal Power Costs_Adj Bench DR 3 for Initial Briefs (Electric) 2 2" xfId="2274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5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6"/>
    <cellStyle name="_Costs not in AURORA 06GRC_Rebuttal Power Costs_DEM-WP(C) ENERG10C--ctn Mid-C_042010 2010GRC" xfId="2277"/>
    <cellStyle name="_Costs not in AURORA 06GRC_Rebuttal Power Costs_Electric Rev Req Model (2009 GRC) Rebuttal" xfId="2278"/>
    <cellStyle name="_Costs not in AURORA 06GRC_Rebuttal Power Costs_Electric Rev Req Model (2009 GRC) Rebuttal 2" xfId="2279"/>
    <cellStyle name="_Costs not in AURORA 06GRC_Rebuttal Power Costs_Electric Rev Req Model (2009 GRC) Rebuttal 2 2" xfId="2280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1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0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Rebuttal Power Costs_Final Order Electric EXHIBIT A-1 2 2" xfId="2294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5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6"/>
    <cellStyle name="_Costs not in AURORA 06GRC_ROR &amp; CONV FACTOR 2" xfId="2297"/>
    <cellStyle name="_Costs not in AURORA 06GRC_ROR &amp; CONV FACTOR 2 2" xfId="2298"/>
    <cellStyle name="_Costs not in AURORA 06GRC_ROR &amp; CONV FACTOR 2 2 2" xfId="17575"/>
    <cellStyle name="_Costs not in AURORA 06GRC_ROR &amp; CONV FACTOR 2 3" xfId="17576"/>
    <cellStyle name="_Costs not in AURORA 06GRC_ROR &amp; CONV FACTOR 3" xfId="2299"/>
    <cellStyle name="_Costs not in AURORA 06GRC_ROR &amp; CONV FACTOR 3 2" xfId="17577"/>
    <cellStyle name="_Costs not in AURORA 06GRC_ROR &amp; CONV FACTOR 4" xfId="17578"/>
    <cellStyle name="_Costs not in AURORA 06GRC_ROR 5.02" xfId="2300"/>
    <cellStyle name="_Costs not in AURORA 06GRC_ROR 5.02 2" xfId="2301"/>
    <cellStyle name="_Costs not in AURORA 06GRC_ROR 5.02 2 2" xfId="2302"/>
    <cellStyle name="_Costs not in AURORA 06GRC_ROR 5.02 2 2 2" xfId="17579"/>
    <cellStyle name="_Costs not in AURORA 06GRC_ROR 5.02 2 3" xfId="17580"/>
    <cellStyle name="_Costs not in AURORA 06GRC_ROR 5.02 3" xfId="2303"/>
    <cellStyle name="_Costs not in AURORA 06GRC_ROR 5.02 3 2" xfId="17581"/>
    <cellStyle name="_Costs not in AURORA 06GRC_ROR 5.02 4" xfId="17582"/>
    <cellStyle name="_Costs not in AURORA 06GRC_Transmission Workbook for May BOD" xfId="2304"/>
    <cellStyle name="_Costs not in AURORA 06GRC_Transmission Workbook for May BOD 2" xfId="2305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6"/>
    <cellStyle name="_Costs not in AURORA 06GRC_Typical Residential Impacts 10.27.08" xfId="2307"/>
    <cellStyle name="_Costs not in AURORA 06GRC_Wind Integration 10GRC" xfId="2308"/>
    <cellStyle name="_Costs not in AURORA 06GRC_Wind Integration 10GRC 2" xfId="2309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2 2 2" xfId="17587"/>
    <cellStyle name="_Costs not in AURORA 2006GRC 6.15.06 2 2 3" xfId="17588"/>
    <cellStyle name="_Costs not in AURORA 2006GRC 6.15.06 2 3" xfId="2315"/>
    <cellStyle name="_Costs not in AURORA 2006GRC 6.15.06 2 3 2" xfId="17589"/>
    <cellStyle name="_Costs not in AURORA 2006GRC 6.15.06 2 4" xfId="17590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2 2 2" xfId="17591"/>
    <cellStyle name="_Costs not in AURORA 2006GRC 6.15.06 3 2 3" xfId="17592"/>
    <cellStyle name="_Costs not in AURORA 2006GRC 6.15.06 3 3" xfId="2319"/>
    <cellStyle name="_Costs not in AURORA 2006GRC 6.15.06 3 3 2" xfId="2320"/>
    <cellStyle name="_Costs not in AURORA 2006GRC 6.15.06 3 3 2 2" xfId="17593"/>
    <cellStyle name="_Costs not in AURORA 2006GRC 6.15.06 3 3 3" xfId="17594"/>
    <cellStyle name="_Costs not in AURORA 2006GRC 6.15.06 3 4" xfId="2321"/>
    <cellStyle name="_Costs not in AURORA 2006GRC 6.15.06 3 4 2" xfId="2322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3"/>
    <cellStyle name="_Costs not in AURORA 2006GRC 6.15.06 4 2" xfId="2324"/>
    <cellStyle name="_Costs not in AURORA 2006GRC 6.15.06 4 2 2" xfId="17598"/>
    <cellStyle name="_Costs not in AURORA 2006GRC 6.15.06 4 3" xfId="17599"/>
    <cellStyle name="_Costs not in AURORA 2006GRC 6.15.06 5" xfId="2325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6"/>
    <cellStyle name="_Costs not in AURORA 2006GRC 6.15.06 6 2" xfId="2327"/>
    <cellStyle name="_Costs not in AURORA 2006GRC 6.15.06 7" xfId="2328"/>
    <cellStyle name="_Costs not in AURORA 2006GRC 6.15.06 7 2" xfId="2329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0"/>
    <cellStyle name="_Costs not in AURORA 2006GRC 6.15.06_04 07E Wild Horse Wind Expansion (C) (2) 2" xfId="2331"/>
    <cellStyle name="_Costs not in AURORA 2006GRC 6.15.06_04 07E Wild Horse Wind Expansion (C) (2) 2 2" xfId="2332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3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4"/>
    <cellStyle name="_Costs not in AURORA 2006GRC 6.15.06_04 07E Wild Horse Wind Expansion (C) (2)_Adj Bench DR 3 for Initial Briefs (Electric) 2" xfId="2335"/>
    <cellStyle name="_Costs not in AURORA 2006GRC 6.15.06_04 07E Wild Horse Wind Expansion (C) (2)_Adj Bench DR 3 for Initial Briefs (Electric) 2 2" xfId="2336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7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8"/>
    <cellStyle name="_Costs not in AURORA 2006GRC 6.15.06_04 07E Wild Horse Wind Expansion (C) (2)_Book1" xfId="2339"/>
    <cellStyle name="_Costs not in AURORA 2006GRC 6.15.06_04 07E Wild Horse Wind Expansion (C) (2)_DEM-WP(C) ENERG10C--ctn Mid-C_042010 2010GRC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5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4"/>
    <cellStyle name="_Costs not in AURORA 2006GRC 6.15.06_04 07E Wild Horse Wind Expansion (C) (2)_Electric Rev Req Model (2009 GRC) Revised 01-18-2010" xfId="2355"/>
    <cellStyle name="_Costs not in AURORA 2006GRC 6.15.06_04 07E Wild Horse Wind Expansion (C) (2)_Electric Rev Req Model (2009 GRC) Revised 01-18-2010 2" xfId="2356"/>
    <cellStyle name="_Costs not in AURORA 2006GRC 6.15.06_04 07E Wild Horse Wind Expansion (C) (2)_Electric Rev Req Model (2009 GRC) Revised 01-18-2010 2 2" xfId="2357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8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59"/>
    <cellStyle name="_Costs not in AURORA 2006GRC 6.15.06_04 07E Wild Horse Wind Expansion (C) (2)_Electric Rev Req Model (2010 GRC)" xfId="2360"/>
    <cellStyle name="_Costs not in AURORA 2006GRC 6.15.06_04 07E Wild Horse Wind Expansion (C) (2)_Electric Rev Req Model (2010 GRC) SF" xfId="2361"/>
    <cellStyle name="_Costs not in AURORA 2006GRC 6.15.06_04 07E Wild Horse Wind Expansion (C) (2)_Final Order Electric EXHIBIT A-1" xfId="2362"/>
    <cellStyle name="_Costs not in AURORA 2006GRC 6.15.06_04 07E Wild Horse Wind Expansion (C) (2)_Final Order Electric EXHIBIT A-1 2" xfId="2363"/>
    <cellStyle name="_Costs not in AURORA 2006GRC 6.15.06_04 07E Wild Horse Wind Expansion (C) (2)_Final Order Electric EXHIBIT A-1 2 2" xfId="2364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5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6"/>
    <cellStyle name="_Costs not in AURORA 2006GRC 6.15.06_04 07E Wild Horse Wind Expansion (C) (2)_TENASKA REGULATORY ASSET 2" xfId="2367"/>
    <cellStyle name="_Costs not in AURORA 2006GRC 6.15.06_04 07E Wild Horse Wind Expansion (C) (2)_TENASKA REGULATORY ASSET 2 2" xfId="2368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69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0"/>
    <cellStyle name="_Costs not in AURORA 2006GRC 6.15.06_16.37E Wild Horse Expansion DeferralRevwrkingfile SF 2" xfId="2371"/>
    <cellStyle name="_Costs not in AURORA 2006GRC 6.15.06_16.37E Wild Horse Expansion DeferralRevwrkingfile SF 2 2" xfId="2372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3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4"/>
    <cellStyle name="_Costs not in AURORA 2006GRC 6.15.06_2009 Compliance Filing PCA Exhibits for GRC" xfId="2375"/>
    <cellStyle name="_Costs not in AURORA 2006GRC 6.15.06_2009 Compliance Filing PCA Exhibits for GRC 2" xfId="17643"/>
    <cellStyle name="_Costs not in AURORA 2006GRC 6.15.06_2009 GRC Compl Filing - Exhibit D" xfId="2376"/>
    <cellStyle name="_Costs not in AURORA 2006GRC 6.15.06_2009 GRC Compl Filing - Exhibit D 2" xfId="2377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8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79"/>
    <cellStyle name="_Costs not in AURORA 2006GRC 6.15.06_4 31 Regulatory Assets and Liabilities  7 06- Exhibit D" xfId="2380"/>
    <cellStyle name="_Costs not in AURORA 2006GRC 6.15.06_4 31 Regulatory Assets and Liabilities  7 06- Exhibit D 2" xfId="2381"/>
    <cellStyle name="_Costs not in AURORA 2006GRC 6.15.06_4 31 Regulatory Assets and Liabilities  7 06- Exhibit D 2 2" xfId="2382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3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4"/>
    <cellStyle name="_Costs not in AURORA 2006GRC 6.15.06_4 31 Regulatory Assets and Liabilities  7 06- Exhibit D_NIM Summary" xfId="2385"/>
    <cellStyle name="_Costs not in AURORA 2006GRC 6.15.06_4 31 Regulatory Assets and Liabilities  7 06- Exhibit D_NIM Summary 2" xfId="2386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7"/>
    <cellStyle name="_Costs not in AURORA 2006GRC 6.15.06_4 31E Reg Asset  Liab and EXH D" xfId="2388"/>
    <cellStyle name="_Costs not in AURORA 2006GRC 6.15.06_4 31E Reg Asset  Liab and EXH D _ Aug 10 Filing (2)" xfId="2389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3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4"/>
    <cellStyle name="_Costs not in AURORA 2006GRC 6.15.06_4 32 Regulatory Assets and Liabilities  7 06- Exhibit D_NIM Summary" xfId="2395"/>
    <cellStyle name="_Costs not in AURORA 2006GRC 6.15.06_4 32 Regulatory Assets and Liabilities  7 06- Exhibit D_NIM Summary 2" xfId="2396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7"/>
    <cellStyle name="_Costs not in AURORA 2006GRC 6.15.06_ACCOUNTS" xfId="2398"/>
    <cellStyle name="_Costs not in AURORA 2006GRC 6.15.06_Att B to RECs proceeds proposal" xfId="17696"/>
    <cellStyle name="_Costs not in AURORA 2006GRC 6.15.06_AURORA Total New" xfId="2399"/>
    <cellStyle name="_Costs not in AURORA 2006GRC 6.15.06_AURORA Total New 2" xfId="2400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1"/>
    <cellStyle name="_Costs not in AURORA 2006GRC 6.15.06_Book2 2" xfId="2402"/>
    <cellStyle name="_Costs not in AURORA 2006GRC 6.15.06_Book2 2 2" xfId="2403"/>
    <cellStyle name="_Costs not in AURORA 2006GRC 6.15.06_Book2 2 2 2" xfId="17701"/>
    <cellStyle name="_Costs not in AURORA 2006GRC 6.15.06_Book2 2 3" xfId="17702"/>
    <cellStyle name="_Costs not in AURORA 2006GRC 6.15.06_Book2 3" xfId="2404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5"/>
    <cellStyle name="_Costs not in AURORA 2006GRC 6.15.06_Book2_Adj Bench DR 3 for Initial Briefs (Electric) 2" xfId="2406"/>
    <cellStyle name="_Costs not in AURORA 2006GRC 6.15.06_Book2_Adj Bench DR 3 for Initial Briefs (Electric) 2 2" xfId="2407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8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09"/>
    <cellStyle name="_Costs not in AURORA 2006GRC 6.15.06_Book2_DEM-WP(C) ENERG10C--ctn Mid-C_042010 2010GRC" xfId="2410"/>
    <cellStyle name="_Costs not in AURORA 2006GRC 6.15.06_Book2_Electric Rev Req Model (2009 GRC) Rebuttal" xfId="2411"/>
    <cellStyle name="_Costs not in AURORA 2006GRC 6.15.06_Book2_Electric Rev Req Model (2009 GRC) Rebuttal 2" xfId="2412"/>
    <cellStyle name="_Costs not in AURORA 2006GRC 6.15.06_Book2_Electric Rev Req Model (2009 GRC) Rebuttal 2 2" xfId="2413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4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5"/>
    <cellStyle name="_Costs not in AURORA 2006GRC 6.15.06_Book2_Electric Rev Req Model (2009 GRC) Rebuttal REmoval of New  WH Solar AdjustMI 2" xfId="2416"/>
    <cellStyle name="_Costs not in AURORA 2006GRC 6.15.06_Book2_Electric Rev Req Model (2009 GRC) Rebuttal REmoval of New  WH Solar AdjustMI 2 2" xfId="2417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8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19"/>
    <cellStyle name="_Costs not in AURORA 2006GRC 6.15.06_Book2_Electric Rev Req Model (2009 GRC) Revised 01-18-2010" xfId="2420"/>
    <cellStyle name="_Costs not in AURORA 2006GRC 6.15.06_Book2_Electric Rev Req Model (2009 GRC) Revised 01-18-2010 2" xfId="2421"/>
    <cellStyle name="_Costs not in AURORA 2006GRC 6.15.06_Book2_Electric Rev Req Model (2009 GRC) Revised 01-18-2010 2 2" xfId="2422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3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4"/>
    <cellStyle name="_Costs not in AURORA 2006GRC 6.15.06_Book2_Final Order Electric EXHIBIT A-1" xfId="2425"/>
    <cellStyle name="_Costs not in AURORA 2006GRC 6.15.06_Book2_Final Order Electric EXHIBIT A-1 2" xfId="2426"/>
    <cellStyle name="_Costs not in AURORA 2006GRC 6.15.06_Book2_Final Order Electric EXHIBIT A-1 2 2" xfId="2427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8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29"/>
    <cellStyle name="_Costs not in AURORA 2006GRC 6.15.06_Book4 2" xfId="2430"/>
    <cellStyle name="_Costs not in AURORA 2006GRC 6.15.06_Book4 2 2" xfId="2431"/>
    <cellStyle name="_Costs not in AURORA 2006GRC 6.15.06_Book4 2 2 2" xfId="17725"/>
    <cellStyle name="_Costs not in AURORA 2006GRC 6.15.06_Book4 2 3" xfId="17726"/>
    <cellStyle name="_Costs not in AURORA 2006GRC 6.15.06_Book4 3" xfId="2432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3"/>
    <cellStyle name="_Costs not in AURORA 2006GRC 6.15.06_Book9" xfId="2434"/>
    <cellStyle name="_Costs not in AURORA 2006GRC 6.15.06_Book9 2" xfId="2435"/>
    <cellStyle name="_Costs not in AURORA 2006GRC 6.15.06_Book9 2 2" xfId="2436"/>
    <cellStyle name="_Costs not in AURORA 2006GRC 6.15.06_Book9 2 2 2" xfId="17729"/>
    <cellStyle name="_Costs not in AURORA 2006GRC 6.15.06_Book9 2 3" xfId="17730"/>
    <cellStyle name="_Costs not in AURORA 2006GRC 6.15.06_Book9 3" xfId="2437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8"/>
    <cellStyle name="_Costs not in AURORA 2006GRC 6.15.06_Chelan PUD Power Costs (8-10)" xfId="2439"/>
    <cellStyle name="_Costs not in AURORA 2006GRC 6.15.06_Chelan PUD Power Costs (8-10) 2" xfId="17733"/>
    <cellStyle name="_Costs not in AURORA 2006GRC 6.15.06_DEM-WP(C) Chelan Power Costs" xfId="2440"/>
    <cellStyle name="_Costs not in AURORA 2006GRC 6.15.06_DEM-WP(C) Chelan Power Costs 2" xfId="17734"/>
    <cellStyle name="_Costs not in AURORA 2006GRC 6.15.06_DEM-WP(C) ENERG10C--ctn Mid-C_042010 2010GRC" xfId="2441"/>
    <cellStyle name="_Costs not in AURORA 2006GRC 6.15.06_DEM-WP(C) Gas Transport 2010GRC" xfId="2442"/>
    <cellStyle name="_Costs not in AURORA 2006GRC 6.15.06_DEM-WP(C) Gas Transport 2010GRC 2" xfId="17735"/>
    <cellStyle name="_Costs not in AURORA 2006GRC 6.15.06_DWH-08 (Rate Spread &amp; Design Workpapers)" xfId="2443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4"/>
    <cellStyle name="_Costs not in AURORA 2006GRC 6.15.06_Gas Rev Req Model (2010 GRC)" xfId="2445"/>
    <cellStyle name="_Costs not in AURORA 2006GRC 6.15.06_INPUTS" xfId="2446"/>
    <cellStyle name="_Costs not in AURORA 2006GRC 6.15.06_INPUTS 2" xfId="2447"/>
    <cellStyle name="_Costs not in AURORA 2006GRC 6.15.06_INPUTS 2 2" xfId="2448"/>
    <cellStyle name="_Costs not in AURORA 2006GRC 6.15.06_INPUTS 2 2 2" xfId="17739"/>
    <cellStyle name="_Costs not in AURORA 2006GRC 6.15.06_INPUTS 2 3" xfId="17740"/>
    <cellStyle name="_Costs not in AURORA 2006GRC 6.15.06_INPUTS 3" xfId="2449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0"/>
    <cellStyle name="_Costs not in AURORA 2006GRC 6.15.06_NIM Summary 09GRC" xfId="2451"/>
    <cellStyle name="_Costs not in AURORA 2006GRC 6.15.06_NIM Summary 09GRC 2" xfId="2452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3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4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5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6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7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8"/>
    <cellStyle name="_Costs not in AURORA 2006GRC 6.15.06_NIM Summary 6 2" xfId="17792"/>
    <cellStyle name="_Costs not in AURORA 2006GRC 6.15.06_NIM Summary 7" xfId="2459"/>
    <cellStyle name="_Costs not in AURORA 2006GRC 6.15.06_NIM Summary 7 2" xfId="17793"/>
    <cellStyle name="_Costs not in AURORA 2006GRC 6.15.06_NIM Summary 8" xfId="2460"/>
    <cellStyle name="_Costs not in AURORA 2006GRC 6.15.06_NIM Summary 8 2" xfId="17794"/>
    <cellStyle name="_Costs not in AURORA 2006GRC 6.15.06_NIM Summary 9" xfId="2461"/>
    <cellStyle name="_Costs not in AURORA 2006GRC 6.15.06_NIM Summary 9 2" xfId="17795"/>
    <cellStyle name="_Costs not in AURORA 2006GRC 6.15.06_NIM Summary_DEM-WP(C) ENERG10C--ctn Mid-C_042010 2010GRC" xfId="2462"/>
    <cellStyle name="_Costs not in AURORA 2006GRC 6.15.06_PCA 10 -  Exhibit D Dec 2011" xfId="17796"/>
    <cellStyle name="_Costs not in AURORA 2006GRC 6.15.06_PCA 10 -  Exhibit D from A Kellogg Jan 2011" xfId="2463"/>
    <cellStyle name="_Costs not in AURORA 2006GRC 6.15.06_PCA 10 -  Exhibit D from A Kellogg July 2011" xfId="2464"/>
    <cellStyle name="_Costs not in AURORA 2006GRC 6.15.06_PCA 10 -  Exhibit D from S Free Rcv'd 12-11" xfId="2465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6"/>
    <cellStyle name="_Costs not in AURORA 2006GRC 6.15.06_PCA 9 -  Exhibit D April 2010 (3)" xfId="2467"/>
    <cellStyle name="_Costs not in AURORA 2006GRC 6.15.06_PCA 9 -  Exhibit D April 2010 (3) 2" xfId="2468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69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0"/>
    <cellStyle name="_Costs not in AURORA 2006GRC 6.15.06_PCA 9 -  Exhibit D Nov 2010 2" xfId="17806"/>
    <cellStyle name="_Costs not in AURORA 2006GRC 6.15.06_PCA 9 - Exhibit D at August 2010" xfId="2471"/>
    <cellStyle name="_Costs not in AURORA 2006GRC 6.15.06_PCA 9 - Exhibit D at August 2010 2" xfId="17807"/>
    <cellStyle name="_Costs not in AURORA 2006GRC 6.15.06_PCA 9 - Exhibit D June 2010 GRC" xfId="2472"/>
    <cellStyle name="_Costs not in AURORA 2006GRC 6.15.06_PCA 9 - Exhibit D June 2010 GRC 2" xfId="17808"/>
    <cellStyle name="_Costs not in AURORA 2006GRC 6.15.06_Power Costs - Comparison bx Rbtl-Staff-Jt-PC" xfId="2473"/>
    <cellStyle name="_Costs not in AURORA 2006GRC 6.15.06_Power Costs - Comparison bx Rbtl-Staff-Jt-PC 2" xfId="2474"/>
    <cellStyle name="_Costs not in AURORA 2006GRC 6.15.06_Power Costs - Comparison bx Rbtl-Staff-Jt-PC 2 2" xfId="2475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6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7"/>
    <cellStyle name="_Costs not in AURORA 2006GRC 6.15.06_Power Costs - Comparison bx Rbtl-Staff-Jt-PC_Adj Bench DR 3 for Initial Briefs (Electric) 2" xfId="2478"/>
    <cellStyle name="_Costs not in AURORA 2006GRC 6.15.06_Power Costs - Comparison bx Rbtl-Staff-Jt-PC_Adj Bench DR 3 for Initial Briefs (Electric) 2 2" xfId="2479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0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1"/>
    <cellStyle name="_Costs not in AURORA 2006GRC 6.15.06_Power Costs - Comparison bx Rbtl-Staff-Jt-PC_DEM-WP(C) ENERG10C--ctn Mid-C_042010 2010GRC" xfId="2482"/>
    <cellStyle name="_Costs not in AURORA 2006GRC 6.15.06_Power Costs - Comparison bx Rbtl-Staff-Jt-PC_Electric Rev Req Model (2009 GRC) Rebuttal" xfId="2483"/>
    <cellStyle name="_Costs not in AURORA 2006GRC 6.15.06_Power Costs - Comparison bx Rbtl-Staff-Jt-PC_Electric Rev Req Model (2009 GRC) Rebuttal 2" xfId="2484"/>
    <cellStyle name="_Costs not in AURORA 2006GRC 6.15.06_Power Costs - Comparison bx Rbtl-Staff-Jt-PC_Electric Rev Req Model (2009 GRC) Rebuttal 2 2" xfId="2485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6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7"/>
    <cellStyle name="_Costs not in AURORA 2006GRC 6.15.06_Power Costs - Comparison bx Rbtl-Staff-Jt-PC_Electric Rev Req Model (2009 GRC) Rebuttal REmoval of New  WH Solar AdjustMI 2" xfId="2488"/>
    <cellStyle name="_Costs not in AURORA 2006GRC 6.15.06_Power Costs - Comparison bx Rbtl-Staff-Jt-PC_Electric Rev Req Model (2009 GRC) Rebuttal REmoval of New  WH Solar AdjustMI 2 2" xfId="2489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0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1"/>
    <cellStyle name="_Costs not in AURORA 2006GRC 6.15.06_Power Costs - Comparison bx Rbtl-Staff-Jt-PC_Electric Rev Req Model (2009 GRC) Revised 01-18-2010" xfId="2492"/>
    <cellStyle name="_Costs not in AURORA 2006GRC 6.15.06_Power Costs - Comparison bx Rbtl-Staff-Jt-PC_Electric Rev Req Model (2009 GRC) Revised 01-18-2010 2" xfId="2493"/>
    <cellStyle name="_Costs not in AURORA 2006GRC 6.15.06_Power Costs - Comparison bx Rbtl-Staff-Jt-PC_Electric Rev Req Model (2009 GRC) Revised 01-18-2010 2 2" xfId="2494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5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6"/>
    <cellStyle name="_Costs not in AURORA 2006GRC 6.15.06_Power Costs - Comparison bx Rbtl-Staff-Jt-PC_Final Order Electric EXHIBIT A-1" xfId="2497"/>
    <cellStyle name="_Costs not in AURORA 2006GRC 6.15.06_Power Costs - Comparison bx Rbtl-Staff-Jt-PC_Final Order Electric EXHIBIT A-1 2" xfId="2498"/>
    <cellStyle name="_Costs not in AURORA 2006GRC 6.15.06_Power Costs - Comparison bx Rbtl-Staff-Jt-PC_Final Order Electric EXHIBIT A-1 2 2" xfId="2499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0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1"/>
    <cellStyle name="_Costs not in AURORA 2006GRC 6.15.06_Production Adj 4.37 2" xfId="2502"/>
    <cellStyle name="_Costs not in AURORA 2006GRC 6.15.06_Production Adj 4.37 2 2" xfId="2503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4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5"/>
    <cellStyle name="_Costs not in AURORA 2006GRC 6.15.06_Purchased Power Adj 4.03 2" xfId="2506"/>
    <cellStyle name="_Costs not in AURORA 2006GRC 6.15.06_Purchased Power Adj 4.03 2 2" xfId="2507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8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09"/>
    <cellStyle name="_Costs not in AURORA 2006GRC 6.15.06_Rebuttal Power Costs 2" xfId="2510"/>
    <cellStyle name="_Costs not in AURORA 2006GRC 6.15.06_Rebuttal Power Costs 2 2" xfId="2511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2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3"/>
    <cellStyle name="_Costs not in AURORA 2006GRC 6.15.06_Rebuttal Power Costs_Adj Bench DR 3 for Initial Briefs (Electric) 2" xfId="2514"/>
    <cellStyle name="_Costs not in AURORA 2006GRC 6.15.06_Rebuttal Power Costs_Adj Bench DR 3 for Initial Briefs (Electric) 2 2" xfId="2515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6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7"/>
    <cellStyle name="_Costs not in AURORA 2006GRC 6.15.06_Rebuttal Power Costs_DEM-WP(C) ENERG10C--ctn Mid-C_042010 2010GRC" xfId="2518"/>
    <cellStyle name="_Costs not in AURORA 2006GRC 6.15.06_Rebuttal Power Costs_Electric Rev Req Model (2009 GRC) Rebuttal" xfId="2519"/>
    <cellStyle name="_Costs not in AURORA 2006GRC 6.15.06_Rebuttal Power Costs_Electric Rev Req Model (2009 GRC) Rebuttal 2" xfId="2520"/>
    <cellStyle name="_Costs not in AURORA 2006GRC 6.15.06_Rebuttal Power Costs_Electric Rev Req Model (2009 GRC) Rebuttal 2 2" xfId="2521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2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3"/>
    <cellStyle name="_Costs not in AURORA 2006GRC 6.15.06_Rebuttal Power Costs_Electric Rev Req Model (2009 GRC) Rebuttal REmoval of New  WH Solar AdjustMI 2" xfId="2524"/>
    <cellStyle name="_Costs not in AURORA 2006GRC 6.15.06_Rebuttal Power Costs_Electric Rev Req Model (2009 GRC) Rebuttal REmoval of New  WH Solar AdjustMI 2 2" xfId="2525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6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7"/>
    <cellStyle name="_Costs not in AURORA 2006GRC 6.15.06_Rebuttal Power Costs_Electric Rev Req Model (2009 GRC) Revised 01-18-2010" xfId="2528"/>
    <cellStyle name="_Costs not in AURORA 2006GRC 6.15.06_Rebuttal Power Costs_Electric Rev Req Model (2009 GRC) Revised 01-18-2010 2" xfId="2529"/>
    <cellStyle name="_Costs not in AURORA 2006GRC 6.15.06_Rebuttal Power Costs_Electric Rev Req Model (2009 GRC) Revised 01-18-2010 2 2" xfId="2530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1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2"/>
    <cellStyle name="_Costs not in AURORA 2006GRC 6.15.06_Rebuttal Power Costs_Final Order Electric EXHIBIT A-1" xfId="2533"/>
    <cellStyle name="_Costs not in AURORA 2006GRC 6.15.06_Rebuttal Power Costs_Final Order Electric EXHIBIT A-1 2" xfId="2534"/>
    <cellStyle name="_Costs not in AURORA 2006GRC 6.15.06_Rebuttal Power Costs_Final Order Electric EXHIBIT A-1 2 2" xfId="2535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6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7"/>
    <cellStyle name="_Costs not in AURORA 2006GRC 6.15.06_ROR &amp; CONV FACTOR 2" xfId="2538"/>
    <cellStyle name="_Costs not in AURORA 2006GRC 6.15.06_ROR &amp; CONV FACTOR 2 2" xfId="2539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0"/>
    <cellStyle name="_Costs not in AURORA 2006GRC 6.15.06_ROR &amp; CONV FACTOR 3 2" xfId="17868"/>
    <cellStyle name="_Costs not in AURORA 2006GRC 6.15.06_ROR &amp; CONV FACTOR 4" xfId="17869"/>
    <cellStyle name="_Costs not in AURORA 2006GRC 6.15.06_ROR 5.02" xfId="2541"/>
    <cellStyle name="_Costs not in AURORA 2006GRC 6.15.06_ROR 5.02 2" xfId="2542"/>
    <cellStyle name="_Costs not in AURORA 2006GRC 6.15.06_ROR 5.02 2 2" xfId="2543"/>
    <cellStyle name="_Costs not in AURORA 2006GRC 6.15.06_ROR 5.02 2 2 2" xfId="17870"/>
    <cellStyle name="_Costs not in AURORA 2006GRC 6.15.06_ROR 5.02 2 3" xfId="17871"/>
    <cellStyle name="_Costs not in AURORA 2006GRC 6.15.06_ROR 5.02 3" xfId="2544"/>
    <cellStyle name="_Costs not in AURORA 2006GRC 6.15.06_ROR 5.02 3 2" xfId="17872"/>
    <cellStyle name="_Costs not in AURORA 2006GRC 6.15.06_ROR 5.02 4" xfId="17873"/>
    <cellStyle name="_Costs not in AURORA 2006GRC 6.15.06_Wind Integration 10GRC" xfId="2545"/>
    <cellStyle name="_Costs not in AURORA 2006GRC 6.15.06_Wind Integration 10GRC 2" xfId="2546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7"/>
    <cellStyle name="_Costs not in AURORA 2006GRC w gas price updated" xfId="2548"/>
    <cellStyle name="_Costs not in AURORA 2006GRC w gas price updated 2" xfId="2549"/>
    <cellStyle name="_Costs not in AURORA 2006GRC w gas price updated 2 2" xfId="2550"/>
    <cellStyle name="_Costs not in AURORA 2006GRC w gas price updated 2 2 2" xfId="17876"/>
    <cellStyle name="_Costs not in AURORA 2006GRC w gas price updated 2 3" xfId="17877"/>
    <cellStyle name="_Costs not in AURORA 2006GRC w gas price updated 3" xfId="2551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2"/>
    <cellStyle name="_Costs not in AURORA 2006GRC w gas price updated_Adj Bench DR 3 for Initial Briefs (Electric) 2" xfId="2553"/>
    <cellStyle name="_Costs not in AURORA 2006GRC w gas price updated_Adj Bench DR 3 for Initial Briefs (Electric) 2 2" xfId="2554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5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6"/>
    <cellStyle name="_Costs not in AURORA 2006GRC w gas price updated_Book1" xfId="2557"/>
    <cellStyle name="_Costs not in AURORA 2006GRC w gas price updated_Book2" xfId="2558"/>
    <cellStyle name="_Costs not in AURORA 2006GRC w gas price updated_Book2 2" xfId="2559"/>
    <cellStyle name="_Costs not in AURORA 2006GRC w gas price updated_Book2 2 2" xfId="2560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1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2"/>
    <cellStyle name="_Costs not in AURORA 2006GRC w gas price updated_Book2_Adj Bench DR 3 for Initial Briefs (Electric) 2" xfId="2563"/>
    <cellStyle name="_Costs not in AURORA 2006GRC w gas price updated_Book2_Adj Bench DR 3 for Initial Briefs (Electric) 2 2" xfId="2564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5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6"/>
    <cellStyle name="_Costs not in AURORA 2006GRC w gas price updated_Book2_DEM-WP(C) ENERG10C--ctn Mid-C_042010 2010GRC" xfId="2567"/>
    <cellStyle name="_Costs not in AURORA 2006GRC w gas price updated_Book2_Electric Rev Req Model (2009 GRC) Rebuttal" xfId="2568"/>
    <cellStyle name="_Costs not in AURORA 2006GRC w gas price updated_Book2_Electric Rev Req Model (2009 GRC) Rebuttal 2" xfId="2569"/>
    <cellStyle name="_Costs not in AURORA 2006GRC w gas price updated_Book2_Electric Rev Req Model (2009 GRC) Rebuttal 2 2" xfId="2570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1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2"/>
    <cellStyle name="_Costs not in AURORA 2006GRC w gas price updated_Book2_Electric Rev Req Model (2009 GRC) Rebuttal REmoval of New  WH Solar AdjustMI 2" xfId="2573"/>
    <cellStyle name="_Costs not in AURORA 2006GRC w gas price updated_Book2_Electric Rev Req Model (2009 GRC) Rebuttal REmoval of New  WH Solar AdjustMI 2 2" xfId="2574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5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6"/>
    <cellStyle name="_Costs not in AURORA 2006GRC w gas price updated_Book2_Electric Rev Req Model (2009 GRC) Revised 01-18-2010" xfId="2577"/>
    <cellStyle name="_Costs not in AURORA 2006GRC w gas price updated_Book2_Electric Rev Req Model (2009 GRC) Revised 01-18-2010 2" xfId="2578"/>
    <cellStyle name="_Costs not in AURORA 2006GRC w gas price updated_Book2_Electric Rev Req Model (2009 GRC) Revised 01-18-2010 2 2" xfId="2579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0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1"/>
    <cellStyle name="_Costs not in AURORA 2006GRC w gas price updated_Book2_Final Order Electric EXHIBIT A-1" xfId="2582"/>
    <cellStyle name="_Costs not in AURORA 2006GRC w gas price updated_Book2_Final Order Electric EXHIBIT A-1 2" xfId="2583"/>
    <cellStyle name="_Costs not in AURORA 2006GRC w gas price updated_Book2_Final Order Electric EXHIBIT A-1 2 2" xfId="2584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5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6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7"/>
    <cellStyle name="_Costs not in AURORA 2006GRC w gas price updated_Confidential Material 2" xfId="17915"/>
    <cellStyle name="_Costs not in AURORA 2006GRC w gas price updated_DEM-WP(C) Colstrip 12 Coal Cost Forecast 2010GRC" xfId="2588"/>
    <cellStyle name="_Costs not in AURORA 2006GRC w gas price updated_DEM-WP(C) Colstrip 12 Coal Cost Forecast 2010GRC 2" xfId="17916"/>
    <cellStyle name="_Costs not in AURORA 2006GRC w gas price updated_DEM-WP(C) ENERG10C--ctn Mid-C_042010 2010GRC" xfId="2589"/>
    <cellStyle name="_Costs not in AURORA 2006GRC w gas price updated_DEM-WP(C) Production O&amp;M 2010GRC As-Filed" xfId="2590"/>
    <cellStyle name="_Costs not in AURORA 2006GRC w gas price updated_DEM-WP(C) Production O&amp;M 2010GRC As-Filed 2" xfId="2591"/>
    <cellStyle name="_Costs not in AURORA 2006GRC w gas price updated_DEM-WP(C) Production O&amp;M 2010GRC As-Filed 2 2" xfId="17917"/>
    <cellStyle name="_Costs not in AURORA 2006GRC w gas price updated_DEM-WP(C) Production O&amp;M 2010GRC As-Filed 3" xfId="2592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3"/>
    <cellStyle name="_Costs not in AURORA 2006GRC w gas price updated_Electric Rev Req Model (2009 GRC)  2" xfId="2594"/>
    <cellStyle name="_Costs not in AURORA 2006GRC w gas price updated_Electric Rev Req Model (2009 GRC)  2 2" xfId="2595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6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7"/>
    <cellStyle name="_Costs not in AURORA 2006GRC w gas price updated_Electric Rev Req Model (2009 GRC) Rebuttal" xfId="2598"/>
    <cellStyle name="_Costs not in AURORA 2006GRC w gas price updated_Electric Rev Req Model (2009 GRC) Rebuttal 2" xfId="2599"/>
    <cellStyle name="_Costs not in AURORA 2006GRC w gas price updated_Electric Rev Req Model (2009 GRC) Rebuttal 2 2" xfId="2600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1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2"/>
    <cellStyle name="_Costs not in AURORA 2006GRC w gas price updated_Electric Rev Req Model (2009 GRC) Rebuttal REmoval of New  WH Solar AdjustMI 2" xfId="2603"/>
    <cellStyle name="_Costs not in AURORA 2006GRC w gas price updated_Electric Rev Req Model (2009 GRC) Rebuttal REmoval of New  WH Solar AdjustMI 2 2" xfId="2604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5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6"/>
    <cellStyle name="_Costs not in AURORA 2006GRC w gas price updated_Electric Rev Req Model (2009 GRC) Revised 01-18-2010" xfId="2607"/>
    <cellStyle name="_Costs not in AURORA 2006GRC w gas price updated_Electric Rev Req Model (2009 GRC) Revised 01-18-2010 2" xfId="2608"/>
    <cellStyle name="_Costs not in AURORA 2006GRC w gas price updated_Electric Rev Req Model (2009 GRC) Revised 01-18-2010 2 2" xfId="2609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0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1"/>
    <cellStyle name="_Costs not in AURORA 2006GRC w gas price updated_Electric Rev Req Model (2010 GRC)" xfId="2612"/>
    <cellStyle name="_Costs not in AURORA 2006GRC w gas price updated_Electric Rev Req Model (2010 GRC) SF" xfId="2613"/>
    <cellStyle name="_Costs not in AURORA 2006GRC w gas price updated_Final Order Electric EXHIBIT A-1" xfId="2614"/>
    <cellStyle name="_Costs not in AURORA 2006GRC w gas price updated_Final Order Electric EXHIBIT A-1 2" xfId="2615"/>
    <cellStyle name="_Costs not in AURORA 2006GRC w gas price updated_Final Order Electric EXHIBIT A-1 2 2" xfId="2616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7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8"/>
    <cellStyle name="_Costs not in AURORA 2006GRC w gas price updated_NIM Summary 2" xfId="2619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0"/>
    <cellStyle name="_Costs not in AURORA 2006GRC w gas price updated_Rebuttal Power Costs" xfId="2621"/>
    <cellStyle name="_Costs not in AURORA 2006GRC w gas price updated_Rebuttal Power Costs 2" xfId="2622"/>
    <cellStyle name="_Costs not in AURORA 2006GRC w gas price updated_Rebuttal Power Costs 2 2" xfId="2623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4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5"/>
    <cellStyle name="_Costs not in AURORA 2006GRC w gas price updated_Rebuttal Power Costs_Adj Bench DR 3 for Initial Briefs (Electric) 2" xfId="2626"/>
    <cellStyle name="_Costs not in AURORA 2006GRC w gas price updated_Rebuttal Power Costs_Adj Bench DR 3 for Initial Briefs (Electric) 2 2" xfId="2627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8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29"/>
    <cellStyle name="_Costs not in AURORA 2006GRC w gas price updated_Rebuttal Power Costs_DEM-WP(C) ENERG10C--ctn Mid-C_042010 2010GRC" xfId="2630"/>
    <cellStyle name="_Costs not in AURORA 2006GRC w gas price updated_Rebuttal Power Costs_Electric Rev Req Model (2009 GRC) Rebuttal" xfId="2631"/>
    <cellStyle name="_Costs not in AURORA 2006GRC w gas price updated_Rebuttal Power Costs_Electric Rev Req Model (2009 GRC) Rebuttal 2" xfId="2632"/>
    <cellStyle name="_Costs not in AURORA 2006GRC w gas price updated_Rebuttal Power Costs_Electric Rev Req Model (2009 GRC) Rebuttal 2 2" xfId="2633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4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5"/>
    <cellStyle name="_Costs not in AURORA 2006GRC w gas price updated_Rebuttal Power Costs_Electric Rev Req Model (2009 GRC) Rebuttal REmoval of New  WH Solar AdjustMI 2" xfId="2636"/>
    <cellStyle name="_Costs not in AURORA 2006GRC w gas price updated_Rebuttal Power Costs_Electric Rev Req Model (2009 GRC) Rebuttal REmoval of New  WH Solar AdjustMI 2 2" xfId="2637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8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39"/>
    <cellStyle name="_Costs not in AURORA 2006GRC w gas price updated_Rebuttal Power Costs_Electric Rev Req Model (2009 GRC) Revised 01-18-2010" xfId="2640"/>
    <cellStyle name="_Costs not in AURORA 2006GRC w gas price updated_Rebuttal Power Costs_Electric Rev Req Model (2009 GRC) Revised 01-18-2010 2" xfId="2641"/>
    <cellStyle name="_Costs not in AURORA 2006GRC w gas price updated_Rebuttal Power Costs_Electric Rev Req Model (2009 GRC) Revised 01-18-2010 2 2" xfId="2642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3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4"/>
    <cellStyle name="_Costs not in AURORA 2006GRC w gas price updated_Rebuttal Power Costs_Final Order Electric EXHIBIT A-1" xfId="2645"/>
    <cellStyle name="_Costs not in AURORA 2006GRC w gas price updated_Rebuttal Power Costs_Final Order Electric EXHIBIT A-1 2" xfId="2646"/>
    <cellStyle name="_Costs not in AURORA 2006GRC w gas price updated_Rebuttal Power Costs_Final Order Electric EXHIBIT A-1 2 2" xfId="2647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8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49"/>
    <cellStyle name="_Costs not in AURORA 2006GRC w gas price updated_TENASKA REGULATORY ASSET 2" xfId="2650"/>
    <cellStyle name="_Costs not in AURORA 2006GRC w gas price updated_TENASKA REGULATORY ASSET 2 2" xfId="2651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2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3"/>
    <cellStyle name="_Costs not in AURORA 2007 Rate Case 2" xfId="2654"/>
    <cellStyle name="_Costs not in AURORA 2007 Rate Case 2 2" xfId="2655"/>
    <cellStyle name="_Costs not in AURORA 2007 Rate Case 2 2 2" xfId="2656"/>
    <cellStyle name="_Costs not in AURORA 2007 Rate Case 2 2 2 2" xfId="17975"/>
    <cellStyle name="_Costs not in AURORA 2007 Rate Case 2 2 3" xfId="17976"/>
    <cellStyle name="_Costs not in AURORA 2007 Rate Case 2 3" xfId="2657"/>
    <cellStyle name="_Costs not in AURORA 2007 Rate Case 2 3 2" xfId="17977"/>
    <cellStyle name="_Costs not in AURORA 2007 Rate Case 2 4" xfId="17978"/>
    <cellStyle name="_Costs not in AURORA 2007 Rate Case 3" xfId="2658"/>
    <cellStyle name="_Costs not in AURORA 2007 Rate Case 3 2" xfId="2659"/>
    <cellStyle name="_Costs not in AURORA 2007 Rate Case 3 2 2" xfId="17979"/>
    <cellStyle name="_Costs not in AURORA 2007 Rate Case 3 3" xfId="17980"/>
    <cellStyle name="_Costs not in AURORA 2007 Rate Case 4" xfId="2660"/>
    <cellStyle name="_Costs not in AURORA 2007 Rate Case 4 2" xfId="2661"/>
    <cellStyle name="_Costs not in AURORA 2007 Rate Case 4 2 2" xfId="17981"/>
    <cellStyle name="_Costs not in AURORA 2007 Rate Case 4 3" xfId="17982"/>
    <cellStyle name="_Costs not in AURORA 2007 Rate Case 5" xfId="2662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3"/>
    <cellStyle name="_Costs not in AURORA 2007 Rate Case 6 2" xfId="2664"/>
    <cellStyle name="_Costs not in AURORA 2007 Rate Case 7" xfId="2665"/>
    <cellStyle name="_Costs not in AURORA 2007 Rate Case 7 2" xfId="2666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7"/>
    <cellStyle name="_Costs not in AURORA 2007 Rate Case_(C) WHE Proforma with ITC cash grant 10 Yr Amort_for deferral_102809 2" xfId="2668"/>
    <cellStyle name="_Costs not in AURORA 2007 Rate Case_(C) WHE Proforma with ITC cash grant 10 Yr Amort_for deferral_102809 2 2" xfId="2669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0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1"/>
    <cellStyle name="_Costs not in AURORA 2007 Rate Case_(C) WHE Proforma with ITC cash grant 10 Yr Amort_for deferral_102809_16.07E Wild Horse Wind Expansionwrkingfile 2" xfId="2672"/>
    <cellStyle name="_Costs not in AURORA 2007 Rate Case_(C) WHE Proforma with ITC cash grant 10 Yr Amort_for deferral_102809_16.07E Wild Horse Wind Expansionwrkingfile 2 2" xfId="2673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4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5"/>
    <cellStyle name="_Costs not in AURORA 2007 Rate Case_(C) WHE Proforma with ITC cash grant 10 Yr Amort_for deferral_102809_16.07E Wild Horse Wind Expansionwrkingfile SF 2" xfId="2676"/>
    <cellStyle name="_Costs not in AURORA 2007 Rate Case_(C) WHE Proforma with ITC cash grant 10 Yr Amort_for deferral_102809_16.07E Wild Horse Wind Expansionwrkingfile SF 2 2" xfId="2677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8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79"/>
    <cellStyle name="_Costs not in AURORA 2007 Rate Case_(C) WHE Proforma with ITC cash grant 10 Yr Amort_for deferral_102809_16.07E Wild Horse Wind Expansionwrkingfile_DEM-WP(C) ENERG10C--ctn Mid-C_042010 2010GRC" xfId="2680"/>
    <cellStyle name="_Costs not in AURORA 2007 Rate Case_(C) WHE Proforma with ITC cash grant 10 Yr Amort_for deferral_102809_16.37E Wild Horse Expansion DeferralRevwrkingfile SF" xfId="2681"/>
    <cellStyle name="_Costs not in AURORA 2007 Rate Case_(C) WHE Proforma with ITC cash grant 10 Yr Amort_for deferral_102809_16.37E Wild Horse Expansion DeferralRevwrkingfile SF 2" xfId="2682"/>
    <cellStyle name="_Costs not in AURORA 2007 Rate Case_(C) WHE Proforma with ITC cash grant 10 Yr Amort_for deferral_102809_16.37E Wild Horse Expansion DeferralRevwrkingfile SF 2 2" xfId="2683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4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5"/>
    <cellStyle name="_Costs not in AURORA 2007 Rate Case_(C) WHE Proforma with ITC cash grant 10 Yr Amort_for deferral_102809_DEM-WP(C) ENERG10C--ctn Mid-C_042010 2010GRC" xfId="2686"/>
    <cellStyle name="_Costs not in AURORA 2007 Rate Case_(C) WHE Proforma with ITC cash grant 10 Yr Amort_for rebuttal_120709" xfId="2687"/>
    <cellStyle name="_Costs not in AURORA 2007 Rate Case_(C) WHE Proforma with ITC cash grant 10 Yr Amort_for rebuttal_120709 2" xfId="2688"/>
    <cellStyle name="_Costs not in AURORA 2007 Rate Case_(C) WHE Proforma with ITC cash grant 10 Yr Amort_for rebuttal_120709 2 2" xfId="2689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0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1"/>
    <cellStyle name="_Costs not in AURORA 2007 Rate Case_04.07E Wild Horse Wind Expansion" xfId="2692"/>
    <cellStyle name="_Costs not in AURORA 2007 Rate Case_04.07E Wild Horse Wind Expansion 2" xfId="2693"/>
    <cellStyle name="_Costs not in AURORA 2007 Rate Case_04.07E Wild Horse Wind Expansion 2 2" xfId="2694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5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6"/>
    <cellStyle name="_Costs not in AURORA 2007 Rate Case_04.07E Wild Horse Wind Expansion_16.07E Wild Horse Wind Expansionwrkingfile 2" xfId="2697"/>
    <cellStyle name="_Costs not in AURORA 2007 Rate Case_04.07E Wild Horse Wind Expansion_16.07E Wild Horse Wind Expansionwrkingfile 2 2" xfId="2698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699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0"/>
    <cellStyle name="_Costs not in AURORA 2007 Rate Case_04.07E Wild Horse Wind Expansion_16.07E Wild Horse Wind Expansionwrkingfile SF 2" xfId="2701"/>
    <cellStyle name="_Costs not in AURORA 2007 Rate Case_04.07E Wild Horse Wind Expansion_16.07E Wild Horse Wind Expansionwrkingfile SF 2 2" xfId="2702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3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4"/>
    <cellStyle name="_Costs not in AURORA 2007 Rate Case_04.07E Wild Horse Wind Expansion_16.07E Wild Horse Wind Expansionwrkingfile_DEM-WP(C) ENERG10C--ctn Mid-C_042010 2010GRC" xfId="2705"/>
    <cellStyle name="_Costs not in AURORA 2007 Rate Case_04.07E Wild Horse Wind Expansion_16.37E Wild Horse Expansion DeferralRevwrkingfile SF" xfId="2706"/>
    <cellStyle name="_Costs not in AURORA 2007 Rate Case_04.07E Wild Horse Wind Expansion_16.37E Wild Horse Expansion DeferralRevwrkingfile SF 2" xfId="2707"/>
    <cellStyle name="_Costs not in AURORA 2007 Rate Case_04.07E Wild Horse Wind Expansion_16.37E Wild Horse Expansion DeferralRevwrkingfile SF 2 2" xfId="2708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09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0"/>
    <cellStyle name="_Costs not in AURORA 2007 Rate Case_04.07E Wild Horse Wind Expansion_DEM-WP(C) ENERG10C--ctn Mid-C_042010 2010GRC" xfId="2711"/>
    <cellStyle name="_Costs not in AURORA 2007 Rate Case_16.07E Wild Horse Wind Expansionwrkingfile" xfId="2712"/>
    <cellStyle name="_Costs not in AURORA 2007 Rate Case_16.07E Wild Horse Wind Expansionwrkingfile 2" xfId="2713"/>
    <cellStyle name="_Costs not in AURORA 2007 Rate Case_16.07E Wild Horse Wind Expansionwrkingfile 2 2" xfId="2714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5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6"/>
    <cellStyle name="_Costs not in AURORA 2007 Rate Case_16.07E Wild Horse Wind Expansionwrkingfile SF 2" xfId="2717"/>
    <cellStyle name="_Costs not in AURORA 2007 Rate Case_16.07E Wild Horse Wind Expansionwrkingfile SF 2 2" xfId="2718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19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0"/>
    <cellStyle name="_Costs not in AURORA 2007 Rate Case_16.07E Wild Horse Wind Expansionwrkingfile_DEM-WP(C) ENERG10C--ctn Mid-C_042010 2010GRC" xfId="2721"/>
    <cellStyle name="_Costs not in AURORA 2007 Rate Case_16.37E Wild Horse Expansion DeferralRevwrkingfile SF" xfId="2722"/>
    <cellStyle name="_Costs not in AURORA 2007 Rate Case_16.37E Wild Horse Expansion DeferralRevwrkingfile SF 2" xfId="2723"/>
    <cellStyle name="_Costs not in AURORA 2007 Rate Case_16.37E Wild Horse Expansion DeferralRevwrkingfile SF 2 2" xfId="2724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5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6"/>
    <cellStyle name="_Costs not in AURORA 2007 Rate Case_2009 Compliance Filing PCA Exhibits for GRC" xfId="2727"/>
    <cellStyle name="_Costs not in AURORA 2007 Rate Case_2009 Compliance Filing PCA Exhibits for GRC 2" xfId="18038"/>
    <cellStyle name="_Costs not in AURORA 2007 Rate Case_2009 GRC Compl Filing - Exhibit D" xfId="2728"/>
    <cellStyle name="_Costs not in AURORA 2007 Rate Case_2009 GRC Compl Filing - Exhibit D 2" xfId="2729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0"/>
    <cellStyle name="_Costs not in AURORA 2007 Rate Case_3.01 Income Statement" xfId="2731"/>
    <cellStyle name="_Costs not in AURORA 2007 Rate Case_4 31 Regulatory Assets and Liabilities  7 06- Exhibit D" xfId="2732"/>
    <cellStyle name="_Costs not in AURORA 2007 Rate Case_4 31 Regulatory Assets and Liabilities  7 06- Exhibit D 2" xfId="2733"/>
    <cellStyle name="_Costs not in AURORA 2007 Rate Case_4 31 Regulatory Assets and Liabilities  7 06- Exhibit D 2 2" xfId="2734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5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6"/>
    <cellStyle name="_Costs not in AURORA 2007 Rate Case_4 31 Regulatory Assets and Liabilities  7 06- Exhibit D_NIM Summary" xfId="2737"/>
    <cellStyle name="_Costs not in AURORA 2007 Rate Case_4 31 Regulatory Assets and Liabilities  7 06- Exhibit D_NIM Summary 2" xfId="2738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39"/>
    <cellStyle name="_Costs not in AURORA 2007 Rate Case_4 31E Reg Asset  Liab and EXH D" xfId="2740"/>
    <cellStyle name="_Costs not in AURORA 2007 Rate Case_4 31E Reg Asset  Liab and EXH D _ Aug 10 Filing (2)" xfId="2741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2"/>
    <cellStyle name="_Costs not in AURORA 2007 Rate Case_4 32 Regulatory Assets and Liabilities  7 06- Exhibit D 2" xfId="2743"/>
    <cellStyle name="_Costs not in AURORA 2007 Rate Case_4 32 Regulatory Assets and Liabilities  7 06- Exhibit D 2 2" xfId="2744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5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6"/>
    <cellStyle name="_Costs not in AURORA 2007 Rate Case_4 32 Regulatory Assets and Liabilities  7 06- Exhibit D_NIM Summary" xfId="2747"/>
    <cellStyle name="_Costs not in AURORA 2007 Rate Case_4 32 Regulatory Assets and Liabilities  7 06- Exhibit D_NIM Summary 2" xfId="2748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49"/>
    <cellStyle name="_Costs not in AURORA 2007 Rate Case_AURORA Total New" xfId="2750"/>
    <cellStyle name="_Costs not in AURORA 2007 Rate Case_AURORA Total New 2" xfId="2751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2"/>
    <cellStyle name="_Costs not in AURORA 2007 Rate Case_Book2 2" xfId="2753"/>
    <cellStyle name="_Costs not in AURORA 2007 Rate Case_Book2 2 2" xfId="2754"/>
    <cellStyle name="_Costs not in AURORA 2007 Rate Case_Book2 2 2 2" xfId="18092"/>
    <cellStyle name="_Costs not in AURORA 2007 Rate Case_Book2 2 3" xfId="18093"/>
    <cellStyle name="_Costs not in AURORA 2007 Rate Case_Book2 3" xfId="2755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6"/>
    <cellStyle name="_Costs not in AURORA 2007 Rate Case_Book2_Adj Bench DR 3 for Initial Briefs (Electric) 2" xfId="2757"/>
    <cellStyle name="_Costs not in AURORA 2007 Rate Case_Book2_Adj Bench DR 3 for Initial Briefs (Electric) 2 2" xfId="2758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59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0"/>
    <cellStyle name="_Costs not in AURORA 2007 Rate Case_Book2_DEM-WP(C) ENERG10C--ctn Mid-C_042010 2010GRC" xfId="2761"/>
    <cellStyle name="_Costs not in AURORA 2007 Rate Case_Book2_Electric Rev Req Model (2009 GRC) Rebuttal" xfId="2762"/>
    <cellStyle name="_Costs not in AURORA 2007 Rate Case_Book2_Electric Rev Req Model (2009 GRC) Rebuttal 2" xfId="2763"/>
    <cellStyle name="_Costs not in AURORA 2007 Rate Case_Book2_Electric Rev Req Model (2009 GRC) Rebuttal 2 2" xfId="2764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5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6"/>
    <cellStyle name="_Costs not in AURORA 2007 Rate Case_Book2_Electric Rev Req Model (2009 GRC) Rebuttal REmoval of New  WH Solar AdjustMI 2" xfId="2767"/>
    <cellStyle name="_Costs not in AURORA 2007 Rate Case_Book2_Electric Rev Req Model (2009 GRC) Rebuttal REmoval of New  WH Solar AdjustMI 2 2" xfId="2768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69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0"/>
    <cellStyle name="_Costs not in AURORA 2007 Rate Case_Book2_Electric Rev Req Model (2009 GRC) Revised 01-18-2010" xfId="2771"/>
    <cellStyle name="_Costs not in AURORA 2007 Rate Case_Book2_Electric Rev Req Model (2009 GRC) Revised 01-18-2010 2" xfId="2772"/>
    <cellStyle name="_Costs not in AURORA 2007 Rate Case_Book2_Electric Rev Req Model (2009 GRC) Revised 01-18-2010 2 2" xfId="2773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4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5"/>
    <cellStyle name="_Costs not in AURORA 2007 Rate Case_Book2_Final Order Electric EXHIBIT A-1" xfId="2776"/>
    <cellStyle name="_Costs not in AURORA 2007 Rate Case_Book2_Final Order Electric EXHIBIT A-1 2" xfId="2777"/>
    <cellStyle name="_Costs not in AURORA 2007 Rate Case_Book2_Final Order Electric EXHIBIT A-1 2 2" xfId="2778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79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0"/>
    <cellStyle name="_Costs not in AURORA 2007 Rate Case_Book4 2" xfId="2781"/>
    <cellStyle name="_Costs not in AURORA 2007 Rate Case_Book4 2 2" xfId="2782"/>
    <cellStyle name="_Costs not in AURORA 2007 Rate Case_Book4 2 2 2" xfId="18116"/>
    <cellStyle name="_Costs not in AURORA 2007 Rate Case_Book4 2 3" xfId="18117"/>
    <cellStyle name="_Costs not in AURORA 2007 Rate Case_Book4 3" xfId="2783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4"/>
    <cellStyle name="_Costs not in AURORA 2007 Rate Case_Book9" xfId="2785"/>
    <cellStyle name="_Costs not in AURORA 2007 Rate Case_Book9 2" xfId="2786"/>
    <cellStyle name="_Costs not in AURORA 2007 Rate Case_Book9 2 2" xfId="2787"/>
    <cellStyle name="_Costs not in AURORA 2007 Rate Case_Book9 2 2 2" xfId="18120"/>
    <cellStyle name="_Costs not in AURORA 2007 Rate Case_Book9 2 3" xfId="18121"/>
    <cellStyle name="_Costs not in AURORA 2007 Rate Case_Book9 3" xfId="2788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89"/>
    <cellStyle name="_Costs not in AURORA 2007 Rate Case_Chelan PUD Power Costs (8-10)" xfId="2790"/>
    <cellStyle name="_Costs not in AURORA 2007 Rate Case_Chelan PUD Power Costs (8-10) 2" xfId="18124"/>
    <cellStyle name="_Costs not in AURORA 2007 Rate Case_DEM-WP(C) Chelan Power Costs" xfId="2791"/>
    <cellStyle name="_Costs not in AURORA 2007 Rate Case_DEM-WP(C) Chelan Power Costs 2" xfId="18125"/>
    <cellStyle name="_Costs not in AURORA 2007 Rate Case_DEM-WP(C) ENERG10C--ctn Mid-C_042010 2010GRC" xfId="2792"/>
    <cellStyle name="_Costs not in AURORA 2007 Rate Case_DEM-WP(C) Gas Transport 2010GRC" xfId="2793"/>
    <cellStyle name="_Costs not in AURORA 2007 Rate Case_DEM-WP(C) Gas Transport 2010GRC 2" xfId="18126"/>
    <cellStyle name="_Costs not in AURORA 2007 Rate Case_Electric COS Inputs" xfId="2794"/>
    <cellStyle name="_Costs not in AURORA 2007 Rate Case_Electric COS Inputs 2" xfId="2795"/>
    <cellStyle name="_Costs not in AURORA 2007 Rate Case_Electric COS Inputs 2 2" xfId="2796"/>
    <cellStyle name="_Costs not in AURORA 2007 Rate Case_Electric COS Inputs 2 2 2" xfId="2797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8"/>
    <cellStyle name="_Costs not in AURORA 2007 Rate Case_Electric COS Inputs 2 3 2" xfId="2799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0"/>
    <cellStyle name="_Costs not in AURORA 2007 Rate Case_Electric COS Inputs 2 4 2" xfId="2801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2"/>
    <cellStyle name="_Costs not in AURORA 2007 Rate Case_Electric COS Inputs 3 2" xfId="2803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4"/>
    <cellStyle name="_Costs not in AURORA 2007 Rate Case_Electric COS Inputs 4 2" xfId="2805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6"/>
    <cellStyle name="_Costs not in AURORA 2007 Rate Case_Electric COS Inputs 5 2" xfId="18138"/>
    <cellStyle name="_Costs not in AURORA 2007 Rate Case_Electric COS Inputs 6" xfId="2807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8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09"/>
    <cellStyle name="_Costs not in AURORA 2007 Rate Case_NIM Summary 09GRC" xfId="2810"/>
    <cellStyle name="_Costs not in AURORA 2007 Rate Case_NIM Summary 09GRC 2" xfId="2811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2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3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4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5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6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7"/>
    <cellStyle name="_Costs not in AURORA 2007 Rate Case_NIM Summary 6 2" xfId="18192"/>
    <cellStyle name="_Costs not in AURORA 2007 Rate Case_NIM Summary 7" xfId="2818"/>
    <cellStyle name="_Costs not in AURORA 2007 Rate Case_NIM Summary 7 2" xfId="18193"/>
    <cellStyle name="_Costs not in AURORA 2007 Rate Case_NIM Summary 8" xfId="2819"/>
    <cellStyle name="_Costs not in AURORA 2007 Rate Case_NIM Summary 8 2" xfId="18194"/>
    <cellStyle name="_Costs not in AURORA 2007 Rate Case_NIM Summary 9" xfId="2820"/>
    <cellStyle name="_Costs not in AURORA 2007 Rate Case_NIM Summary 9 2" xfId="18195"/>
    <cellStyle name="_Costs not in AURORA 2007 Rate Case_NIM Summary_DEM-WP(C) ENERG10C--ctn Mid-C_042010 2010GRC" xfId="2821"/>
    <cellStyle name="_Costs not in AURORA 2007 Rate Case_PCA 10 -  Exhibit D Dec 2011" xfId="18196"/>
    <cellStyle name="_Costs not in AURORA 2007 Rate Case_PCA 10 -  Exhibit D from A Kellogg Jan 2011" xfId="2822"/>
    <cellStyle name="_Costs not in AURORA 2007 Rate Case_PCA 10 -  Exhibit D from A Kellogg July 2011" xfId="2823"/>
    <cellStyle name="_Costs not in AURORA 2007 Rate Case_PCA 10 -  Exhibit D from S Free Rcv'd 12-11" xfId="2824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5"/>
    <cellStyle name="_Costs not in AURORA 2007 Rate Case_PCA 9 -  Exhibit D April 2010 (3)" xfId="2826"/>
    <cellStyle name="_Costs not in AURORA 2007 Rate Case_PCA 9 -  Exhibit D April 2010 (3) 2" xfId="2827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8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29"/>
    <cellStyle name="_Costs not in AURORA 2007 Rate Case_PCA 9 -  Exhibit D Nov 2010 2" xfId="18206"/>
    <cellStyle name="_Costs not in AURORA 2007 Rate Case_PCA 9 - Exhibit D at August 2010" xfId="2830"/>
    <cellStyle name="_Costs not in AURORA 2007 Rate Case_PCA 9 - Exhibit D at August 2010 2" xfId="18207"/>
    <cellStyle name="_Costs not in AURORA 2007 Rate Case_PCA 9 - Exhibit D June 2010 GRC" xfId="2831"/>
    <cellStyle name="_Costs not in AURORA 2007 Rate Case_PCA 9 - Exhibit D June 2010 GRC 2" xfId="18208"/>
    <cellStyle name="_Costs not in AURORA 2007 Rate Case_Power Costs - Comparison bx Rbtl-Staff-Jt-PC" xfId="2832"/>
    <cellStyle name="_Costs not in AURORA 2007 Rate Case_Power Costs - Comparison bx Rbtl-Staff-Jt-PC 2" xfId="2833"/>
    <cellStyle name="_Costs not in AURORA 2007 Rate Case_Power Costs - Comparison bx Rbtl-Staff-Jt-PC 2 2" xfId="2834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5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6"/>
    <cellStyle name="_Costs not in AURORA 2007 Rate Case_Power Costs - Comparison bx Rbtl-Staff-Jt-PC_Adj Bench DR 3 for Initial Briefs (Electric) 2" xfId="2837"/>
    <cellStyle name="_Costs not in AURORA 2007 Rate Case_Power Costs - Comparison bx Rbtl-Staff-Jt-PC_Adj Bench DR 3 for Initial Briefs (Electric) 2 2" xfId="2838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39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0"/>
    <cellStyle name="_Costs not in AURORA 2007 Rate Case_Power Costs - Comparison bx Rbtl-Staff-Jt-PC_DEM-WP(C) ENERG10C--ctn Mid-C_042010 2010GRC" xfId="2841"/>
    <cellStyle name="_Costs not in AURORA 2007 Rate Case_Power Costs - Comparison bx Rbtl-Staff-Jt-PC_Electric Rev Req Model (2009 GRC) Rebuttal" xfId="2842"/>
    <cellStyle name="_Costs not in AURORA 2007 Rate Case_Power Costs - Comparison bx Rbtl-Staff-Jt-PC_Electric Rev Req Model (2009 GRC) Rebuttal 2" xfId="2843"/>
    <cellStyle name="_Costs not in AURORA 2007 Rate Case_Power Costs - Comparison bx Rbtl-Staff-Jt-PC_Electric Rev Req Model (2009 GRC) Rebuttal 2 2" xfId="2844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5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6"/>
    <cellStyle name="_Costs not in AURORA 2007 Rate Case_Power Costs - Comparison bx Rbtl-Staff-Jt-PC_Electric Rev Req Model (2009 GRC) Rebuttal REmoval of New  WH Solar AdjustMI 2" xfId="2847"/>
    <cellStyle name="_Costs not in AURORA 2007 Rate Case_Power Costs - Comparison bx Rbtl-Staff-Jt-PC_Electric Rev Req Model (2009 GRC) Rebuttal REmoval of New  WH Solar AdjustMI 2 2" xfId="2848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49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0"/>
    <cellStyle name="_Costs not in AURORA 2007 Rate Case_Power Costs - Comparison bx Rbtl-Staff-Jt-PC_Electric Rev Req Model (2009 GRC) Revised 01-18-2010" xfId="2851"/>
    <cellStyle name="_Costs not in AURORA 2007 Rate Case_Power Costs - Comparison bx Rbtl-Staff-Jt-PC_Electric Rev Req Model (2009 GRC) Revised 01-18-2010 2" xfId="2852"/>
    <cellStyle name="_Costs not in AURORA 2007 Rate Case_Power Costs - Comparison bx Rbtl-Staff-Jt-PC_Electric Rev Req Model (2009 GRC) Revised 01-18-2010 2 2" xfId="2853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4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5"/>
    <cellStyle name="_Costs not in AURORA 2007 Rate Case_Power Costs - Comparison bx Rbtl-Staff-Jt-PC_Final Order Electric EXHIBIT A-1" xfId="2856"/>
    <cellStyle name="_Costs not in AURORA 2007 Rate Case_Power Costs - Comparison bx Rbtl-Staff-Jt-PC_Final Order Electric EXHIBIT A-1 2" xfId="2857"/>
    <cellStyle name="_Costs not in AURORA 2007 Rate Case_Power Costs - Comparison bx Rbtl-Staff-Jt-PC_Final Order Electric EXHIBIT A-1 2 2" xfId="2858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59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0"/>
    <cellStyle name="_Costs not in AURORA 2007 Rate Case_Production Adj 4.37 2" xfId="2861"/>
    <cellStyle name="_Costs not in AURORA 2007 Rate Case_Production Adj 4.37 2 2" xfId="2862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3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4"/>
    <cellStyle name="_Costs not in AURORA 2007 Rate Case_Purchased Power Adj 4.03 2" xfId="2865"/>
    <cellStyle name="_Costs not in AURORA 2007 Rate Case_Purchased Power Adj 4.03 2 2" xfId="2866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7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8"/>
    <cellStyle name="_Costs not in AURORA 2007 Rate Case_Rebuttal Power Costs 2" xfId="2869"/>
    <cellStyle name="_Costs not in AURORA 2007 Rate Case_Rebuttal Power Costs 2 2" xfId="2870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1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2"/>
    <cellStyle name="_Costs not in AURORA 2007 Rate Case_Rebuttal Power Costs_Adj Bench DR 3 for Initial Briefs (Electric) 2" xfId="2873"/>
    <cellStyle name="_Costs not in AURORA 2007 Rate Case_Rebuttal Power Costs_Adj Bench DR 3 for Initial Briefs (Electric) 2 2" xfId="2874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5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6"/>
    <cellStyle name="_Costs not in AURORA 2007 Rate Case_Rebuttal Power Costs_DEM-WP(C) ENERG10C--ctn Mid-C_042010 2010GRC" xfId="2877"/>
    <cellStyle name="_Costs not in AURORA 2007 Rate Case_Rebuttal Power Costs_Electric Rev Req Model (2009 GRC) Rebuttal" xfId="2878"/>
    <cellStyle name="_Costs not in AURORA 2007 Rate Case_Rebuttal Power Costs_Electric Rev Req Model (2009 GRC) Rebuttal 2" xfId="2879"/>
    <cellStyle name="_Costs not in AURORA 2007 Rate Case_Rebuttal Power Costs_Electric Rev Req Model (2009 GRC) Rebuttal 2 2" xfId="2880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1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2"/>
    <cellStyle name="_Costs not in AURORA 2007 Rate Case_Rebuttal Power Costs_Electric Rev Req Model (2009 GRC) Rebuttal REmoval of New  WH Solar AdjustMI 2" xfId="2883"/>
    <cellStyle name="_Costs not in AURORA 2007 Rate Case_Rebuttal Power Costs_Electric Rev Req Model (2009 GRC) Rebuttal REmoval of New  WH Solar AdjustMI 2 2" xfId="2884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5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6"/>
    <cellStyle name="_Costs not in AURORA 2007 Rate Case_Rebuttal Power Costs_Electric Rev Req Model (2009 GRC) Revised 01-18-2010" xfId="2887"/>
    <cellStyle name="_Costs not in AURORA 2007 Rate Case_Rebuttal Power Costs_Electric Rev Req Model (2009 GRC) Revised 01-18-2010 2" xfId="2888"/>
    <cellStyle name="_Costs not in AURORA 2007 Rate Case_Rebuttal Power Costs_Electric Rev Req Model (2009 GRC) Revised 01-18-2010 2 2" xfId="2889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0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1"/>
    <cellStyle name="_Costs not in AURORA 2007 Rate Case_Rebuttal Power Costs_Final Order Electric EXHIBIT A-1" xfId="2892"/>
    <cellStyle name="_Costs not in AURORA 2007 Rate Case_Rebuttal Power Costs_Final Order Electric EXHIBIT A-1 2" xfId="2893"/>
    <cellStyle name="_Costs not in AURORA 2007 Rate Case_Rebuttal Power Costs_Final Order Electric EXHIBIT A-1 2 2" xfId="2894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5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6"/>
    <cellStyle name="_Costs not in AURORA 2007 Rate Case_ROR 5.02 2" xfId="2897"/>
    <cellStyle name="_Costs not in AURORA 2007 Rate Case_ROR 5.02 2 2" xfId="2898"/>
    <cellStyle name="_Costs not in AURORA 2007 Rate Case_ROR 5.02 2 2 2" xfId="18265"/>
    <cellStyle name="_Costs not in AURORA 2007 Rate Case_ROR 5.02 2 3" xfId="18266"/>
    <cellStyle name="_Costs not in AURORA 2007 Rate Case_ROR 5.02 3" xfId="2899"/>
    <cellStyle name="_Costs not in AURORA 2007 Rate Case_ROR 5.02 3 2" xfId="18267"/>
    <cellStyle name="_Costs not in AURORA 2007 Rate Case_ROR 5.02 4" xfId="18268"/>
    <cellStyle name="_Costs not in AURORA 2007 Rate Case_Transmission Workbook for May BOD" xfId="2900"/>
    <cellStyle name="_Costs not in AURORA 2007 Rate Case_Transmission Workbook for May BOD 2" xfId="2901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2"/>
    <cellStyle name="_Costs not in AURORA 2007 Rate Case_Wind Integration 10GRC" xfId="2903"/>
    <cellStyle name="_Costs not in AURORA 2007 Rate Case_Wind Integration 10GRC 2" xfId="2904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5"/>
    <cellStyle name="_Costs not in KWI3000 '06Budget" xfId="2906"/>
    <cellStyle name="_Costs not in KWI3000 '06Budget 10" xfId="18273"/>
    <cellStyle name="_Costs not in KWI3000 '06Budget 10 2" xfId="18274"/>
    <cellStyle name="_Costs not in KWI3000 '06Budget 2" xfId="2907"/>
    <cellStyle name="_Costs not in KWI3000 '06Budget 2 2" xfId="2908"/>
    <cellStyle name="_Costs not in KWI3000 '06Budget 2 2 2" xfId="2909"/>
    <cellStyle name="_Costs not in KWI3000 '06Budget 2 2 2 2" xfId="18275"/>
    <cellStyle name="_Costs not in KWI3000 '06Budget 2 2 3" xfId="18276"/>
    <cellStyle name="_Costs not in KWI3000 '06Budget 2 3" xfId="2910"/>
    <cellStyle name="_Costs not in KWI3000 '06Budget 2 3 2" xfId="18277"/>
    <cellStyle name="_Costs not in KWI3000 '06Budget 2 4" xfId="18278"/>
    <cellStyle name="_Costs not in KWI3000 '06Budget 3" xfId="2911"/>
    <cellStyle name="_Costs not in KWI3000 '06Budget 3 2" xfId="2912"/>
    <cellStyle name="_Costs not in KWI3000 '06Budget 3 2 2" xfId="2913"/>
    <cellStyle name="_Costs not in KWI3000 '06Budget 3 2 2 2" xfId="18279"/>
    <cellStyle name="_Costs not in KWI3000 '06Budget 3 2 3" xfId="18280"/>
    <cellStyle name="_Costs not in KWI3000 '06Budget 3 3" xfId="2914"/>
    <cellStyle name="_Costs not in KWI3000 '06Budget 3 3 2" xfId="2915"/>
    <cellStyle name="_Costs not in KWI3000 '06Budget 3 3 2 2" xfId="18281"/>
    <cellStyle name="_Costs not in KWI3000 '06Budget 3 3 3" xfId="18282"/>
    <cellStyle name="_Costs not in KWI3000 '06Budget 3 4" xfId="2916"/>
    <cellStyle name="_Costs not in KWI3000 '06Budget 3 4 2" xfId="2917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8"/>
    <cellStyle name="_Costs not in KWI3000 '06Budget 4 2" xfId="2919"/>
    <cellStyle name="_Costs not in KWI3000 '06Budget 4 2 2" xfId="18286"/>
    <cellStyle name="_Costs not in KWI3000 '06Budget 4 3" xfId="18287"/>
    <cellStyle name="_Costs not in KWI3000 '06Budget 5" xfId="2920"/>
    <cellStyle name="_Costs not in KWI3000 '06Budget 5 2" xfId="2921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2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3"/>
    <cellStyle name="_Costs not in KWI3000 '06Budget 7 2" xfId="2924"/>
    <cellStyle name="_Costs not in KWI3000 '06Budget 8" xfId="2925"/>
    <cellStyle name="_Costs not in KWI3000 '06Budget 8 2" xfId="2926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7"/>
    <cellStyle name="_Costs not in KWI3000 '06Budget_(C) WHE Proforma with ITC cash grant 10 Yr Amort_for deferral_102809 2" xfId="2928"/>
    <cellStyle name="_Costs not in KWI3000 '06Budget_(C) WHE Proforma with ITC cash grant 10 Yr Amort_for deferral_102809 2 2" xfId="2929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0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1"/>
    <cellStyle name="_Costs not in KWI3000 '06Budget_(C) WHE Proforma with ITC cash grant 10 Yr Amort_for deferral_102809_16.07E Wild Horse Wind Expansionwrkingfile 2" xfId="2932"/>
    <cellStyle name="_Costs not in KWI3000 '06Budget_(C) WHE Proforma with ITC cash grant 10 Yr Amort_for deferral_102809_16.07E Wild Horse Wind Expansionwrkingfile 2 2" xfId="2933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4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5"/>
    <cellStyle name="_Costs not in KWI3000 '06Budget_(C) WHE Proforma with ITC cash grant 10 Yr Amort_for deferral_102809_16.07E Wild Horse Wind Expansionwrkingfile SF 2" xfId="2936"/>
    <cellStyle name="_Costs not in KWI3000 '06Budget_(C) WHE Proforma with ITC cash grant 10 Yr Amort_for deferral_102809_16.07E Wild Horse Wind Expansionwrkingfile SF 2 2" xfId="2937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8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39"/>
    <cellStyle name="_Costs not in KWI3000 '06Budget_(C) WHE Proforma with ITC cash grant 10 Yr Amort_for deferral_102809_16.07E Wild Horse Wind Expansionwrkingfile_DEM-WP(C) ENERG10C--ctn Mid-C_042010 2010GRC" xfId="2940"/>
    <cellStyle name="_Costs not in KWI3000 '06Budget_(C) WHE Proforma with ITC cash grant 10 Yr Amort_for deferral_102809_16.37E Wild Horse Expansion DeferralRevwrkingfile SF" xfId="2941"/>
    <cellStyle name="_Costs not in KWI3000 '06Budget_(C) WHE Proforma with ITC cash grant 10 Yr Amort_for deferral_102809_16.37E Wild Horse Expansion DeferralRevwrkingfile SF 2" xfId="2942"/>
    <cellStyle name="_Costs not in KWI3000 '06Budget_(C) WHE Proforma with ITC cash grant 10 Yr Amort_for deferral_102809_16.37E Wild Horse Expansion DeferralRevwrkingfile SF 2 2" xfId="2943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4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5"/>
    <cellStyle name="_Costs not in KWI3000 '06Budget_(C) WHE Proforma with ITC cash grant 10 Yr Amort_for deferral_102809_DEM-WP(C) ENERG10C--ctn Mid-C_042010 2010GRC" xfId="2946"/>
    <cellStyle name="_Costs not in KWI3000 '06Budget_(C) WHE Proforma with ITC cash grant 10 Yr Amort_for rebuttal_120709" xfId="2947"/>
    <cellStyle name="_Costs not in KWI3000 '06Budget_(C) WHE Proforma with ITC cash grant 10 Yr Amort_for rebuttal_120709 2" xfId="2948"/>
    <cellStyle name="_Costs not in KWI3000 '06Budget_(C) WHE Proforma with ITC cash grant 10 Yr Amort_for rebuttal_120709 2 2" xfId="2949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0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1"/>
    <cellStyle name="_Costs not in KWI3000 '06Budget_04.07E Wild Horse Wind Expansion" xfId="2952"/>
    <cellStyle name="_Costs not in KWI3000 '06Budget_04.07E Wild Horse Wind Expansion 2" xfId="2953"/>
    <cellStyle name="_Costs not in KWI3000 '06Budget_04.07E Wild Horse Wind Expansion 2 2" xfId="2954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5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6"/>
    <cellStyle name="_Costs not in KWI3000 '06Budget_04.07E Wild Horse Wind Expansion_16.07E Wild Horse Wind Expansionwrkingfile 2" xfId="2957"/>
    <cellStyle name="_Costs not in KWI3000 '06Budget_04.07E Wild Horse Wind Expansion_16.07E Wild Horse Wind Expansionwrkingfile 2 2" xfId="2958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59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0"/>
    <cellStyle name="_Costs not in KWI3000 '06Budget_04.07E Wild Horse Wind Expansion_16.07E Wild Horse Wind Expansionwrkingfile SF 2" xfId="2961"/>
    <cellStyle name="_Costs not in KWI3000 '06Budget_04.07E Wild Horse Wind Expansion_16.07E Wild Horse Wind Expansionwrkingfile SF 2 2" xfId="2962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3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4"/>
    <cellStyle name="_Costs not in KWI3000 '06Budget_04.07E Wild Horse Wind Expansion_16.07E Wild Horse Wind Expansionwrkingfile_DEM-WP(C) ENERG10C--ctn Mid-C_042010 2010GRC" xfId="2965"/>
    <cellStyle name="_Costs not in KWI3000 '06Budget_04.07E Wild Horse Wind Expansion_16.37E Wild Horse Expansion DeferralRevwrkingfile SF" xfId="2966"/>
    <cellStyle name="_Costs not in KWI3000 '06Budget_04.07E Wild Horse Wind Expansion_16.37E Wild Horse Expansion DeferralRevwrkingfile SF 2" xfId="2967"/>
    <cellStyle name="_Costs not in KWI3000 '06Budget_04.07E Wild Horse Wind Expansion_16.37E Wild Horse Expansion DeferralRevwrkingfile SF 2 2" xfId="2968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69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0"/>
    <cellStyle name="_Costs not in KWI3000 '06Budget_04.07E Wild Horse Wind Expansion_DEM-WP(C) ENERG10C--ctn Mid-C_042010 2010GRC" xfId="2971"/>
    <cellStyle name="_Costs not in KWI3000 '06Budget_16.07E Wild Horse Wind Expansionwrkingfile" xfId="2972"/>
    <cellStyle name="_Costs not in KWI3000 '06Budget_16.07E Wild Horse Wind Expansionwrkingfile 2" xfId="2973"/>
    <cellStyle name="_Costs not in KWI3000 '06Budget_16.07E Wild Horse Wind Expansionwrkingfile 2 2" xfId="2974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5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6"/>
    <cellStyle name="_Costs not in KWI3000 '06Budget_16.07E Wild Horse Wind Expansionwrkingfile SF 2" xfId="2977"/>
    <cellStyle name="_Costs not in KWI3000 '06Budget_16.07E Wild Horse Wind Expansionwrkingfile SF 2 2" xfId="2978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79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0"/>
    <cellStyle name="_Costs not in KWI3000 '06Budget_16.07E Wild Horse Wind Expansionwrkingfile_DEM-WP(C) ENERG10C--ctn Mid-C_042010 2010GRC" xfId="2981"/>
    <cellStyle name="_Costs not in KWI3000 '06Budget_16.37E Wild Horse Expansion DeferralRevwrkingfile SF" xfId="2982"/>
    <cellStyle name="_Costs not in KWI3000 '06Budget_16.37E Wild Horse Expansion DeferralRevwrkingfile SF 2" xfId="2983"/>
    <cellStyle name="_Costs not in KWI3000 '06Budget_16.37E Wild Horse Expansion DeferralRevwrkingfile SF 2 2" xfId="2984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5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6"/>
    <cellStyle name="_Costs not in KWI3000 '06Budget_2009 Compliance Filing PCA Exhibits for GRC" xfId="2987"/>
    <cellStyle name="_Costs not in KWI3000 '06Budget_2009 Compliance Filing PCA Exhibits for GRC 2" xfId="18345"/>
    <cellStyle name="_Costs not in KWI3000 '06Budget_2009 GRC Compl Filing - Exhibit D" xfId="2988"/>
    <cellStyle name="_Costs not in KWI3000 '06Budget_2009 GRC Compl Filing - Exhibit D 2" xfId="2989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0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1"/>
    <cellStyle name="_Costs not in KWI3000 '06Budget_4 31 Regulatory Assets and Liabilities  7 06- Exhibit D" xfId="2992"/>
    <cellStyle name="_Costs not in KWI3000 '06Budget_4 31 Regulatory Assets and Liabilities  7 06- Exhibit D 2" xfId="2993"/>
    <cellStyle name="_Costs not in KWI3000 '06Budget_4 31 Regulatory Assets and Liabilities  7 06- Exhibit D 2 2" xfId="2994"/>
    <cellStyle name="_Costs not in KWI3000 '06Budget_4 31 Regulatory Assets and Liabilities  7 06- Exhibit D 2 2 2" xfId="18350"/>
    <cellStyle name="_Costs not in KWI3000 '06Budget_4 31 Regulatory Assets and Liabilities  7 06- Exhibit D 3" xfId="2995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6"/>
    <cellStyle name="_Costs not in KWI3000 '06Budget_4 31 Regulatory Assets and Liabilities  7 06- Exhibit D_NIM Summary" xfId="2997"/>
    <cellStyle name="_Costs not in KWI3000 '06Budget_4 31 Regulatory Assets and Liabilities  7 06- Exhibit D_NIM Summary 2" xfId="2998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2999"/>
    <cellStyle name="_Costs not in KWI3000 '06Budget_4 31 Regulatory Assets and Liabilities  7 06- Exhibit D_NIM+O&amp;M" xfId="3000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1"/>
    <cellStyle name="_Costs not in KWI3000 '06Budget_4 31 Regulatory Assets and Liabilities  7 06- Exhibit D_NIM+O&amp;M Monthly 2" xfId="18355"/>
    <cellStyle name="_Costs not in KWI3000 '06Budget_4 31E Reg Asset  Liab and EXH D" xfId="3002"/>
    <cellStyle name="_Costs not in KWI3000 '06Budget_4 31E Reg Asset  Liab and EXH D _ Aug 10 Filing (2)" xfId="3003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4"/>
    <cellStyle name="_Costs not in KWI3000 '06Budget_4 32 Regulatory Assets and Liabilities  7 06- Exhibit D 2" xfId="3005"/>
    <cellStyle name="_Costs not in KWI3000 '06Budget_4 32 Regulatory Assets and Liabilities  7 06- Exhibit D 2 2" xfId="3006"/>
    <cellStyle name="_Costs not in KWI3000 '06Budget_4 32 Regulatory Assets and Liabilities  7 06- Exhibit D 2 2 2" xfId="18392"/>
    <cellStyle name="_Costs not in KWI3000 '06Budget_4 32 Regulatory Assets and Liabilities  7 06- Exhibit D 3" xfId="3007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8"/>
    <cellStyle name="_Costs not in KWI3000 '06Budget_4 32 Regulatory Assets and Liabilities  7 06- Exhibit D_NIM Summary" xfId="3009"/>
    <cellStyle name="_Costs not in KWI3000 '06Budget_4 32 Regulatory Assets and Liabilities  7 06- Exhibit D_NIM Summary 2" xfId="3010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1"/>
    <cellStyle name="_Costs not in KWI3000 '06Budget_4 32 Regulatory Assets and Liabilities  7 06- Exhibit D_NIM+O&amp;M" xfId="3012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3"/>
    <cellStyle name="_Costs not in KWI3000 '06Budget_4 32 Regulatory Assets and Liabilities  7 06- Exhibit D_NIM+O&amp;M Monthly 2" xfId="18397"/>
    <cellStyle name="_Costs not in KWI3000 '06Budget_ACCOUNTS" xfId="3014"/>
    <cellStyle name="_Costs not in KWI3000 '06Budget_Att B to RECs proceeds proposal" xfId="18398"/>
    <cellStyle name="_Costs not in KWI3000 '06Budget_AURORA Total New" xfId="3015"/>
    <cellStyle name="_Costs not in KWI3000 '06Budget_AURORA Total New 2" xfId="3016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7"/>
    <cellStyle name="_Costs not in KWI3000 '06Budget_Book2 2" xfId="3018"/>
    <cellStyle name="_Costs not in KWI3000 '06Budget_Book2 2 2" xfId="3019"/>
    <cellStyle name="_Costs not in KWI3000 '06Budget_Book2 2 2 2" xfId="18404"/>
    <cellStyle name="_Costs not in KWI3000 '06Budget_Book2 2 3" xfId="18405"/>
    <cellStyle name="_Costs not in KWI3000 '06Budget_Book2 3" xfId="3020"/>
    <cellStyle name="_Costs not in KWI3000 '06Budget_Book2 3 2" xfId="18406"/>
    <cellStyle name="_Costs not in KWI3000 '06Budget_Book2 4" xfId="18407"/>
    <cellStyle name="_Costs not in KWI3000 '06Budget_Book2_Adj Bench DR 3 for Initial Briefs (Electric)" xfId="3021"/>
    <cellStyle name="_Costs not in KWI3000 '06Budget_Book2_Adj Bench DR 3 for Initial Briefs (Electric) 2" xfId="3022"/>
    <cellStyle name="_Costs not in KWI3000 '06Budget_Book2_Adj Bench DR 3 for Initial Briefs (Electric) 2 2" xfId="3023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4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5"/>
    <cellStyle name="_Costs not in KWI3000 '06Budget_Book2_DEM-WP(C) ENERG10C--ctn Mid-C_042010 2010GRC" xfId="3026"/>
    <cellStyle name="_Costs not in KWI3000 '06Budget_Book2_Electric Rev Req Model (2009 GRC) Rebuttal" xfId="3027"/>
    <cellStyle name="_Costs not in KWI3000 '06Budget_Book2_Electric Rev Req Model (2009 GRC) Rebuttal 2" xfId="3028"/>
    <cellStyle name="_Costs not in KWI3000 '06Budget_Book2_Electric Rev Req Model (2009 GRC) Rebuttal 2 2" xfId="3029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0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1"/>
    <cellStyle name="_Costs not in KWI3000 '06Budget_Book2_Electric Rev Req Model (2009 GRC) Rebuttal REmoval of New  WH Solar AdjustMI 2" xfId="3032"/>
    <cellStyle name="_Costs not in KWI3000 '06Budget_Book2_Electric Rev Req Model (2009 GRC) Rebuttal REmoval of New  WH Solar AdjustMI 2 2" xfId="3033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4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5"/>
    <cellStyle name="_Costs not in KWI3000 '06Budget_Book2_Electric Rev Req Model (2009 GRC) Revised 01-18-2010" xfId="3036"/>
    <cellStyle name="_Costs not in KWI3000 '06Budget_Book2_Electric Rev Req Model (2009 GRC) Revised 01-18-2010 2" xfId="3037"/>
    <cellStyle name="_Costs not in KWI3000 '06Budget_Book2_Electric Rev Req Model (2009 GRC) Revised 01-18-2010 2 2" xfId="3038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39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0"/>
    <cellStyle name="_Costs not in KWI3000 '06Budget_Book2_Final Order Electric EXHIBIT A-1" xfId="3041"/>
    <cellStyle name="_Costs not in KWI3000 '06Budget_Book2_Final Order Electric EXHIBIT A-1 2" xfId="3042"/>
    <cellStyle name="_Costs not in KWI3000 '06Budget_Book2_Final Order Electric EXHIBIT A-1 2 2" xfId="3043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4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5"/>
    <cellStyle name="_Costs not in KWI3000 '06Budget_Book4 2" xfId="3046"/>
    <cellStyle name="_Costs not in KWI3000 '06Budget_Book4 2 2" xfId="3047"/>
    <cellStyle name="_Costs not in KWI3000 '06Budget_Book4 2 2 2" xfId="18428"/>
    <cellStyle name="_Costs not in KWI3000 '06Budget_Book4 2 3" xfId="18429"/>
    <cellStyle name="_Costs not in KWI3000 '06Budget_Book4 3" xfId="3048"/>
    <cellStyle name="_Costs not in KWI3000 '06Budget_Book4 3 2" xfId="18430"/>
    <cellStyle name="_Costs not in KWI3000 '06Budget_Book4 4" xfId="18431"/>
    <cellStyle name="_Costs not in KWI3000 '06Budget_Book4_DEM-WP(C) ENERG10C--ctn Mid-C_042010 2010GRC" xfId="3049"/>
    <cellStyle name="_Costs not in KWI3000 '06Budget_Book9" xfId="3050"/>
    <cellStyle name="_Costs not in KWI3000 '06Budget_Book9 2" xfId="3051"/>
    <cellStyle name="_Costs not in KWI3000 '06Budget_Book9 2 2" xfId="3052"/>
    <cellStyle name="_Costs not in KWI3000 '06Budget_Book9 2 2 2" xfId="18432"/>
    <cellStyle name="_Costs not in KWI3000 '06Budget_Book9 2 3" xfId="18433"/>
    <cellStyle name="_Costs not in KWI3000 '06Budget_Book9 3" xfId="3053"/>
    <cellStyle name="_Costs not in KWI3000 '06Budget_Book9 3 2" xfId="18434"/>
    <cellStyle name="_Costs not in KWI3000 '06Budget_Book9 4" xfId="18435"/>
    <cellStyle name="_Costs not in KWI3000 '06Budget_Book9_DEM-WP(C) ENERG10C--ctn Mid-C_042010 2010GRC" xfId="3054"/>
    <cellStyle name="_Costs not in KWI3000 '06Budget_Check the Interest Calculation" xfId="3055"/>
    <cellStyle name="_Costs not in KWI3000 '06Budget_Check the Interest Calculation_Scenario 1 REC vs PTC Offset" xfId="3056"/>
    <cellStyle name="_Costs not in KWI3000 '06Budget_Check the Interest Calculation_Scenario 3" xfId="3057"/>
    <cellStyle name="_Costs not in KWI3000 '06Budget_Chelan PUD Power Costs (8-10)" xfId="3058"/>
    <cellStyle name="_Costs not in KWI3000 '06Budget_Chelan PUD Power Costs (8-10) 2" xfId="18436"/>
    <cellStyle name="_Costs not in KWI3000 '06Budget_DEM-WP(C) Chelan Power Costs" xfId="3059"/>
    <cellStyle name="_Costs not in KWI3000 '06Budget_DEM-WP(C) Chelan Power Costs 2" xfId="18437"/>
    <cellStyle name="_Costs not in KWI3000 '06Budget_DEM-WP(C) ENERG10C--ctn Mid-C_042010 2010GRC" xfId="3060"/>
    <cellStyle name="_Costs not in KWI3000 '06Budget_DEM-WP(C) Gas Transport 2010GRC" xfId="3061"/>
    <cellStyle name="_Costs not in KWI3000 '06Budget_DEM-WP(C) Gas Transport 2010GRC 2" xfId="18438"/>
    <cellStyle name="_Costs not in KWI3000 '06Budget_DWH-08 (Rate Spread &amp; Design Workpapers)" xfId="3062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3"/>
    <cellStyle name="_Costs not in KWI3000 '06Budget_Exhibit D fr R Gho 12-31-08 2" xfId="3064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5"/>
    <cellStyle name="_Costs not in KWI3000 '06Budget_Exhibit D fr R Gho 12-31-08 v2 2" xfId="3066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7"/>
    <cellStyle name="_Costs not in KWI3000 '06Budget_Exhibit D fr R Gho 12-31-08 v2_NIM Summary" xfId="3068"/>
    <cellStyle name="_Costs not in KWI3000 '06Budget_Exhibit D fr R Gho 12-31-08 v2_NIM Summary 2" xfId="3069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0"/>
    <cellStyle name="_Costs not in KWI3000 '06Budget_Exhibit D fr R Gho 12-31-08_DEM-WP(C) ENERG10C--ctn Mid-C_042010 2010GRC" xfId="3071"/>
    <cellStyle name="_Costs not in KWI3000 '06Budget_Exhibit D fr R Gho 12-31-08_NIM Summary" xfId="3072"/>
    <cellStyle name="_Costs not in KWI3000 '06Budget_Exhibit D fr R Gho 12-31-08_NIM Summary 2" xfId="3073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4"/>
    <cellStyle name="_Costs not in KWI3000 '06Budget_Final 2008 PTC Rate Design Workpapers 10.27.08" xfId="3075"/>
    <cellStyle name="_Costs not in KWI3000 '06Budget_Final 2009 Electric Low Income Workpapers" xfId="3076"/>
    <cellStyle name="_Costs not in KWI3000 '06Budget_Gas Rev Req Model (2010 GRC)" xfId="3077"/>
    <cellStyle name="_Costs not in KWI3000 '06Budget_Hopkins Ridge Prepaid Tran - Interest Earned RY 12ME Feb  '11" xfId="3078"/>
    <cellStyle name="_Costs not in KWI3000 '06Budget_Hopkins Ridge Prepaid Tran - Interest Earned RY 12ME Feb  '11 2" xfId="3079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0"/>
    <cellStyle name="_Costs not in KWI3000 '06Budget_Hopkins Ridge Prepaid Tran - Interest Earned RY 12ME Feb  '11_NIM Summary" xfId="3081"/>
    <cellStyle name="_Costs not in KWI3000 '06Budget_Hopkins Ridge Prepaid Tran - Interest Earned RY 12ME Feb  '11_NIM Summary 2" xfId="3082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3"/>
    <cellStyle name="_Costs not in KWI3000 '06Budget_Hopkins Ridge Prepaid Tran - Interest Earned RY 12ME Feb  '11_Transmission Workbook for May BOD" xfId="3084"/>
    <cellStyle name="_Costs not in KWI3000 '06Budget_Hopkins Ridge Prepaid Tran - Interest Earned RY 12ME Feb  '11_Transmission Workbook for May BOD 2" xfId="3085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6"/>
    <cellStyle name="_Costs not in KWI3000 '06Budget_INPUTS" xfId="3087"/>
    <cellStyle name="_Costs not in KWI3000 '06Budget_INPUTS 2" xfId="3088"/>
    <cellStyle name="_Costs not in KWI3000 '06Budget_INPUTS 2 2" xfId="3089"/>
    <cellStyle name="_Costs not in KWI3000 '06Budget_INPUTS 2 2 2" xfId="18456"/>
    <cellStyle name="_Costs not in KWI3000 '06Budget_INPUTS 2 3" xfId="18457"/>
    <cellStyle name="_Costs not in KWI3000 '06Budget_INPUTS 3" xfId="3090"/>
    <cellStyle name="_Costs not in KWI3000 '06Budget_INPUTS 3 2" xfId="18458"/>
    <cellStyle name="_Costs not in KWI3000 '06Budget_INPUTS 4" xfId="18459"/>
    <cellStyle name="_Costs not in KWI3000 '06Budget_LSRWEP LGIA like Acctg Petition Aug 2010" xfId="3091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2"/>
    <cellStyle name="_Costs not in KWI3000 '06Budget_NIM Summary 09GRC" xfId="3093"/>
    <cellStyle name="_Costs not in KWI3000 '06Budget_NIM Summary 09GRC 2" xfId="3094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5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6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7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8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099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0"/>
    <cellStyle name="_Costs not in KWI3000 '06Budget_NIM Summary 6 2" xfId="18510"/>
    <cellStyle name="_Costs not in KWI3000 '06Budget_NIM Summary 7" xfId="3101"/>
    <cellStyle name="_Costs not in KWI3000 '06Budget_NIM Summary 7 2" xfId="18511"/>
    <cellStyle name="_Costs not in KWI3000 '06Budget_NIM Summary 8" xfId="3102"/>
    <cellStyle name="_Costs not in KWI3000 '06Budget_NIM Summary 8 2" xfId="18512"/>
    <cellStyle name="_Costs not in KWI3000 '06Budget_NIM Summary 9" xfId="3103"/>
    <cellStyle name="_Costs not in KWI3000 '06Budget_NIM Summary 9 2" xfId="18513"/>
    <cellStyle name="_Costs not in KWI3000 '06Budget_NIM Summary_DEM-WP(C) ENERG10C--ctn Mid-C_042010 2010GRC" xfId="3104"/>
    <cellStyle name="_Costs not in KWI3000 '06Budget_NIM+O&amp;M" xfId="3105"/>
    <cellStyle name="_Costs not in KWI3000 '06Budget_NIM+O&amp;M 2" xfId="3106"/>
    <cellStyle name="_Costs not in KWI3000 '06Budget_NIM+O&amp;M 2 2" xfId="18514"/>
    <cellStyle name="_Costs not in KWI3000 '06Budget_NIM+O&amp;M 3" xfId="18515"/>
    <cellStyle name="_Costs not in KWI3000 '06Budget_NIM+O&amp;M Monthly" xfId="3107"/>
    <cellStyle name="_Costs not in KWI3000 '06Budget_NIM+O&amp;M Monthly 2" xfId="3108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09"/>
    <cellStyle name="_Costs not in KWI3000 '06Budget_PCA 10 -  Exhibit D from A Kellogg July 2011" xfId="3110"/>
    <cellStyle name="_Costs not in KWI3000 '06Budget_PCA 10 -  Exhibit D from S Free Rcv'd 12-11" xfId="3111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2"/>
    <cellStyle name="_Costs not in KWI3000 '06Budget_PCA 7 - Exhibit D update 11_30_08 (2) 2" xfId="3113"/>
    <cellStyle name="_Costs not in KWI3000 '06Budget_PCA 7 - Exhibit D update 11_30_08 (2) 2 2" xfId="3114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5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19"/>
    <cellStyle name="_Costs not in KWI3000 '06Budget_PCA 8 - Exhibit D update 12_31_09" xfId="3120"/>
    <cellStyle name="_Costs not in KWI3000 '06Budget_PCA 8 - Exhibit D update 12_31_09 2" xfId="18527"/>
    <cellStyle name="_Costs not in KWI3000 '06Budget_PCA 9 -  Exhibit D April 2010" xfId="3121"/>
    <cellStyle name="_Costs not in KWI3000 '06Budget_PCA 9 -  Exhibit D April 2010 (3)" xfId="3122"/>
    <cellStyle name="_Costs not in KWI3000 '06Budget_PCA 9 -  Exhibit D April 2010 (3) 2" xfId="3123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4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5"/>
    <cellStyle name="_Costs not in KWI3000 '06Budget_PCA 9 -  Exhibit D Feb 2010 2" xfId="18535"/>
    <cellStyle name="_Costs not in KWI3000 '06Budget_PCA 9 -  Exhibit D Feb 2010 v2" xfId="3126"/>
    <cellStyle name="_Costs not in KWI3000 '06Budget_PCA 9 -  Exhibit D Feb 2010 v2 2" xfId="18536"/>
    <cellStyle name="_Costs not in KWI3000 '06Budget_PCA 9 -  Exhibit D Feb 2010 WF" xfId="3127"/>
    <cellStyle name="_Costs not in KWI3000 '06Budget_PCA 9 -  Exhibit D Feb 2010 WF 2" xfId="18537"/>
    <cellStyle name="_Costs not in KWI3000 '06Budget_PCA 9 -  Exhibit D Jan 2010" xfId="3128"/>
    <cellStyle name="_Costs not in KWI3000 '06Budget_PCA 9 -  Exhibit D Jan 2010 2" xfId="18538"/>
    <cellStyle name="_Costs not in KWI3000 '06Budget_PCA 9 -  Exhibit D March 2010 (2)" xfId="3129"/>
    <cellStyle name="_Costs not in KWI3000 '06Budget_PCA 9 -  Exhibit D March 2010 (2) 2" xfId="18539"/>
    <cellStyle name="_Costs not in KWI3000 '06Budget_PCA 9 -  Exhibit D Nov 2010" xfId="3130"/>
    <cellStyle name="_Costs not in KWI3000 '06Budget_PCA 9 -  Exhibit D Nov 2010 2" xfId="18540"/>
    <cellStyle name="_Costs not in KWI3000 '06Budget_PCA 9 - Exhibit D at August 2010" xfId="3131"/>
    <cellStyle name="_Costs not in KWI3000 '06Budget_PCA 9 - Exhibit D at August 2010 2" xfId="18541"/>
    <cellStyle name="_Costs not in KWI3000 '06Budget_PCA 9 - Exhibit D June 2010 GRC" xfId="3132"/>
    <cellStyle name="_Costs not in KWI3000 '06Budget_PCA 9 - Exhibit D June 2010 GRC 2" xfId="18542"/>
    <cellStyle name="_Costs not in KWI3000 '06Budget_Power Costs - Comparison bx Rbtl-Staff-Jt-PC" xfId="3133"/>
    <cellStyle name="_Costs not in KWI3000 '06Budget_Power Costs - Comparison bx Rbtl-Staff-Jt-PC 2" xfId="3134"/>
    <cellStyle name="_Costs not in KWI3000 '06Budget_Power Costs - Comparison bx Rbtl-Staff-Jt-PC 2 2" xfId="3135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6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7"/>
    <cellStyle name="_Costs not in KWI3000 '06Budget_Power Costs - Comparison bx Rbtl-Staff-Jt-PC_Adj Bench DR 3 for Initial Briefs (Electric) 2" xfId="3138"/>
    <cellStyle name="_Costs not in KWI3000 '06Budget_Power Costs - Comparison bx Rbtl-Staff-Jt-PC_Adj Bench DR 3 for Initial Briefs (Electric) 2 2" xfId="3139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0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1"/>
    <cellStyle name="_Costs not in KWI3000 '06Budget_Power Costs - Comparison bx Rbtl-Staff-Jt-PC_DEM-WP(C) ENERG10C--ctn Mid-C_042010 2010GRC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1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6"/>
    <cellStyle name="_Costs not in KWI3000 '06Budget_Power Costs - Comparison bx Rbtl-Staff-Jt-PC_Final Order Electric EXHIBIT A-1" xfId="3157"/>
    <cellStyle name="_Costs not in KWI3000 '06Budget_Power Costs - Comparison bx Rbtl-Staff-Jt-PC_Final Order Electric EXHIBIT A-1 2" xfId="3158"/>
    <cellStyle name="_Costs not in KWI3000 '06Budget_Power Costs - Comparison bx Rbtl-Staff-Jt-PC_Final Order Electric EXHIBIT A-1 2 2" xfId="3159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0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1"/>
    <cellStyle name="_Costs not in KWI3000 '06Budget_Production Adj 4.37 2" xfId="3162"/>
    <cellStyle name="_Costs not in KWI3000 '06Budget_Production Adj 4.37 2 2" xfId="3163"/>
    <cellStyle name="_Costs not in KWI3000 '06Budget_Production Adj 4.37 2 2 2" xfId="18567"/>
    <cellStyle name="_Costs not in KWI3000 '06Budget_Production Adj 4.37 2 3" xfId="18568"/>
    <cellStyle name="_Costs not in KWI3000 '06Budget_Production Adj 4.37 3" xfId="3164"/>
    <cellStyle name="_Costs not in KWI3000 '06Budget_Production Adj 4.37 3 2" xfId="18569"/>
    <cellStyle name="_Costs not in KWI3000 '06Budget_Production Adj 4.37 4" xfId="18570"/>
    <cellStyle name="_Costs not in KWI3000 '06Budget_Purchased Power Adj 4.03" xfId="3165"/>
    <cellStyle name="_Costs not in KWI3000 '06Budget_Purchased Power Adj 4.03 2" xfId="3166"/>
    <cellStyle name="_Costs not in KWI3000 '06Budget_Purchased Power Adj 4.03 2 2" xfId="3167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8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69"/>
    <cellStyle name="_Costs not in KWI3000 '06Budget_Rebuttal Power Costs 2" xfId="3170"/>
    <cellStyle name="_Costs not in KWI3000 '06Budget_Rebuttal Power Costs 2 2" xfId="3171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2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3"/>
    <cellStyle name="_Costs not in KWI3000 '06Budget_Rebuttal Power Costs_Adj Bench DR 3 for Initial Briefs (Electric) 2" xfId="3174"/>
    <cellStyle name="_Costs not in KWI3000 '06Budget_Rebuttal Power Costs_Adj Bench DR 3 for Initial Briefs (Electric) 2 2" xfId="3175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6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7"/>
    <cellStyle name="_Costs not in KWI3000 '06Budget_Rebuttal Power Costs_DEM-WP(C) ENERG10C--ctn Mid-C_042010 2010GRC" xfId="3178"/>
    <cellStyle name="_Costs not in KWI3000 '06Budget_Rebuttal Power Costs_Electric Rev Req Model (2009 GRC) Rebuttal" xfId="3179"/>
    <cellStyle name="_Costs not in KWI3000 '06Budget_Rebuttal Power Costs_Electric Rev Req Model (2009 GRC) Rebuttal 2" xfId="3180"/>
    <cellStyle name="_Costs not in KWI3000 '06Budget_Rebuttal Power Costs_Electric Rev Req Model (2009 GRC) Rebuttal 2 2" xfId="3181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2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3"/>
    <cellStyle name="_Costs not in KWI3000 '06Budget_Rebuttal Power Costs_Electric Rev Req Model (2009 GRC) Rebuttal REmoval of New  WH Solar AdjustMI 2" xfId="3184"/>
    <cellStyle name="_Costs not in KWI3000 '06Budget_Rebuttal Power Costs_Electric Rev Req Model (2009 GRC) Rebuttal REmoval of New  WH Solar AdjustMI 2 2" xfId="3185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6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7"/>
    <cellStyle name="_Costs not in KWI3000 '06Budget_Rebuttal Power Costs_Electric Rev Req Model (2009 GRC) Revised 01-18-2010" xfId="3188"/>
    <cellStyle name="_Costs not in KWI3000 '06Budget_Rebuttal Power Costs_Electric Rev Req Model (2009 GRC) Revised 01-18-2010 2" xfId="3189"/>
    <cellStyle name="_Costs not in KWI3000 '06Budget_Rebuttal Power Costs_Electric Rev Req Model (2009 GRC) Revised 01-18-2010 2 2" xfId="3190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1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2"/>
    <cellStyle name="_Costs not in KWI3000 '06Budget_Rebuttal Power Costs_Final Order Electric EXHIBIT A-1" xfId="3193"/>
    <cellStyle name="_Costs not in KWI3000 '06Budget_Rebuttal Power Costs_Final Order Electric EXHIBIT A-1 2" xfId="3194"/>
    <cellStyle name="_Costs not in KWI3000 '06Budget_Rebuttal Power Costs_Final Order Electric EXHIBIT A-1 2 2" xfId="3195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6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7"/>
    <cellStyle name="_Costs not in KWI3000 '06Budget_ROR &amp; CONV FACTOR 2" xfId="3198"/>
    <cellStyle name="_Costs not in KWI3000 '06Budget_ROR &amp; CONV FACTOR 2 2" xfId="3199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0"/>
    <cellStyle name="_Costs not in KWI3000 '06Budget_ROR &amp; CONV FACTOR 3 2" xfId="18602"/>
    <cellStyle name="_Costs not in KWI3000 '06Budget_ROR &amp; CONV FACTOR 4" xfId="18603"/>
    <cellStyle name="_Costs not in KWI3000 '06Budget_ROR 5.02" xfId="3201"/>
    <cellStyle name="_Costs not in KWI3000 '06Budget_ROR 5.02 2" xfId="3202"/>
    <cellStyle name="_Costs not in KWI3000 '06Budget_ROR 5.02 2 2" xfId="3203"/>
    <cellStyle name="_Costs not in KWI3000 '06Budget_ROR 5.02 2 2 2" xfId="18604"/>
    <cellStyle name="_Costs not in KWI3000 '06Budget_ROR 5.02 2 3" xfId="18605"/>
    <cellStyle name="_Costs not in KWI3000 '06Budget_ROR 5.02 3" xfId="3204"/>
    <cellStyle name="_Costs not in KWI3000 '06Budget_ROR 5.02 3 2" xfId="18606"/>
    <cellStyle name="_Costs not in KWI3000 '06Budget_ROR 5.02 4" xfId="18607"/>
    <cellStyle name="_Costs not in KWI3000 '06Budget_Transmission Workbook for May BOD" xfId="3205"/>
    <cellStyle name="_Costs not in KWI3000 '06Budget_Transmission Workbook for May BOD 2" xfId="3206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7"/>
    <cellStyle name="_Costs not in KWI3000 '06Budget_Typical Residential Impacts 10.27.08" xfId="3208"/>
    <cellStyle name="_Costs not in KWI3000 '06Budget_Wind Integration 10GRC" xfId="3209"/>
    <cellStyle name="_Costs not in KWI3000 '06Budget_Wind Integration 10GRC 2" xfId="3210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1"/>
    <cellStyle name="_DEM-08C Power Cost Comparison" xfId="3212"/>
    <cellStyle name="_DEM-08C Power Cost Comparison 2" xfId="18612"/>
    <cellStyle name="_DEM-WP (C) Costs not in AURORA 2006GRC Order 11.30.06 Gas" xfId="3213"/>
    <cellStyle name="_DEM-WP (C) Costs not in AURORA 2006GRC Order 11.30.06 Gas 2" xfId="3214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5"/>
    <cellStyle name="_DEM-WP (C) Costs not in AURORA 2006GRC Order 11.30.06 Gas_Chelan PUD Power Costs (8-10) 2" xfId="18615"/>
    <cellStyle name="_DEM-WP (C) Costs not in AURORA 2006GRC Order 11.30.06 Gas_DEM-WP(C) ENERG10C--ctn Mid-C_042010 2010GRC" xfId="3216"/>
    <cellStyle name="_DEM-WP (C) Costs not in AURORA 2006GRC Order 11.30.06 Gas_NIM Summary" xfId="3217"/>
    <cellStyle name="_DEM-WP (C) Costs not in AURORA 2006GRC Order 11.30.06 Gas_NIM Summary 2" xfId="3218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19"/>
    <cellStyle name="_DEM-WP (C) Power Cost 2006GRC Order" xfId="3220"/>
    <cellStyle name="_DEM-WP (C) Power Cost 2006GRC Order 10" xfId="18618"/>
    <cellStyle name="_DEM-WP (C) Power Cost 2006GRC Order 10 2" xfId="18619"/>
    <cellStyle name="_DEM-WP (C) Power Cost 2006GRC Order 2" xfId="3221"/>
    <cellStyle name="_DEM-WP (C) Power Cost 2006GRC Order 2 2" xfId="3222"/>
    <cellStyle name="_DEM-WP (C) Power Cost 2006GRC Order 2 2 2" xfId="3223"/>
    <cellStyle name="_DEM-WP (C) Power Cost 2006GRC Order 2 2 2 2" xfId="18620"/>
    <cellStyle name="_DEM-WP (C) Power Cost 2006GRC Order 2 2 3" xfId="18621"/>
    <cellStyle name="_DEM-WP (C) Power Cost 2006GRC Order 2 3" xfId="3224"/>
    <cellStyle name="_DEM-WP (C) Power Cost 2006GRC Order 2 3 2" xfId="18622"/>
    <cellStyle name="_DEM-WP (C) Power Cost 2006GRC Order 2 4" xfId="18623"/>
    <cellStyle name="_DEM-WP (C) Power Cost 2006GRC Order 3" xfId="3225"/>
    <cellStyle name="_DEM-WP (C) Power Cost 2006GRC Order 3 2" xfId="3226"/>
    <cellStyle name="_DEM-WP (C) Power Cost 2006GRC Order 3 2 2" xfId="18624"/>
    <cellStyle name="_DEM-WP (C) Power Cost 2006GRC Order 3 3" xfId="18625"/>
    <cellStyle name="_DEM-WP (C) Power Cost 2006GRC Order 4" xfId="3227"/>
    <cellStyle name="_DEM-WP (C) Power Cost 2006GRC Order 4 2" xfId="3228"/>
    <cellStyle name="_DEM-WP (C) Power Cost 2006GRC Order 4 2 2" xfId="18626"/>
    <cellStyle name="_DEM-WP (C) Power Cost 2006GRC Order 4 3" xfId="18627"/>
    <cellStyle name="_DEM-WP (C) Power Cost 2006GRC Order 5" xfId="3229"/>
    <cellStyle name="_DEM-WP (C) Power Cost 2006GRC Order 5 2" xfId="3230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1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2"/>
    <cellStyle name="_DEM-WP (C) Power Cost 2006GRC Order 7 2" xfId="3233"/>
    <cellStyle name="_DEM-WP (C) Power Cost 2006GRC Order 8" xfId="3234"/>
    <cellStyle name="_DEM-WP (C) Power Cost 2006GRC Order 8 2" xfId="3235"/>
    <cellStyle name="_DEM-WP (C) Power Cost 2006GRC Order 9" xfId="18635"/>
    <cellStyle name="_DEM-WP (C) Power Cost 2006GRC Order 9 2" xfId="18636"/>
    <cellStyle name="_DEM-WP (C) Power Cost 2006GRC Order_04 07E Wild Horse Wind Expansion (C) (2)" xfId="3236"/>
    <cellStyle name="_DEM-WP (C) Power Cost 2006GRC Order_04 07E Wild Horse Wind Expansion (C) (2) 2" xfId="3237"/>
    <cellStyle name="_DEM-WP (C) Power Cost 2006GRC Order_04 07E Wild Horse Wind Expansion (C) (2) 2 2" xfId="3238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39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0"/>
    <cellStyle name="_DEM-WP (C) Power Cost 2006GRC Order_04 07E Wild Horse Wind Expansion (C) (2)_Adj Bench DR 3 for Initial Briefs (Electric) 2" xfId="3241"/>
    <cellStyle name="_DEM-WP (C) Power Cost 2006GRC Order_04 07E Wild Horse Wind Expansion (C) (2)_Adj Bench DR 3 for Initial Briefs (Electric) 2 2" xfId="3242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3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4"/>
    <cellStyle name="_DEM-WP (C) Power Cost 2006GRC Order_04 07E Wild Horse Wind Expansion (C) (2)_Book1" xfId="3245"/>
    <cellStyle name="_DEM-WP (C) Power Cost 2006GRC Order_04 07E Wild Horse Wind Expansion (C) (2)_DEM-WP(C) ENERG10C--ctn Mid-C_042010 2010GRC" xfId="3246"/>
    <cellStyle name="_DEM-WP (C) Power Cost 2006GRC Order_04 07E Wild Horse Wind Expansion (C) (2)_Electric Rev Req Model (2009 GRC) " xfId="3247"/>
    <cellStyle name="_DEM-WP (C) Power Cost 2006GRC Order_04 07E Wild Horse Wind Expansion (C) (2)_Electric Rev Req Model (2009 GRC)  2" xfId="3248"/>
    <cellStyle name="_DEM-WP (C) Power Cost 2006GRC Order_04 07E Wild Horse Wind Expansion (C) (2)_Electric Rev Req Model (2009 GRC)  2 2" xfId="3249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0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1"/>
    <cellStyle name="_DEM-WP (C) Power Cost 2006GRC Order_04 07E Wild Horse Wind Expansion (C) (2)_Electric Rev Req Model (2009 GRC) Rebuttal" xfId="3252"/>
    <cellStyle name="_DEM-WP (C) Power Cost 2006GRC Order_04 07E Wild Horse Wind Expansion (C) (2)_Electric Rev Req Model (2009 GRC) Rebuttal 2" xfId="3253"/>
    <cellStyle name="_DEM-WP (C) Power Cost 2006GRC Order_04 07E Wild Horse Wind Expansion (C) (2)_Electric Rev Req Model (2009 GRC) Rebuttal 2 2" xfId="3254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5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6"/>
    <cellStyle name="_DEM-WP (C) Power Cost 2006GRC Order_04 07E Wild Horse Wind Expansion (C) (2)_Electric Rev Req Model (2009 GRC) Rebuttal REmoval of New  WH Solar AdjustMI 2" xfId="3257"/>
    <cellStyle name="_DEM-WP (C) Power Cost 2006GRC Order_04 07E Wild Horse Wind Expansion (C) (2)_Electric Rev Req Model (2009 GRC) Rebuttal REmoval of New  WH Solar AdjustMI 2 2" xfId="3258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59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0"/>
    <cellStyle name="_DEM-WP (C) Power Cost 2006GRC Order_04 07E Wild Horse Wind Expansion (C) (2)_Electric Rev Req Model (2009 GRC) Revised 01-18-2010" xfId="3261"/>
    <cellStyle name="_DEM-WP (C) Power Cost 2006GRC Order_04 07E Wild Horse Wind Expansion (C) (2)_Electric Rev Req Model (2009 GRC) Revised 01-18-2010 2" xfId="3262"/>
    <cellStyle name="_DEM-WP (C) Power Cost 2006GRC Order_04 07E Wild Horse Wind Expansion (C) (2)_Electric Rev Req Model (2009 GRC) Revised 01-18-2010 2 2" xfId="3263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4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5"/>
    <cellStyle name="_DEM-WP (C) Power Cost 2006GRC Order_04 07E Wild Horse Wind Expansion (C) (2)_Electric Rev Req Model (2010 GRC)" xfId="3266"/>
    <cellStyle name="_DEM-WP (C) Power Cost 2006GRC Order_04 07E Wild Horse Wind Expansion (C) (2)_Electric Rev Req Model (2010 GRC) SF" xfId="3267"/>
    <cellStyle name="_DEM-WP (C) Power Cost 2006GRC Order_04 07E Wild Horse Wind Expansion (C) (2)_Final Order Electric EXHIBIT A-1" xfId="3268"/>
    <cellStyle name="_DEM-WP (C) Power Cost 2006GRC Order_04 07E Wild Horse Wind Expansion (C) (2)_Final Order Electric EXHIBIT A-1 2" xfId="3269"/>
    <cellStyle name="_DEM-WP (C) Power Cost 2006GRC Order_04 07E Wild Horse Wind Expansion (C) (2)_Final Order Electric EXHIBIT A-1 2 2" xfId="3270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1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2"/>
    <cellStyle name="_DEM-WP (C) Power Cost 2006GRC Order_04 07E Wild Horse Wind Expansion (C) (2)_TENASKA REGULATORY ASSET 2" xfId="3273"/>
    <cellStyle name="_DEM-WP (C) Power Cost 2006GRC Order_04 07E Wild Horse Wind Expansion (C) (2)_TENASKA REGULATORY ASSET 2 2" xfId="3274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5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6"/>
    <cellStyle name="_DEM-WP (C) Power Cost 2006GRC Order_16.37E Wild Horse Expansion DeferralRevwrkingfile SF 2" xfId="3277"/>
    <cellStyle name="_DEM-WP (C) Power Cost 2006GRC Order_16.37E Wild Horse Expansion DeferralRevwrkingfile SF 2 2" xfId="3278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79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0"/>
    <cellStyle name="_DEM-WP (C) Power Cost 2006GRC Order_2009 Compliance Filing PCA Exhibits for GRC" xfId="3281"/>
    <cellStyle name="_DEM-WP (C) Power Cost 2006GRC Order_2009 Compliance Filing PCA Exhibits for GRC 2" xfId="18673"/>
    <cellStyle name="_DEM-WP (C) Power Cost 2006GRC Order_2009 GRC Compl Filing - Exhibit D" xfId="3282"/>
    <cellStyle name="_DEM-WP (C) Power Cost 2006GRC Order_2009 GRC Compl Filing - Exhibit D 2" xfId="3283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4"/>
    <cellStyle name="_DEM-WP (C) Power Cost 2006GRC Order_3.01 Income Statement" xfId="3285"/>
    <cellStyle name="_DEM-WP (C) Power Cost 2006GRC Order_4 31 Regulatory Assets and Liabilities  7 06- Exhibit D" xfId="3286"/>
    <cellStyle name="_DEM-WP (C) Power Cost 2006GRC Order_4 31 Regulatory Assets and Liabilities  7 06- Exhibit D 2" xfId="3287"/>
    <cellStyle name="_DEM-WP (C) Power Cost 2006GRC Order_4 31 Regulatory Assets and Liabilities  7 06- Exhibit D 2 2" xfId="3288"/>
    <cellStyle name="_DEM-WP (C) Power Cost 2006GRC Order_4 31 Regulatory Assets and Liabilities  7 06- Exhibit D 2 2 2" xfId="18676"/>
    <cellStyle name="_DEM-WP (C) Power Cost 2006GRC Order_4 31 Regulatory Assets and Liabilities  7 06- Exhibit D 3" xfId="3289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0"/>
    <cellStyle name="_DEM-WP (C) Power Cost 2006GRC Order_4 31 Regulatory Assets and Liabilities  7 06- Exhibit D_NIM Summary" xfId="3291"/>
    <cellStyle name="_DEM-WP (C) Power Cost 2006GRC Order_4 31 Regulatory Assets and Liabilities  7 06- Exhibit D_NIM Summary 2" xfId="3292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3"/>
    <cellStyle name="_DEM-WP (C) Power Cost 2006GRC Order_4 31 Regulatory Assets and Liabilities  7 06- Exhibit D_NIM+O&amp;M" xfId="3294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5"/>
    <cellStyle name="_DEM-WP (C) Power Cost 2006GRC Order_4 31 Regulatory Assets and Liabilities  7 06- Exhibit D_NIM+O&amp;M Monthly 2" xfId="18681"/>
    <cellStyle name="_DEM-WP (C) Power Cost 2006GRC Order_4 31E Reg Asset  Liab and EXH D" xfId="3296"/>
    <cellStyle name="_DEM-WP (C) Power Cost 2006GRC Order_4 31E Reg Asset  Liab and EXH D _ Aug 10 Filing (2)" xfId="3297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8"/>
    <cellStyle name="_DEM-WP (C) Power Cost 2006GRC Order_4 32 Regulatory Assets and Liabilities  7 06- Exhibit D 2" xfId="3299"/>
    <cellStyle name="_DEM-WP (C) Power Cost 2006GRC Order_4 32 Regulatory Assets and Liabilities  7 06- Exhibit D 2 2" xfId="3300"/>
    <cellStyle name="_DEM-WP (C) Power Cost 2006GRC Order_4 32 Regulatory Assets and Liabilities  7 06- Exhibit D 2 2 2" xfId="18718"/>
    <cellStyle name="_DEM-WP (C) Power Cost 2006GRC Order_4 32 Regulatory Assets and Liabilities  7 06- Exhibit D 3" xfId="3301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2"/>
    <cellStyle name="_DEM-WP (C) Power Cost 2006GRC Order_4 32 Regulatory Assets and Liabilities  7 06- Exhibit D_NIM Summary" xfId="3303"/>
    <cellStyle name="_DEM-WP (C) Power Cost 2006GRC Order_4 32 Regulatory Assets and Liabilities  7 06- Exhibit D_NIM Summary 2" xfId="3304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5"/>
    <cellStyle name="_DEM-WP (C) Power Cost 2006GRC Order_4 32 Regulatory Assets and Liabilities  7 06- Exhibit D_NIM+O&amp;M" xfId="3306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7"/>
    <cellStyle name="_DEM-WP (C) Power Cost 2006GRC Order_4 32 Regulatory Assets and Liabilities  7 06- Exhibit D_NIM+O&amp;M Monthly 2" xfId="18723"/>
    <cellStyle name="_DEM-WP (C) Power Cost 2006GRC Order_AURORA Total New" xfId="3308"/>
    <cellStyle name="_DEM-WP (C) Power Cost 2006GRC Order_AURORA Total New 2" xfId="3309"/>
    <cellStyle name="_DEM-WP (C) Power Cost 2006GRC Order_AURORA Total New 2 2" xfId="18724"/>
    <cellStyle name="_DEM-WP (C) Power Cost 2006GRC Order_AURORA Total New 3" xfId="18725"/>
    <cellStyle name="_DEM-WP (C) Power Cost 2006GRC Order_Book2" xfId="3310"/>
    <cellStyle name="_DEM-WP (C) Power Cost 2006GRC Order_Book2 2" xfId="3311"/>
    <cellStyle name="_DEM-WP (C) Power Cost 2006GRC Order_Book2 2 2" xfId="3312"/>
    <cellStyle name="_DEM-WP (C) Power Cost 2006GRC Order_Book2 2 2 2" xfId="18726"/>
    <cellStyle name="_DEM-WP (C) Power Cost 2006GRC Order_Book2 2 3" xfId="18727"/>
    <cellStyle name="_DEM-WP (C) Power Cost 2006GRC Order_Book2 3" xfId="3313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4"/>
    <cellStyle name="_DEM-WP (C) Power Cost 2006GRC Order_Book2_Adj Bench DR 3 for Initial Briefs (Electric) 2" xfId="3315"/>
    <cellStyle name="_DEM-WP (C) Power Cost 2006GRC Order_Book2_Adj Bench DR 3 for Initial Briefs (Electric) 2 2" xfId="3316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7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8"/>
    <cellStyle name="_DEM-WP (C) Power Cost 2006GRC Order_Book2_DEM-WP(C) ENERG10C--ctn Mid-C_042010 2010GRC" xfId="3319"/>
    <cellStyle name="_DEM-WP (C) Power Cost 2006GRC Order_Book2_Electric Rev Req Model (2009 GRC) Rebuttal" xfId="3320"/>
    <cellStyle name="_DEM-WP (C) Power Cost 2006GRC Order_Book2_Electric Rev Req Model (2009 GRC) Rebuttal 2" xfId="3321"/>
    <cellStyle name="_DEM-WP (C) Power Cost 2006GRC Order_Book2_Electric Rev Req Model (2009 GRC) Rebuttal 2 2" xfId="3322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3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4"/>
    <cellStyle name="_DEM-WP (C) Power Cost 2006GRC Order_Book2_Electric Rev Req Model (2009 GRC) Rebuttal REmoval of New  WH Solar AdjustMI 2" xfId="3325"/>
    <cellStyle name="_DEM-WP (C) Power Cost 2006GRC Order_Book2_Electric Rev Req Model (2009 GRC) Rebuttal REmoval of New  WH Solar AdjustMI 2 2" xfId="3326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7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8"/>
    <cellStyle name="_DEM-WP (C) Power Cost 2006GRC Order_Book2_Electric Rev Req Model (2009 GRC) Revised 01-18-2010" xfId="3329"/>
    <cellStyle name="_DEM-WP (C) Power Cost 2006GRC Order_Book2_Electric Rev Req Model (2009 GRC) Revised 01-18-2010 2" xfId="3330"/>
    <cellStyle name="_DEM-WP (C) Power Cost 2006GRC Order_Book2_Electric Rev Req Model (2009 GRC) Revised 01-18-2010 2 2" xfId="3331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2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3"/>
    <cellStyle name="_DEM-WP (C) Power Cost 2006GRC Order_Book2_Final Order Electric EXHIBIT A-1" xfId="3334"/>
    <cellStyle name="_DEM-WP (C) Power Cost 2006GRC Order_Book2_Final Order Electric EXHIBIT A-1 2" xfId="3335"/>
    <cellStyle name="_DEM-WP (C) Power Cost 2006GRC Order_Book2_Final Order Electric EXHIBIT A-1 2 2" xfId="3336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7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8"/>
    <cellStyle name="_DEM-WP (C) Power Cost 2006GRC Order_Book4 2" xfId="3339"/>
    <cellStyle name="_DEM-WP (C) Power Cost 2006GRC Order_Book4 2 2" xfId="3340"/>
    <cellStyle name="_DEM-WP (C) Power Cost 2006GRC Order_Book4 2 2 2" xfId="18750"/>
    <cellStyle name="_DEM-WP (C) Power Cost 2006GRC Order_Book4 2 3" xfId="18751"/>
    <cellStyle name="_DEM-WP (C) Power Cost 2006GRC Order_Book4 3" xfId="3341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2"/>
    <cellStyle name="_DEM-WP (C) Power Cost 2006GRC Order_Book9" xfId="3343"/>
    <cellStyle name="_DEM-WP (C) Power Cost 2006GRC Order_Book9 2" xfId="3344"/>
    <cellStyle name="_DEM-WP (C) Power Cost 2006GRC Order_Book9 2 2" xfId="3345"/>
    <cellStyle name="_DEM-WP (C) Power Cost 2006GRC Order_Book9 2 2 2" xfId="18754"/>
    <cellStyle name="_DEM-WP (C) Power Cost 2006GRC Order_Book9 2 3" xfId="18755"/>
    <cellStyle name="_DEM-WP (C) Power Cost 2006GRC Order_Book9 3" xfId="3346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7"/>
    <cellStyle name="_DEM-WP (C) Power Cost 2006GRC Order_Chelan PUD Power Costs (8-10)" xfId="3348"/>
    <cellStyle name="_DEM-WP (C) Power Cost 2006GRC Order_Chelan PUD Power Costs (8-10) 2" xfId="18758"/>
    <cellStyle name="_DEM-WP (C) Power Cost 2006GRC Order_DEM-WP(C) Chelan Power Costs" xfId="3349"/>
    <cellStyle name="_DEM-WP (C) Power Cost 2006GRC Order_DEM-WP(C) Chelan Power Costs 2" xfId="18759"/>
    <cellStyle name="_DEM-WP (C) Power Cost 2006GRC Order_DEM-WP(C) ENERG10C--ctn Mid-C_042010 2010GRC" xfId="3350"/>
    <cellStyle name="_DEM-WP (C) Power Cost 2006GRC Order_DEM-WP(C) Gas Transport 2010GRC" xfId="3351"/>
    <cellStyle name="_DEM-WP (C) Power Cost 2006GRC Order_DEM-WP(C) Gas Transport 2010GRC 2" xfId="18760"/>
    <cellStyle name="_DEM-WP (C) Power Cost 2006GRC Order_Electric COS Inputs" xfId="3352"/>
    <cellStyle name="_DEM-WP (C) Power Cost 2006GRC Order_Electric COS Inputs 2" xfId="3353"/>
    <cellStyle name="_DEM-WP (C) Power Cost 2006GRC Order_Electric COS Inputs 2 2" xfId="3354"/>
    <cellStyle name="_DEM-WP (C) Power Cost 2006GRC Order_Electric COS Inputs 2 2 2" xfId="3355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6"/>
    <cellStyle name="_DEM-WP (C) Power Cost 2006GRC Order_Electric COS Inputs 2 3 2" xfId="3357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8"/>
    <cellStyle name="_DEM-WP (C) Power Cost 2006GRC Order_Electric COS Inputs 2 4 2" xfId="3359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0"/>
    <cellStyle name="_DEM-WP (C) Power Cost 2006GRC Order_Electric COS Inputs 3 2" xfId="3361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2"/>
    <cellStyle name="_DEM-WP (C) Power Cost 2006GRC Order_Electric COS Inputs 4 2" xfId="3363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4"/>
    <cellStyle name="_DEM-WP (C) Power Cost 2006GRC Order_Electric COS Inputs 5 2" xfId="18772"/>
    <cellStyle name="_DEM-WP (C) Power Cost 2006GRC Order_Electric COS Inputs 6" xfId="3365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6"/>
    <cellStyle name="_DEM-WP (C) Power Cost 2006GRC Order_NIM Summary 09GRC" xfId="3367"/>
    <cellStyle name="_DEM-WP (C) Power Cost 2006GRC Order_NIM Summary 09GRC 2" xfId="3368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69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0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1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2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3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4"/>
    <cellStyle name="_DEM-WP (C) Power Cost 2006GRC Order_NIM Summary 6 2" xfId="18825"/>
    <cellStyle name="_DEM-WP (C) Power Cost 2006GRC Order_NIM Summary 7" xfId="3375"/>
    <cellStyle name="_DEM-WP (C) Power Cost 2006GRC Order_NIM Summary 7 2" xfId="18826"/>
    <cellStyle name="_DEM-WP (C) Power Cost 2006GRC Order_NIM Summary 8" xfId="3376"/>
    <cellStyle name="_DEM-WP (C) Power Cost 2006GRC Order_NIM Summary 8 2" xfId="18827"/>
    <cellStyle name="_DEM-WP (C) Power Cost 2006GRC Order_NIM Summary 9" xfId="3377"/>
    <cellStyle name="_DEM-WP (C) Power Cost 2006GRC Order_NIM Summary 9 2" xfId="18828"/>
    <cellStyle name="_DEM-WP (C) Power Cost 2006GRC Order_NIM Summary_DEM-WP(C) ENERG10C--ctn Mid-C_042010 2010GRC" xfId="3378"/>
    <cellStyle name="_DEM-WP (C) Power Cost 2006GRC Order_NIM+O&amp;M" xfId="3379"/>
    <cellStyle name="_DEM-WP (C) Power Cost 2006GRC Order_NIM+O&amp;M 2" xfId="3380"/>
    <cellStyle name="_DEM-WP (C) Power Cost 2006GRC Order_NIM+O&amp;M 2 2" xfId="18829"/>
    <cellStyle name="_DEM-WP (C) Power Cost 2006GRC Order_NIM+O&amp;M 3" xfId="18830"/>
    <cellStyle name="_DEM-WP (C) Power Cost 2006GRC Order_NIM+O&amp;M Monthly" xfId="3381"/>
    <cellStyle name="_DEM-WP (C) Power Cost 2006GRC Order_NIM+O&amp;M Monthly 2" xfId="3382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3"/>
    <cellStyle name="_DEM-WP (C) Power Cost 2006GRC Order_PCA 10 -  Exhibit D from A Kellogg July 2011" xfId="3384"/>
    <cellStyle name="_DEM-WP (C) Power Cost 2006GRC Order_PCA 10 -  Exhibit D from S Free Rcv'd 12-11" xfId="3385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6"/>
    <cellStyle name="_DEM-WP (C) Power Cost 2006GRC Order_PCA 9 -  Exhibit D April 2010 (3)" xfId="3387"/>
    <cellStyle name="_DEM-WP (C) Power Cost 2006GRC Order_PCA 9 -  Exhibit D April 2010 (3) 2" xfId="3388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89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0"/>
    <cellStyle name="_DEM-WP (C) Power Cost 2006GRC Order_PCA 9 -  Exhibit D Nov 2010 2" xfId="18843"/>
    <cellStyle name="_DEM-WP (C) Power Cost 2006GRC Order_PCA 9 - Exhibit D at August 2010" xfId="3391"/>
    <cellStyle name="_DEM-WP (C) Power Cost 2006GRC Order_PCA 9 - Exhibit D at August 2010 2" xfId="18844"/>
    <cellStyle name="_DEM-WP (C) Power Cost 2006GRC Order_PCA 9 - Exhibit D June 2010 GRC" xfId="3392"/>
    <cellStyle name="_DEM-WP (C) Power Cost 2006GRC Order_PCA 9 - Exhibit D June 2010 GRC 2" xfId="1884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6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1"/>
    <cellStyle name="_DEM-WP (C) Power Cost 2006GRC Order_Power Costs - Comparison bx Rbtl-Staff-Jt-PC_DEM-WP(C) ENERG10C--ctn Mid-C_042010 2010GRC" xfId="3402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1"/>
    <cellStyle name="_DEM-WP (C) Power Cost 2006GRC Order_Power Costs - Comparison bx Rbtl-Staff-Jt-PC_Electric Rev Req Model (2009 GRC) Revised 01-18-2010" xfId="3412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6"/>
    <cellStyle name="_DEM-WP (C) Power Cost 2006GRC Order_Power Costs - Comparison bx Rbtl-Staff-Jt-PC_Final Order Electric EXHIBIT A-1" xfId="3417"/>
    <cellStyle name="_DEM-WP (C) Power Cost 2006GRC Order_Power Costs - Comparison bx Rbtl-Staff-Jt-PC_Final Order Electric EXHIBIT A-1 2" xfId="3418"/>
    <cellStyle name="_DEM-WP (C) Power Cost 2006GRC Order_Power Costs - Comparison bx Rbtl-Staff-Jt-PC_Final Order Electric EXHIBIT A-1 2 2" xfId="3419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0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1"/>
    <cellStyle name="_DEM-WP (C) Power Cost 2006GRC Order_Production Adj 4.37 2" xfId="3422"/>
    <cellStyle name="_DEM-WP (C) Power Cost 2006GRC Order_Production Adj 4.37 2 2" xfId="3423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4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5"/>
    <cellStyle name="_DEM-WP (C) Power Cost 2006GRC Order_Purchased Power Adj 4.03 2" xfId="3426"/>
    <cellStyle name="_DEM-WP (C) Power Cost 2006GRC Order_Purchased Power Adj 4.03 2 2" xfId="3427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8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29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2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3"/>
    <cellStyle name="_DEM-WP (C) Power Cost 2006GRC Order_Rebuttal Power Costs_Adj Bench DR 3 for Initial Briefs (Electric) 2" xfId="3434"/>
    <cellStyle name="_DEM-WP (C) Power Cost 2006GRC Order_Rebuttal Power Costs_Adj Bench DR 3 for Initial Briefs (Electric) 2 2" xfId="3435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6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7"/>
    <cellStyle name="_DEM-WP (C) Power Cost 2006GRC Order_Rebuttal Power Costs_DEM-WP(C) ENERG10C--ctn Mid-C_042010 2010GRC" xfId="3438"/>
    <cellStyle name="_DEM-WP (C) Power Cost 2006GRC Order_Rebuttal Power Costs_Electric Rev Req Model (2009 GRC) Rebuttal" xfId="3439"/>
    <cellStyle name="_DEM-WP (C) Power Cost 2006GRC Order_Rebuttal Power Costs_Electric Rev Req Model (2009 GRC) Rebuttal 2" xfId="3440"/>
    <cellStyle name="_DEM-WP (C) Power Cost 2006GRC Order_Rebuttal Power Costs_Electric Rev Req Model (2009 GRC) Rebuttal 2 2" xfId="3441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2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3"/>
    <cellStyle name="_DEM-WP (C) Power Cost 2006GRC Order_Rebuttal Power Costs_Electric Rev Req Model (2009 GRC) Rebuttal REmoval of New  WH Solar AdjustMI 2" xfId="3444"/>
    <cellStyle name="_DEM-WP (C) Power Cost 2006GRC Order_Rebuttal Power Costs_Electric Rev Req Model (2009 GRC) Rebuttal REmoval of New  WH Solar AdjustMI 2 2" xfId="3445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6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7"/>
    <cellStyle name="_DEM-WP (C) Power Cost 2006GRC Order_Rebuttal Power Costs_Electric Rev Req Model (2009 GRC) Revised 01-18-2010" xfId="3448"/>
    <cellStyle name="_DEM-WP (C) Power Cost 2006GRC Order_Rebuttal Power Costs_Electric Rev Req Model (2009 GRC) Revised 01-18-2010 2" xfId="3449"/>
    <cellStyle name="_DEM-WP (C) Power Cost 2006GRC Order_Rebuttal Power Costs_Electric Rev Req Model (2009 GRC) Revised 01-18-2010 2 2" xfId="3450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1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6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2 2 2" xfId="18902"/>
    <cellStyle name="_DEM-WP (C) Power Cost 2006GRC Order_ROR 5.02 2 3" xfId="18903"/>
    <cellStyle name="_DEM-WP (C) Power Cost 2006GRC Order_ROR 5.02 3" xfId="3460"/>
    <cellStyle name="_DEM-WP (C) Power Cost 2006GRC Order_ROR 5.02 3 2" xfId="18904"/>
    <cellStyle name="_DEM-WP (C) Power Cost 2006GRC Order_ROR 5.02 4" xfId="18905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5"/>
    <cellStyle name="_DEM-WP Revised (HC) Wild Horse 2006GRC" xfId="3466"/>
    <cellStyle name="_DEM-WP Revised (HC) Wild Horse 2006GRC 2" xfId="3467"/>
    <cellStyle name="_DEM-WP Revised (HC) Wild Horse 2006GRC 2 2" xfId="3468"/>
    <cellStyle name="_DEM-WP Revised (HC) Wild Horse 2006GRC 2 2 2" xfId="18908"/>
    <cellStyle name="_DEM-WP Revised (HC) Wild Horse 2006GRC 2 3" xfId="18909"/>
    <cellStyle name="_DEM-WP Revised (HC) Wild Horse 2006GRC 3" xfId="3469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0"/>
    <cellStyle name="_DEM-WP Revised (HC) Wild Horse 2006GRC_16.37E Wild Horse Expansion DeferralRevwrkingfile SF 2" xfId="3471"/>
    <cellStyle name="_DEM-WP Revised (HC) Wild Horse 2006GRC_16.37E Wild Horse Expansion DeferralRevwrkingfile SF 2 2" xfId="3472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3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4"/>
    <cellStyle name="_DEM-WP Revised (HC) Wild Horse 2006GRC_2009 GRC Compl Filing - Exhibit D" xfId="3475"/>
    <cellStyle name="_DEM-WP Revised (HC) Wild Horse 2006GRC_2009 GRC Compl Filing - Exhibit D 2" xfId="3476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7"/>
    <cellStyle name="_DEM-WP Revised (HC) Wild Horse 2006GRC_Adj Bench DR 3 for Initial Briefs (Electric)" xfId="3478"/>
    <cellStyle name="_DEM-WP Revised (HC) Wild Horse 2006GRC_Adj Bench DR 3 for Initial Briefs (Electric) 2" xfId="3479"/>
    <cellStyle name="_DEM-WP Revised (HC) Wild Horse 2006GRC_Adj Bench DR 3 for Initial Briefs (Electric) 2 2" xfId="3480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1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2"/>
    <cellStyle name="_DEM-WP Revised (HC) Wild Horse 2006GRC_Book1" xfId="3483"/>
    <cellStyle name="_DEM-WP Revised (HC) Wild Horse 2006GRC_Book2" xfId="3484"/>
    <cellStyle name="_DEM-WP Revised (HC) Wild Horse 2006GRC_Book2 2" xfId="3485"/>
    <cellStyle name="_DEM-WP Revised (HC) Wild Horse 2006GRC_Book2 2 2" xfId="3486"/>
    <cellStyle name="_DEM-WP Revised (HC) Wild Horse 2006GRC_Book2 2 2 2" xfId="18922"/>
    <cellStyle name="_DEM-WP Revised (HC) Wild Horse 2006GRC_Book2 2 3" xfId="18923"/>
    <cellStyle name="_DEM-WP Revised (HC) Wild Horse 2006GRC_Book2 3" xfId="3487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8"/>
    <cellStyle name="_DEM-WP Revised (HC) Wild Horse 2006GRC_Book4" xfId="3489"/>
    <cellStyle name="_DEM-WP Revised (HC) Wild Horse 2006GRC_Book4 2" xfId="3490"/>
    <cellStyle name="_DEM-WP Revised (HC) Wild Horse 2006GRC_Book4 2 2" xfId="3491"/>
    <cellStyle name="_DEM-WP Revised (HC) Wild Horse 2006GRC_Book4 2 2 2" xfId="18926"/>
    <cellStyle name="_DEM-WP Revised (HC) Wild Horse 2006GRC_Book4 2 3" xfId="18927"/>
    <cellStyle name="_DEM-WP Revised (HC) Wild Horse 2006GRC_Book4 3" xfId="3492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3"/>
    <cellStyle name="_DEM-WP Revised (HC) Wild Horse 2006GRC_DEM-WP(C) ENERG10C--ctn Mid-C_042010 2010GRC" xfId="3494"/>
    <cellStyle name="_DEM-WP Revised (HC) Wild Horse 2006GRC_Electric Rev Req Model (2009 GRC) " xfId="3495"/>
    <cellStyle name="_DEM-WP Revised (HC) Wild Horse 2006GRC_Electric Rev Req Model (2009 GRC)  2" xfId="3496"/>
    <cellStyle name="_DEM-WP Revised (HC) Wild Horse 2006GRC_Electric Rev Req Model (2009 GRC)  2 2" xfId="3497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8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499"/>
    <cellStyle name="_DEM-WP Revised (HC) Wild Horse 2006GRC_Electric Rev Req Model (2009 GRC) Rebuttal" xfId="3500"/>
    <cellStyle name="_DEM-WP Revised (HC) Wild Horse 2006GRC_Electric Rev Req Model (2009 GRC) Rebuttal 2" xfId="3501"/>
    <cellStyle name="_DEM-WP Revised (HC) Wild Horse 2006GRC_Electric Rev Req Model (2009 GRC) Rebuttal 2 2" xfId="3502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3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4"/>
    <cellStyle name="_DEM-WP Revised (HC) Wild Horse 2006GRC_Electric Rev Req Model (2009 GRC) Rebuttal REmoval of New  WH Solar AdjustMI 2" xfId="3505"/>
    <cellStyle name="_DEM-WP Revised (HC) Wild Horse 2006GRC_Electric Rev Req Model (2009 GRC) Rebuttal REmoval of New  WH Solar AdjustMI 2 2" xfId="3506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7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8"/>
    <cellStyle name="_DEM-WP Revised (HC) Wild Horse 2006GRC_Electric Rev Req Model (2009 GRC) Revised 01-18-2010" xfId="3509"/>
    <cellStyle name="_DEM-WP Revised (HC) Wild Horse 2006GRC_Electric Rev Req Model (2009 GRC) Revised 01-18-2010 2" xfId="3510"/>
    <cellStyle name="_DEM-WP Revised (HC) Wild Horse 2006GRC_Electric Rev Req Model (2009 GRC) Revised 01-18-2010 2 2" xfId="3511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2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3"/>
    <cellStyle name="_DEM-WP Revised (HC) Wild Horse 2006GRC_Electric Rev Req Model (2010 GRC)" xfId="3514"/>
    <cellStyle name="_DEM-WP Revised (HC) Wild Horse 2006GRC_Electric Rev Req Model (2010 GRC) SF" xfId="3515"/>
    <cellStyle name="_DEM-WP Revised (HC) Wild Horse 2006GRC_Final Order Electric" xfId="3516"/>
    <cellStyle name="_DEM-WP Revised (HC) Wild Horse 2006GRC_Final Order Electric EXHIBIT A-1" xfId="3517"/>
    <cellStyle name="_DEM-WP Revised (HC) Wild Horse 2006GRC_Final Order Electric EXHIBIT A-1 2" xfId="3518"/>
    <cellStyle name="_DEM-WP Revised (HC) Wild Horse 2006GRC_Final Order Electric EXHIBIT A-1 2 2" xfId="3519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0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1"/>
    <cellStyle name="_DEM-WP Revised (HC) Wild Horse 2006GRC_NIM Summary 2" xfId="3522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3"/>
    <cellStyle name="_DEM-WP Revised (HC) Wild Horse 2006GRC_Power Costs - Comparison bx Rbtl-Staff-Jt-PC" xfId="3524"/>
    <cellStyle name="_DEM-WP Revised (HC) Wild Horse 2006GRC_Power Costs - Comparison bx Rbtl-Staff-Jt-PC 2" xfId="3525"/>
    <cellStyle name="_DEM-WP Revised (HC) Wild Horse 2006GRC_Power Costs - Comparison bx Rbtl-Staff-Jt-PC 2 2" xfId="3526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7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8"/>
    <cellStyle name="_DEM-WP Revised (HC) Wild Horse 2006GRC_Rebuttal Power Costs" xfId="3529"/>
    <cellStyle name="_DEM-WP Revised (HC) Wild Horse 2006GRC_Rebuttal Power Costs 2" xfId="3530"/>
    <cellStyle name="_DEM-WP Revised (HC) Wild Horse 2006GRC_Rebuttal Power Costs 2 2" xfId="3531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2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3"/>
    <cellStyle name="_DEM-WP Revised (HC) Wild Horse 2006GRC_TENASKA REGULATORY ASSET" xfId="3534"/>
    <cellStyle name="_DEM-WP Revised (HC) Wild Horse 2006GRC_TENASKA REGULATORY ASSET 2" xfId="3535"/>
    <cellStyle name="_DEM-WP Revised (HC) Wild Horse 2006GRC_TENASKA REGULATORY ASSET 2 2" xfId="3536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7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8"/>
    <cellStyle name="_x0013__DEM-WP(C) Colstrip 12 Coal Cost Forecast 2010GRC 2" xfId="18964"/>
    <cellStyle name="_DEM-WP(C) Colstrip FOR" xfId="3539"/>
    <cellStyle name="_DEM-WP(C) Colstrip FOR 2" xfId="3540"/>
    <cellStyle name="_DEM-WP(C) Colstrip FOR 2 2" xfId="3541"/>
    <cellStyle name="_DEM-WP(C) Colstrip FOR 2 2 2" xfId="18965"/>
    <cellStyle name="_DEM-WP(C) Colstrip FOR 2 3" xfId="18966"/>
    <cellStyle name="_DEM-WP(C) Colstrip FOR 3" xfId="3542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3"/>
    <cellStyle name="_DEM-WP(C) Colstrip FOR_(C) WHE Proforma with ITC cash grant 10 Yr Amort_for rebuttal_120709" xfId="3544"/>
    <cellStyle name="_DEM-WP(C) Colstrip FOR_(C) WHE Proforma with ITC cash grant 10 Yr Amort_for rebuttal_120709 2" xfId="3545"/>
    <cellStyle name="_DEM-WP(C) Colstrip FOR_(C) WHE Proforma with ITC cash grant 10 Yr Amort_for rebuttal_120709 2 2" xfId="3546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7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8"/>
    <cellStyle name="_DEM-WP(C) Colstrip FOR_16.07E Wild Horse Wind Expansionwrkingfile" xfId="3549"/>
    <cellStyle name="_DEM-WP(C) Colstrip FOR_16.07E Wild Horse Wind Expansionwrkingfile 2" xfId="3550"/>
    <cellStyle name="_DEM-WP(C) Colstrip FOR_16.07E Wild Horse Wind Expansionwrkingfile 2 2" xfId="3551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2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3"/>
    <cellStyle name="_DEM-WP(C) Colstrip FOR_16.07E Wild Horse Wind Expansionwrkingfile SF 2" xfId="3554"/>
    <cellStyle name="_DEM-WP(C) Colstrip FOR_16.07E Wild Horse Wind Expansionwrkingfile SF 2 2" xfId="3555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6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7"/>
    <cellStyle name="_DEM-WP(C) Colstrip FOR_16.07E Wild Horse Wind Expansionwrkingfile_DEM-WP(C) ENERG10C--ctn Mid-C_042010 2010GRC" xfId="3558"/>
    <cellStyle name="_DEM-WP(C) Colstrip FOR_16.37E Wild Horse Expansion DeferralRevwrkingfile SF" xfId="3559"/>
    <cellStyle name="_DEM-WP(C) Colstrip FOR_16.37E Wild Horse Expansion DeferralRevwrkingfile SF 2" xfId="3560"/>
    <cellStyle name="_DEM-WP(C) Colstrip FOR_16.37E Wild Horse Expansion DeferralRevwrkingfile SF 2 2" xfId="3561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2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3"/>
    <cellStyle name="_DEM-WP(C) Colstrip FOR_Adj Bench DR 3 for Initial Briefs (Electric)" xfId="3564"/>
    <cellStyle name="_DEM-WP(C) Colstrip FOR_Adj Bench DR 3 for Initial Briefs (Electric) 2" xfId="3565"/>
    <cellStyle name="_DEM-WP(C) Colstrip FOR_Adj Bench DR 3 for Initial Briefs (Electric) 2 2" xfId="3566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7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8"/>
    <cellStyle name="_DEM-WP(C) Colstrip FOR_Book2" xfId="3569"/>
    <cellStyle name="_DEM-WP(C) Colstrip FOR_Book2 2" xfId="3570"/>
    <cellStyle name="_DEM-WP(C) Colstrip FOR_Book2 2 2" xfId="3571"/>
    <cellStyle name="_DEM-WP(C) Colstrip FOR_Book2 2 2 2" xfId="18994"/>
    <cellStyle name="_DEM-WP(C) Colstrip FOR_Book2 2 3" xfId="18995"/>
    <cellStyle name="_DEM-WP(C) Colstrip FOR_Book2 3" xfId="3572"/>
    <cellStyle name="_DEM-WP(C) Colstrip FOR_Book2 3 2" xfId="18996"/>
    <cellStyle name="_DEM-WP(C) Colstrip FOR_Book2 4" xfId="18997"/>
    <cellStyle name="_DEM-WP(C) Colstrip FOR_Book2_Adj Bench DR 3 for Initial Briefs (Electric)" xfId="3573"/>
    <cellStyle name="_DEM-WP(C) Colstrip FOR_Book2_Adj Bench DR 3 for Initial Briefs (Electric) 2" xfId="3574"/>
    <cellStyle name="_DEM-WP(C) Colstrip FOR_Book2_Adj Bench DR 3 for Initial Briefs (Electric) 2 2" xfId="3575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6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7"/>
    <cellStyle name="_DEM-WP(C) Colstrip FOR_Book2_DEM-WP(C) ENERG10C--ctn Mid-C_042010 2010GRC" xfId="3578"/>
    <cellStyle name="_DEM-WP(C) Colstrip FOR_Book2_Electric Rev Req Model (2009 GRC) Rebuttal" xfId="3579"/>
    <cellStyle name="_DEM-WP(C) Colstrip FOR_Book2_Electric Rev Req Model (2009 GRC) Rebuttal 2" xfId="3580"/>
    <cellStyle name="_DEM-WP(C) Colstrip FOR_Book2_Electric Rev Req Model (2009 GRC) Rebuttal 2 2" xfId="3581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2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3"/>
    <cellStyle name="_DEM-WP(C) Colstrip FOR_Book2_Electric Rev Req Model (2009 GRC) Rebuttal REmoval of New  WH Solar AdjustMI 2" xfId="3584"/>
    <cellStyle name="_DEM-WP(C) Colstrip FOR_Book2_Electric Rev Req Model (2009 GRC) Rebuttal REmoval of New  WH Solar AdjustMI 2 2" xfId="3585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6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7"/>
    <cellStyle name="_DEM-WP(C) Colstrip FOR_Book2_Electric Rev Req Model (2009 GRC) Revised 01-18-2010" xfId="3588"/>
    <cellStyle name="_DEM-WP(C) Colstrip FOR_Book2_Electric Rev Req Model (2009 GRC) Revised 01-18-2010 2" xfId="3589"/>
    <cellStyle name="_DEM-WP(C) Colstrip FOR_Book2_Electric Rev Req Model (2009 GRC) Revised 01-18-2010 2 2" xfId="3590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1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2"/>
    <cellStyle name="_DEM-WP(C) Colstrip FOR_Book2_Final Order Electric EXHIBIT A-1" xfId="3593"/>
    <cellStyle name="_DEM-WP(C) Colstrip FOR_Book2_Final Order Electric EXHIBIT A-1 2" xfId="3594"/>
    <cellStyle name="_DEM-WP(C) Colstrip FOR_Book2_Final Order Electric EXHIBIT A-1 2 2" xfId="3595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6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7"/>
    <cellStyle name="_DEM-WP(C) Colstrip FOR_Confidential Material 2" xfId="19019"/>
    <cellStyle name="_DEM-WP(C) Colstrip FOR_DEM-WP(C) Colstrip 12 Coal Cost Forecast 2010GRC" xfId="3598"/>
    <cellStyle name="_DEM-WP(C) Colstrip FOR_DEM-WP(C) Colstrip 12 Coal Cost Forecast 2010GRC 2" xfId="19020"/>
    <cellStyle name="_DEM-WP(C) Colstrip FOR_DEM-WP(C) ENERG10C--ctn Mid-C_042010 2010GRC" xfId="3599"/>
    <cellStyle name="_DEM-WP(C) Colstrip FOR_DEM-WP(C) Production O&amp;M 2010GRC As-Filed" xfId="3600"/>
    <cellStyle name="_DEM-WP(C) Colstrip FOR_DEM-WP(C) Production O&amp;M 2010GRC As-Filed 2" xfId="3601"/>
    <cellStyle name="_DEM-WP(C) Colstrip FOR_DEM-WP(C) Production O&amp;M 2010GRC As-Filed 2 2" xfId="19021"/>
    <cellStyle name="_DEM-WP(C) Colstrip FOR_DEM-WP(C) Production O&amp;M 2010GRC As-Filed 3" xfId="3602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3"/>
    <cellStyle name="_DEM-WP(C) Colstrip FOR_Electric Rev Req Model (2009 GRC) Rebuttal 2" xfId="3604"/>
    <cellStyle name="_DEM-WP(C) Colstrip FOR_Electric Rev Req Model (2009 GRC) Rebuttal 2 2" xfId="3605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6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7"/>
    <cellStyle name="_DEM-WP(C) Colstrip FOR_Electric Rev Req Model (2009 GRC) Rebuttal REmoval of New  WH Solar AdjustMI 2" xfId="3608"/>
    <cellStyle name="_DEM-WP(C) Colstrip FOR_Electric Rev Req Model (2009 GRC) Rebuttal REmoval of New  WH Solar AdjustMI 2 2" xfId="3609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0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1"/>
    <cellStyle name="_DEM-WP(C) Colstrip FOR_Electric Rev Req Model (2009 GRC) Revised 01-18-2010" xfId="3612"/>
    <cellStyle name="_DEM-WP(C) Colstrip FOR_Electric Rev Req Model (2009 GRC) Revised 01-18-2010 2" xfId="3613"/>
    <cellStyle name="_DEM-WP(C) Colstrip FOR_Electric Rev Req Model (2009 GRC) Revised 01-18-2010 2 2" xfId="3614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5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6"/>
    <cellStyle name="_DEM-WP(C) Colstrip FOR_Final Order Electric EXHIBIT A-1" xfId="3617"/>
    <cellStyle name="_DEM-WP(C) Colstrip FOR_Final Order Electric EXHIBIT A-1 2" xfId="3618"/>
    <cellStyle name="_DEM-WP(C) Colstrip FOR_Final Order Electric EXHIBIT A-1 2 2" xfId="3619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0"/>
    <cellStyle name="_DEM-WP(C) Colstrip FOR_Final Order Electric EXHIBIT A-1 3 2" xfId="19043"/>
    <cellStyle name="_DEM-WP(C) Colstrip FOR_Final Order Electric EXHIBIT A-1 4" xfId="19044"/>
    <cellStyle name="_DEM-WP(C) Colstrip FOR_Rebuttal Power Costs" xfId="3621"/>
    <cellStyle name="_DEM-WP(C) Colstrip FOR_Rebuttal Power Costs 2" xfId="3622"/>
    <cellStyle name="_DEM-WP(C) Colstrip FOR_Rebuttal Power Costs 2 2" xfId="3623"/>
    <cellStyle name="_DEM-WP(C) Colstrip FOR_Rebuttal Power Costs 2 2 2" xfId="19045"/>
    <cellStyle name="_DEM-WP(C) Colstrip FOR_Rebuttal Power Costs 2 3" xfId="19046"/>
    <cellStyle name="_DEM-WP(C) Colstrip FOR_Rebuttal Power Costs 3" xfId="3624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5"/>
    <cellStyle name="_DEM-WP(C) Colstrip FOR_Rebuttal Power Costs_Adj Bench DR 3 for Initial Briefs (Electric) 2" xfId="3626"/>
    <cellStyle name="_DEM-WP(C) Colstrip FOR_Rebuttal Power Costs_Adj Bench DR 3 for Initial Briefs (Electric) 2 2" xfId="3627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8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29"/>
    <cellStyle name="_DEM-WP(C) Colstrip FOR_Rebuttal Power Costs_DEM-WP(C) ENERG10C--ctn Mid-C_042010 2010GRC" xfId="3630"/>
    <cellStyle name="_DEM-WP(C) Colstrip FOR_Rebuttal Power Costs_Electric Rev Req Model (2009 GRC) Rebuttal" xfId="3631"/>
    <cellStyle name="_DEM-WP(C) Colstrip FOR_Rebuttal Power Costs_Electric Rev Req Model (2009 GRC) Rebuttal 2" xfId="3632"/>
    <cellStyle name="_DEM-WP(C) Colstrip FOR_Rebuttal Power Costs_Electric Rev Req Model (2009 GRC) Rebuttal 2 2" xfId="3633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4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5"/>
    <cellStyle name="_DEM-WP(C) Colstrip FOR_Rebuttal Power Costs_Electric Rev Req Model (2009 GRC) Rebuttal REmoval of New  WH Solar AdjustMI 2" xfId="3636"/>
    <cellStyle name="_DEM-WP(C) Colstrip FOR_Rebuttal Power Costs_Electric Rev Req Model (2009 GRC) Rebuttal REmoval of New  WH Solar AdjustMI 2 2" xfId="3637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8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39"/>
    <cellStyle name="_DEM-WP(C) Colstrip FOR_Rebuttal Power Costs_Electric Rev Req Model (2009 GRC) Revised 01-18-2010" xfId="3640"/>
    <cellStyle name="_DEM-WP(C) Colstrip FOR_Rebuttal Power Costs_Electric Rev Req Model (2009 GRC) Revised 01-18-2010 2" xfId="3641"/>
    <cellStyle name="_DEM-WP(C) Colstrip FOR_Rebuttal Power Costs_Electric Rev Req Model (2009 GRC) Revised 01-18-2010 2 2" xfId="3642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3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4"/>
    <cellStyle name="_DEM-WP(C) Colstrip FOR_Rebuttal Power Costs_Final Order Electric EXHIBIT A-1" xfId="3645"/>
    <cellStyle name="_DEM-WP(C) Colstrip FOR_Rebuttal Power Costs_Final Order Electric EXHIBIT A-1 2" xfId="3646"/>
    <cellStyle name="_DEM-WP(C) Colstrip FOR_Rebuttal Power Costs_Final Order Electric EXHIBIT A-1 2 2" xfId="3647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8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49"/>
    <cellStyle name="_DEM-WP(C) Colstrip FOR_TENASKA REGULATORY ASSET 2" xfId="3650"/>
    <cellStyle name="_DEM-WP(C) Colstrip FOR_TENASKA REGULATORY ASSET 2 2" xfId="3651"/>
    <cellStyle name="_DEM-WP(C) Colstrip FOR_TENASKA REGULATORY ASSET 2 2 2" xfId="19069"/>
    <cellStyle name="_DEM-WP(C) Colstrip FOR_TENASKA REGULATORY ASSET 2 3" xfId="19070"/>
    <cellStyle name="_DEM-WP(C) Colstrip FOR_TENASKA REGULATORY ASSET 3" xfId="3652"/>
    <cellStyle name="_DEM-WP(C) Colstrip FOR_TENASKA REGULATORY ASSET 3 2" xfId="19071"/>
    <cellStyle name="_DEM-WP(C) Colstrip FOR_TENASKA REGULATORY ASSET 4" xfId="19072"/>
    <cellStyle name="_DEM-WP(C) Costs not in AURORA 2006GRC" xfId="3653"/>
    <cellStyle name="_DEM-WP(C) Costs not in AURORA 2006GRC 2" xfId="3654"/>
    <cellStyle name="_DEM-WP(C) Costs not in AURORA 2006GRC 2 2" xfId="3655"/>
    <cellStyle name="_DEM-WP(C) Costs not in AURORA 2006GRC 2 2 2" xfId="3656"/>
    <cellStyle name="_DEM-WP(C) Costs not in AURORA 2006GRC 2 2 2 2" xfId="19073"/>
    <cellStyle name="_DEM-WP(C) Costs not in AURORA 2006GRC 2 2 3" xfId="19074"/>
    <cellStyle name="_DEM-WP(C) Costs not in AURORA 2006GRC 2 3" xfId="3657"/>
    <cellStyle name="_DEM-WP(C) Costs not in AURORA 2006GRC 2 3 2" xfId="19075"/>
    <cellStyle name="_DEM-WP(C) Costs not in AURORA 2006GRC 2 4" xfId="19076"/>
    <cellStyle name="_DEM-WP(C) Costs not in AURORA 2006GRC 3" xfId="3658"/>
    <cellStyle name="_DEM-WP(C) Costs not in AURORA 2006GRC 3 2" xfId="3659"/>
    <cellStyle name="_DEM-WP(C) Costs not in AURORA 2006GRC 3 2 2" xfId="19077"/>
    <cellStyle name="_DEM-WP(C) Costs not in AURORA 2006GRC 3 3" xfId="19078"/>
    <cellStyle name="_DEM-WP(C) Costs not in AURORA 2006GRC 4" xfId="3660"/>
    <cellStyle name="_DEM-WP(C) Costs not in AURORA 2006GRC 4 2" xfId="3661"/>
    <cellStyle name="_DEM-WP(C) Costs not in AURORA 2006GRC 4 2 2" xfId="19079"/>
    <cellStyle name="_DEM-WP(C) Costs not in AURORA 2006GRC 4 3" xfId="19080"/>
    <cellStyle name="_DEM-WP(C) Costs not in AURORA 2006GRC 5" xfId="3662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3"/>
    <cellStyle name="_DEM-WP(C) Costs not in AURORA 2006GRC 6 2" xfId="3664"/>
    <cellStyle name="_DEM-WP(C) Costs not in AURORA 2006GRC 7" xfId="3665"/>
    <cellStyle name="_DEM-WP(C) Costs not in AURORA 2006GRC 7 2" xfId="3666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79"/>
    <cellStyle name="_DEM-WP(C) Costs not in AURORA 2006GRC_(C) WHE Proforma with ITC cash grant 10 Yr Amort_for deferral_102809_16.07E Wild Horse Wind Expansionwrkingfile_DEM-WP(C) ENERG10C--ctn Mid-C_042010 2010GRC" xfId="3680"/>
    <cellStyle name="_DEM-WP(C) Costs not in AURORA 2006GRC_(C) WHE Proforma with ITC cash grant 10 Yr Amort_for deferral_102809_16.37E Wild Horse Expansion DeferralRevwrkingfile SF" xfId="3681"/>
    <cellStyle name="_DEM-WP(C) Costs not in AURORA 2006GRC_(C) WHE Proforma with ITC cash grant 10 Yr Amort_for deferral_102809_16.37E Wild Horse Expansion DeferralRevwrkingfile SF 2" xfId="3682"/>
    <cellStyle name="_DEM-WP(C) Costs not in AURORA 2006GRC_(C) WHE Proforma with ITC cash grant 10 Yr Amort_for deferral_102809_16.37E Wild Horse Expansion DeferralRevwrkingfile SF 2 2" xfId="3683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4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5"/>
    <cellStyle name="_DEM-WP(C) Costs not in AURORA 2006GRC_(C) WHE Proforma with ITC cash grant 10 Yr Amort_for deferral_102809_DEM-WP(C) ENERG10C--ctn Mid-C_042010 2010GRC" xfId="3686"/>
    <cellStyle name="_DEM-WP(C) Costs not in AURORA 2006GRC_(C) WHE Proforma with ITC cash grant 10 Yr Amort_for rebuttal_120709" xfId="3687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0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1"/>
    <cellStyle name="_DEM-WP(C) Costs not in AURORA 2006GRC_04.07E Wild Horse Wind Expansion" xfId="3692"/>
    <cellStyle name="_DEM-WP(C) Costs not in AURORA 2006GRC_04.07E Wild Horse Wind Expansion 2" xfId="3693"/>
    <cellStyle name="_DEM-WP(C) Costs not in AURORA 2006GRC_04.07E Wild Horse Wind Expansion 2 2" xfId="3694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5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6"/>
    <cellStyle name="_DEM-WP(C) Costs not in AURORA 2006GRC_04.07E Wild Horse Wind Expansion_16.07E Wild Horse Wind Expansionwrkingfile 2" xfId="3697"/>
    <cellStyle name="_DEM-WP(C) Costs not in AURORA 2006GRC_04.07E Wild Horse Wind Expansion_16.07E Wild Horse Wind Expansionwrkingfile 2 2" xfId="3698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699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0"/>
    <cellStyle name="_DEM-WP(C) Costs not in AURORA 2006GRC_04.07E Wild Horse Wind Expansion_16.07E Wild Horse Wind Expansionwrkingfile SF 2" xfId="3701"/>
    <cellStyle name="_DEM-WP(C) Costs not in AURORA 2006GRC_04.07E Wild Horse Wind Expansion_16.07E Wild Horse Wind Expansionwrkingfile SF 2 2" xfId="3702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3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4"/>
    <cellStyle name="_DEM-WP(C) Costs not in AURORA 2006GRC_04.07E Wild Horse Wind Expansion_16.07E Wild Horse Wind Expansionwrkingfile_DEM-WP(C) ENERG10C--ctn Mid-C_042010 2010GRC" xfId="3705"/>
    <cellStyle name="_DEM-WP(C) Costs not in AURORA 2006GRC_04.07E Wild Horse Wind Expansion_16.37E Wild Horse Expansion DeferralRevwrkingfile SF" xfId="3706"/>
    <cellStyle name="_DEM-WP(C) Costs not in AURORA 2006GRC_04.07E Wild Horse Wind Expansion_16.37E Wild Horse Expansion DeferralRevwrkingfile SF 2" xfId="3707"/>
    <cellStyle name="_DEM-WP(C) Costs not in AURORA 2006GRC_04.07E Wild Horse Wind Expansion_16.37E Wild Horse Expansion DeferralRevwrkingfile SF 2 2" xfId="3708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09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0"/>
    <cellStyle name="_DEM-WP(C) Costs not in AURORA 2006GRC_04.07E Wild Horse Wind Expansion_DEM-WP(C) ENERG10C--ctn Mid-C_042010 2010GRC" xfId="3711"/>
    <cellStyle name="_DEM-WP(C) Costs not in AURORA 2006GRC_16.07E Wild Horse Wind Expansionwrkingfile" xfId="3712"/>
    <cellStyle name="_DEM-WP(C) Costs not in AURORA 2006GRC_16.07E Wild Horse Wind Expansionwrkingfile 2" xfId="3713"/>
    <cellStyle name="_DEM-WP(C) Costs not in AURORA 2006GRC_16.07E Wild Horse Wind Expansionwrkingfile 2 2" xfId="3714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5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6"/>
    <cellStyle name="_DEM-WP(C) Costs not in AURORA 2006GRC_16.07E Wild Horse Wind Expansionwrkingfile SF 2" xfId="3717"/>
    <cellStyle name="_DEM-WP(C) Costs not in AURORA 2006GRC_16.07E Wild Horse Wind Expansionwrkingfile SF 2 2" xfId="3718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19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0"/>
    <cellStyle name="_DEM-WP(C) Costs not in AURORA 2006GRC_16.07E Wild Horse Wind Expansionwrkingfile_DEM-WP(C) ENERG10C--ctn Mid-C_042010 2010GRC" xfId="3721"/>
    <cellStyle name="_DEM-WP(C) Costs not in AURORA 2006GRC_16.37E Wild Horse Expansion DeferralRevwrkingfile SF" xfId="3722"/>
    <cellStyle name="_DEM-WP(C) Costs not in AURORA 2006GRC_16.37E Wild Horse Expansion DeferralRevwrkingfile SF 2" xfId="3723"/>
    <cellStyle name="_DEM-WP(C) Costs not in AURORA 2006GRC_16.37E Wild Horse Expansion DeferralRevwrkingfile SF 2 2" xfId="3724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5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6"/>
    <cellStyle name="_DEM-WP(C) Costs not in AURORA 2006GRC_2009 Compliance Filing PCA Exhibits for GRC" xfId="3727"/>
    <cellStyle name="_DEM-WP(C) Costs not in AURORA 2006GRC_2009 Compliance Filing PCA Exhibits for GRC 2" xfId="19136"/>
    <cellStyle name="_DEM-WP(C) Costs not in AURORA 2006GRC_2009 GRC Compl Filing - Exhibit D" xfId="3728"/>
    <cellStyle name="_DEM-WP(C) Costs not in AURORA 2006GRC_2009 GRC Compl Filing - Exhibit D 2" xfId="3729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0"/>
    <cellStyle name="_DEM-WP(C) Costs not in AURORA 2006GRC_3.01 Income Statement" xfId="3731"/>
    <cellStyle name="_DEM-WP(C) Costs not in AURORA 2006GRC_4 31 Regulatory Assets and Liabilities  7 06- Exhibit D" xfId="3732"/>
    <cellStyle name="_DEM-WP(C) Costs not in AURORA 2006GRC_4 31 Regulatory Assets and Liabilities  7 06- Exhibit D 2" xfId="3733"/>
    <cellStyle name="_DEM-WP(C) Costs not in AURORA 2006GRC_4 31 Regulatory Assets and Liabilities  7 06- Exhibit D 2 2" xfId="3734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5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6"/>
    <cellStyle name="_DEM-WP(C) Costs not in AURORA 2006GRC_4 31 Regulatory Assets and Liabilities  7 06- Exhibit D_NIM Summary" xfId="3737"/>
    <cellStyle name="_DEM-WP(C) Costs not in AURORA 2006GRC_4 31 Regulatory Assets and Liabilities  7 06- Exhibit D_NIM Summary 2" xfId="3738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39"/>
    <cellStyle name="_DEM-WP(C) Costs not in AURORA 2006GRC_4 31E Reg Asset  Liab and EXH D" xfId="3740"/>
    <cellStyle name="_DEM-WP(C) Costs not in AURORA 2006GRC_4 31E Reg Asset  Liab and EXH D _ Aug 10 Filing (2)" xfId="3741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2"/>
    <cellStyle name="_DEM-WP(C) Costs not in AURORA 2006GRC_4 32 Regulatory Assets and Liabilities  7 06- Exhibit D 2" xfId="3743"/>
    <cellStyle name="_DEM-WP(C) Costs not in AURORA 2006GRC_4 32 Regulatory Assets and Liabilities  7 06- Exhibit D 2 2" xfId="3744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5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6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7"/>
    <cellStyle name="_DEM-WP(C) Costs not in AURORA 2006GRC_4 32 Regulatory Assets and Liabilities  7 06- Exhibit D_NIM Summary 2" xfId="3748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49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0"/>
    <cellStyle name="_DEM-WP(C) Costs not in AURORA 2006GRC_AURORA Total New 2" xfId="3751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2"/>
    <cellStyle name="_DEM-WP(C) Costs not in AURORA 2006GRC_Book2 2" xfId="3753"/>
    <cellStyle name="_DEM-WP(C) Costs not in AURORA 2006GRC_Book2 2 2" xfId="3754"/>
    <cellStyle name="_DEM-WP(C) Costs not in AURORA 2006GRC_Book2 2 2 2" xfId="19200"/>
    <cellStyle name="_DEM-WP(C) Costs not in AURORA 2006GRC_Book2 2 3" xfId="19201"/>
    <cellStyle name="_DEM-WP(C) Costs not in AURORA 2006GRC_Book2 3" xfId="3755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6"/>
    <cellStyle name="_DEM-WP(C) Costs not in AURORA 2006GRC_Book2_Adj Bench DR 3 for Initial Briefs (Electric) 2" xfId="3757"/>
    <cellStyle name="_DEM-WP(C) Costs not in AURORA 2006GRC_Book2_Adj Bench DR 3 for Initial Briefs (Electric) 2 2" xfId="3758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59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0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1"/>
    <cellStyle name="_DEM-WP(C) Costs not in AURORA 2006GRC_Book2_DEM-WP(C) ENERG10C--ctn Mid-C_042010 2010GRC 2" xfId="19209"/>
    <cellStyle name="_DEM-WP(C) Costs not in AURORA 2006GRC_Book2_Electric Rev Req Model (2009 GRC) Rebuttal" xfId="3762"/>
    <cellStyle name="_DEM-WP(C) Costs not in AURORA 2006GRC_Book2_Electric Rev Req Model (2009 GRC) Rebuttal 2" xfId="3763"/>
    <cellStyle name="_DEM-WP(C) Costs not in AURORA 2006GRC_Book2_Electric Rev Req Model (2009 GRC) Rebuttal 2 2" xfId="3764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5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6"/>
    <cellStyle name="_DEM-WP(C) Costs not in AURORA 2006GRC_Book2_Electric Rev Req Model (2009 GRC) Rebuttal REmoval of New  WH Solar AdjustMI 2" xfId="3767"/>
    <cellStyle name="_DEM-WP(C) Costs not in AURORA 2006GRC_Book2_Electric Rev Req Model (2009 GRC) Rebuttal REmoval of New  WH Solar AdjustMI 2 2" xfId="3768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69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0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1"/>
    <cellStyle name="_DEM-WP(C) Costs not in AURORA 2006GRC_Book2_Electric Rev Req Model (2009 GRC) Revised 01-18-2010 2" xfId="3772"/>
    <cellStyle name="_DEM-WP(C) Costs not in AURORA 2006GRC_Book2_Electric Rev Req Model (2009 GRC) Revised 01-18-2010 2 2" xfId="3773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4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5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6"/>
    <cellStyle name="_DEM-WP(C) Costs not in AURORA 2006GRC_Book2_Final Order Electric EXHIBIT A-1 2" xfId="3777"/>
    <cellStyle name="_DEM-WP(C) Costs not in AURORA 2006GRC_Book2_Final Order Electric EXHIBIT A-1 2 2" xfId="3778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79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0"/>
    <cellStyle name="_DEM-WP(C) Costs not in AURORA 2006GRC_Book4 2" xfId="3781"/>
    <cellStyle name="_DEM-WP(C) Costs not in AURORA 2006GRC_Book4 2 2" xfId="3782"/>
    <cellStyle name="_DEM-WP(C) Costs not in AURORA 2006GRC_Book4 2 2 2" xfId="19228"/>
    <cellStyle name="_DEM-WP(C) Costs not in AURORA 2006GRC_Book4 2 3" xfId="19229"/>
    <cellStyle name="_DEM-WP(C) Costs not in AURORA 2006GRC_Book4 3" xfId="3783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4"/>
    <cellStyle name="_DEM-WP(C) Costs not in AURORA 2006GRC_Book4_DEM-WP(C) ENERG10C--ctn Mid-C_042010 2010GRC 2" xfId="19232"/>
    <cellStyle name="_DEM-WP(C) Costs not in AURORA 2006GRC_Book9" xfId="3785"/>
    <cellStyle name="_DEM-WP(C) Costs not in AURORA 2006GRC_Book9 2" xfId="3786"/>
    <cellStyle name="_DEM-WP(C) Costs not in AURORA 2006GRC_Book9 2 2" xfId="3787"/>
    <cellStyle name="_DEM-WP(C) Costs not in AURORA 2006GRC_Book9 2 2 2" xfId="19233"/>
    <cellStyle name="_DEM-WP(C) Costs not in AURORA 2006GRC_Book9 2 3" xfId="19234"/>
    <cellStyle name="_DEM-WP(C) Costs not in AURORA 2006GRC_Book9 3" xfId="3788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89"/>
    <cellStyle name="_DEM-WP(C) Costs not in AURORA 2006GRC_Book9_DEM-WP(C) ENERG10C--ctn Mid-C_042010 2010GRC 2" xfId="19237"/>
    <cellStyle name="_DEM-WP(C) Costs not in AURORA 2006GRC_Chelan PUD Power Costs (8-10)" xfId="3790"/>
    <cellStyle name="_DEM-WP(C) Costs not in AURORA 2006GRC_Chelan PUD Power Costs (8-10) 2" xfId="19238"/>
    <cellStyle name="_DEM-WP(C) Costs not in AURORA 2006GRC_DEM-WP(C) Chelan Power Costs" xfId="3791"/>
    <cellStyle name="_DEM-WP(C) Costs not in AURORA 2006GRC_DEM-WP(C) Chelan Power Costs 2" xfId="19239"/>
    <cellStyle name="_DEM-WP(C) Costs not in AURORA 2006GRC_DEM-WP(C) ENERG10C--ctn Mid-C_042010 2010GRC" xfId="3792"/>
    <cellStyle name="_DEM-WP(C) Costs not in AURORA 2006GRC_DEM-WP(C) ENERG10C--ctn Mid-C_042010 2010GRC 2" xfId="19240"/>
    <cellStyle name="_DEM-WP(C) Costs not in AURORA 2006GRC_DEM-WP(C) Gas Transport 2010GRC" xfId="3793"/>
    <cellStyle name="_DEM-WP(C) Costs not in AURORA 2006GRC_DEM-WP(C) Gas Transport 2010GRC 2" xfId="19241"/>
    <cellStyle name="_DEM-WP(C) Costs not in AURORA 2006GRC_Electric COS Inputs" xfId="3794"/>
    <cellStyle name="_DEM-WP(C) Costs not in AURORA 2006GRC_Electric COS Inputs 2" xfId="3795"/>
    <cellStyle name="_DEM-WP(C) Costs not in AURORA 2006GRC_Electric COS Inputs 2 2" xfId="3796"/>
    <cellStyle name="_DEM-WP(C) Costs not in AURORA 2006GRC_Electric COS Inputs 2 2 2" xfId="3797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8"/>
    <cellStyle name="_DEM-WP(C) Costs not in AURORA 2006GRC_Electric COS Inputs 2 3 2" xfId="3799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0"/>
    <cellStyle name="_DEM-WP(C) Costs not in AURORA 2006GRC_Electric COS Inputs 2 4 2" xfId="3801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2"/>
    <cellStyle name="_DEM-WP(C) Costs not in AURORA 2006GRC_Electric COS Inputs 3 2" xfId="3803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4"/>
    <cellStyle name="_DEM-WP(C) Costs not in AURORA 2006GRC_Electric COS Inputs 4 2" xfId="3805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6"/>
    <cellStyle name="_DEM-WP(C) Costs not in AURORA 2006GRC_Electric COS Inputs 5 2" xfId="19253"/>
    <cellStyle name="_DEM-WP(C) Costs not in AURORA 2006GRC_Electric COS Inputs 6" xfId="3807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8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09"/>
    <cellStyle name="_DEM-WP(C) Costs not in AURORA 2006GRC_NIM Summary 09GRC" xfId="3810"/>
    <cellStyle name="_DEM-WP(C) Costs not in AURORA 2006GRC_NIM Summary 09GRC 2" xfId="3811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2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3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4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5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6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7"/>
    <cellStyle name="_DEM-WP(C) Costs not in AURORA 2006GRC_NIM Summary 6 2" xfId="19355"/>
    <cellStyle name="_DEM-WP(C) Costs not in AURORA 2006GRC_NIM Summary 7" xfId="3818"/>
    <cellStyle name="_DEM-WP(C) Costs not in AURORA 2006GRC_NIM Summary 7 2" xfId="19356"/>
    <cellStyle name="_DEM-WP(C) Costs not in AURORA 2006GRC_NIM Summary 8" xfId="3819"/>
    <cellStyle name="_DEM-WP(C) Costs not in AURORA 2006GRC_NIM Summary 8 2" xfId="19357"/>
    <cellStyle name="_DEM-WP(C) Costs not in AURORA 2006GRC_NIM Summary 9" xfId="3820"/>
    <cellStyle name="_DEM-WP(C) Costs not in AURORA 2006GRC_NIM Summary 9 2" xfId="19358"/>
    <cellStyle name="_DEM-WP(C) Costs not in AURORA 2006GRC_NIM Summary_DEM-WP(C) ENERG10C--ctn Mid-C_042010 2010GRC" xfId="3821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2"/>
    <cellStyle name="_DEM-WP(C) Costs not in AURORA 2006GRC_PCA 10 -  Exhibit D from A Kellogg Jan 2011 2" xfId="19362"/>
    <cellStyle name="_DEM-WP(C) Costs not in AURORA 2006GRC_PCA 10 -  Exhibit D from A Kellogg July 2011" xfId="3823"/>
    <cellStyle name="_DEM-WP(C) Costs not in AURORA 2006GRC_PCA 10 -  Exhibit D from A Kellogg July 2011 2" xfId="19363"/>
    <cellStyle name="_DEM-WP(C) Costs not in AURORA 2006GRC_PCA 10 -  Exhibit D from S Free Rcv'd 12-11" xfId="3824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5"/>
    <cellStyle name="_DEM-WP(C) Costs not in AURORA 2006GRC_PCA 9 -  Exhibit D April 2010 (3)" xfId="3826"/>
    <cellStyle name="_DEM-WP(C) Costs not in AURORA 2006GRC_PCA 9 -  Exhibit D April 2010 (3) 2" xfId="3827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8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29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0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1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2"/>
    <cellStyle name="_DEM-WP(C) Costs not in AURORA 2006GRC_Power Costs - Comparison bx Rbtl-Staff-Jt-PC 2" xfId="3833"/>
    <cellStyle name="_DEM-WP(C) Costs not in AURORA 2006GRC_Power Costs - Comparison bx Rbtl-Staff-Jt-PC 2 2" xfId="3834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5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6"/>
    <cellStyle name="_DEM-WP(C) Costs not in AURORA 2006GRC_Power Costs - Comparison bx Rbtl-Staff-Jt-PC_Adj Bench DR 3 for Initial Briefs (Electric) 2" xfId="3837"/>
    <cellStyle name="_DEM-WP(C) Costs not in AURORA 2006GRC_Power Costs - Comparison bx Rbtl-Staff-Jt-PC_Adj Bench DR 3 for Initial Briefs (Electric) 2 2" xfId="3838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39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0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1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2"/>
    <cellStyle name="_DEM-WP(C) Costs not in AURORA 2006GRC_Power Costs - Comparison bx Rbtl-Staff-Jt-PC_Electric Rev Req Model (2009 GRC) Rebuttal 2" xfId="3843"/>
    <cellStyle name="_DEM-WP(C) Costs not in AURORA 2006GRC_Power Costs - Comparison bx Rbtl-Staff-Jt-PC_Electric Rev Req Model (2009 GRC) Rebuttal 2 2" xfId="3844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5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6"/>
    <cellStyle name="_DEM-WP(C) Costs not in AURORA 2006GRC_Power Costs - Comparison bx Rbtl-Staff-Jt-PC_Electric Rev Req Model (2009 GRC) Rebuttal REmoval of New  WH Solar AdjustMI 2" xfId="3847"/>
    <cellStyle name="_DEM-WP(C) Costs not in AURORA 2006GRC_Power Costs - Comparison bx Rbtl-Staff-Jt-PC_Electric Rev Req Model (2009 GRC) Rebuttal REmoval of New  WH Solar AdjustMI 2 2" xfId="3848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49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0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1"/>
    <cellStyle name="_DEM-WP(C) Costs not in AURORA 2006GRC_Power Costs - Comparison bx Rbtl-Staff-Jt-PC_Electric Rev Req Model (2009 GRC) Revised 01-18-2010 2" xfId="3852"/>
    <cellStyle name="_DEM-WP(C) Costs not in AURORA 2006GRC_Power Costs - Comparison bx Rbtl-Staff-Jt-PC_Electric Rev Req Model (2009 GRC) Revised 01-18-2010 2 2" xfId="3853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4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5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6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3858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59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0"/>
    <cellStyle name="_DEM-WP(C) Costs not in AURORA 2006GRC_Production Adj 4.37 2" xfId="3861"/>
    <cellStyle name="_DEM-WP(C) Costs not in AURORA 2006GRC_Production Adj 4.37 2 2" xfId="3862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3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4"/>
    <cellStyle name="_DEM-WP(C) Costs not in AURORA 2006GRC_Purchased Power Adj 4.03 2" xfId="3865"/>
    <cellStyle name="_DEM-WP(C) Costs not in AURORA 2006GRC_Purchased Power Adj 4.03 2 2" xfId="3866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7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8"/>
    <cellStyle name="_DEM-WP(C) Costs not in AURORA 2006GRC_Rebuttal Power Costs 2" xfId="3869"/>
    <cellStyle name="_DEM-WP(C) Costs not in AURORA 2006GRC_Rebuttal Power Costs 2 2" xfId="3870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1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2"/>
    <cellStyle name="_DEM-WP(C) Costs not in AURORA 2006GRC_Rebuttal Power Costs_Adj Bench DR 3 for Initial Briefs (Electric) 2" xfId="3873"/>
    <cellStyle name="_DEM-WP(C) Costs not in AURORA 2006GRC_Rebuttal Power Costs_Adj Bench DR 3 for Initial Briefs (Electric) 2 2" xfId="3874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5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6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7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8"/>
    <cellStyle name="_DEM-WP(C) Costs not in AURORA 2006GRC_Rebuttal Power Costs_Electric Rev Req Model (2009 GRC) Rebuttal 2" xfId="3879"/>
    <cellStyle name="_DEM-WP(C) Costs not in AURORA 2006GRC_Rebuttal Power Costs_Electric Rev Req Model (2009 GRC) Rebuttal 2 2" xfId="3880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1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2"/>
    <cellStyle name="_DEM-WP(C) Costs not in AURORA 2006GRC_Rebuttal Power Costs_Electric Rev Req Model (2009 GRC) Rebuttal REmoval of New  WH Solar AdjustMI 2" xfId="3883"/>
    <cellStyle name="_DEM-WP(C) Costs not in AURORA 2006GRC_Rebuttal Power Costs_Electric Rev Req Model (2009 GRC) Rebuttal REmoval of New  WH Solar AdjustMI 2 2" xfId="3884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5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6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7"/>
    <cellStyle name="_DEM-WP(C) Costs not in AURORA 2006GRC_Rebuttal Power Costs_Electric Rev Req Model (2009 GRC) Revised 01-18-2010 2" xfId="3888"/>
    <cellStyle name="_DEM-WP(C) Costs not in AURORA 2006GRC_Rebuttal Power Costs_Electric Rev Req Model (2009 GRC) Revised 01-18-2010 2 2" xfId="3889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0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1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2"/>
    <cellStyle name="_DEM-WP(C) Costs not in AURORA 2006GRC_Rebuttal Power Costs_Final Order Electric EXHIBIT A-1 2" xfId="3893"/>
    <cellStyle name="_DEM-WP(C) Costs not in AURORA 2006GRC_Rebuttal Power Costs_Final Order Electric EXHIBIT A-1 2 2" xfId="3894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5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6"/>
    <cellStyle name="_DEM-WP(C) Costs not in AURORA 2006GRC_ROR 5.02 2" xfId="3897"/>
    <cellStyle name="_DEM-WP(C) Costs not in AURORA 2006GRC_ROR 5.02 2 2" xfId="3898"/>
    <cellStyle name="_DEM-WP(C) Costs not in AURORA 2006GRC_ROR 5.02 2 2 2" xfId="19460"/>
    <cellStyle name="_DEM-WP(C) Costs not in AURORA 2006GRC_ROR 5.02 2 3" xfId="19461"/>
    <cellStyle name="_DEM-WP(C) Costs not in AURORA 2006GRC_ROR 5.02 3" xfId="3899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0"/>
    <cellStyle name="_DEM-WP(C) Costs not in AURORA 2006GRC_Transmission Workbook for May BOD 2" xfId="3901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2"/>
    <cellStyle name="_DEM-WP(C) Costs not in AURORA 2006GRC_Transmission Workbook for May BOD_DEM-WP(C) ENERG10C--ctn Mid-C_042010 2010GRC 2" xfId="19470"/>
    <cellStyle name="_DEM-WP(C) Costs not in AURORA 2006GRC_Wind Integration 10GRC" xfId="3903"/>
    <cellStyle name="_DEM-WP(C) Costs not in AURORA 2006GRC_Wind Integration 10GRC 2" xfId="3904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5"/>
    <cellStyle name="_DEM-WP(C) Costs not in AURORA 2006GRC_Wind Integration 10GRC_DEM-WP(C) ENERG10C--ctn Mid-C_042010 2010GRC 2" xfId="19477"/>
    <cellStyle name="_DEM-WP(C) Costs not in AURORA 2007GRC" xfId="3906"/>
    <cellStyle name="_DEM-WP(C) Costs not in AURORA 2007GRC 2" xfId="3907"/>
    <cellStyle name="_DEM-WP(C) Costs not in AURORA 2007GRC 2 2" xfId="3908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09"/>
    <cellStyle name="_DEM-WP(C) Costs not in AURORA 2007GRC 3 2" xfId="19484"/>
    <cellStyle name="_DEM-WP(C) Costs not in AURORA 2007GRC 4" xfId="19485"/>
    <cellStyle name="_DEM-WP(C) Costs not in AURORA 2007GRC Update" xfId="3910"/>
    <cellStyle name="_DEM-WP(C) Costs not in AURORA 2007GRC Update 2" xfId="3911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2"/>
    <cellStyle name="_DEM-WP(C) Costs not in AURORA 2007GRC Update_DEM-WP(C) ENERG10C--ctn Mid-C_042010 2010GRC 2" xfId="19492"/>
    <cellStyle name="_DEM-WP(C) Costs not in AURORA 2007GRC Update_NIM Summary" xfId="3913"/>
    <cellStyle name="_DEM-WP(C) Costs not in AURORA 2007GRC Update_NIM Summary 2" xfId="3914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5"/>
    <cellStyle name="_DEM-WP(C) Costs not in AURORA 2007GRC Update_NIM Summary_DEM-WP(C) ENERG10C--ctn Mid-C_042010 2010GRC 2" xfId="19499"/>
    <cellStyle name="_DEM-WP(C) Costs not in AURORA 2007GRC_16.37E Wild Horse Expansion DeferralRevwrkingfile SF" xfId="3916"/>
    <cellStyle name="_DEM-WP(C) Costs not in AURORA 2007GRC_16.37E Wild Horse Expansion DeferralRevwrkingfile SF 2" xfId="3917"/>
    <cellStyle name="_DEM-WP(C) Costs not in AURORA 2007GRC_16.37E Wild Horse Expansion DeferralRevwrkingfile SF 2 2" xfId="3918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19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0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1"/>
    <cellStyle name="_DEM-WP(C) Costs not in AURORA 2007GRC_2009 GRC Compl Filing - Exhibit D 2" xfId="3922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3"/>
    <cellStyle name="_DEM-WP(C) Costs not in AURORA 2007GRC_2009 GRC Compl Filing - Exhibit D_DEM-WP(C) ENERG10C--ctn Mid-C_042010 2010GRC 2" xfId="19511"/>
    <cellStyle name="_DEM-WP(C) Costs not in AURORA 2007GRC_Adj Bench DR 3 for Initial Briefs (Electric)" xfId="3924"/>
    <cellStyle name="_DEM-WP(C) Costs not in AURORA 2007GRC_Adj Bench DR 3 for Initial Briefs (Electric) 2" xfId="3925"/>
    <cellStyle name="_DEM-WP(C) Costs not in AURORA 2007GRC_Adj Bench DR 3 for Initial Briefs (Electric) 2 2" xfId="3926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7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8"/>
    <cellStyle name="_DEM-WP(C) Costs not in AURORA 2007GRC_Adj Bench DR 3 for Initial Briefs (Electric)_DEM-WP(C) ENERG10C--ctn Mid-C_042010 2010GRC 2" xfId="19516"/>
    <cellStyle name="_DEM-WP(C) Costs not in AURORA 2007GRC_Book1" xfId="3929"/>
    <cellStyle name="_DEM-WP(C) Costs not in AURORA 2007GRC_Book1 2" xfId="19517"/>
    <cellStyle name="_DEM-WP(C) Costs not in AURORA 2007GRC_Book2" xfId="3930"/>
    <cellStyle name="_DEM-WP(C) Costs not in AURORA 2007GRC_Book2 2" xfId="3931"/>
    <cellStyle name="_DEM-WP(C) Costs not in AURORA 2007GRC_Book2 2 2" xfId="3932"/>
    <cellStyle name="_DEM-WP(C) Costs not in AURORA 2007GRC_Book2 2 2 2" xfId="19518"/>
    <cellStyle name="_DEM-WP(C) Costs not in AURORA 2007GRC_Book2 2 3" xfId="19519"/>
    <cellStyle name="_DEM-WP(C) Costs not in AURORA 2007GRC_Book2 3" xfId="3933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4"/>
    <cellStyle name="_DEM-WP(C) Costs not in AURORA 2007GRC_Book2_DEM-WP(C) ENERG10C--ctn Mid-C_042010 2010GRC 2" xfId="19522"/>
    <cellStyle name="_DEM-WP(C) Costs not in AURORA 2007GRC_Book4" xfId="3935"/>
    <cellStyle name="_DEM-WP(C) Costs not in AURORA 2007GRC_Book4 2" xfId="3936"/>
    <cellStyle name="_DEM-WP(C) Costs not in AURORA 2007GRC_Book4 2 2" xfId="3937"/>
    <cellStyle name="_DEM-WP(C) Costs not in AURORA 2007GRC_Book4 2 2 2" xfId="19523"/>
    <cellStyle name="_DEM-WP(C) Costs not in AURORA 2007GRC_Book4 2 3" xfId="19524"/>
    <cellStyle name="_DEM-WP(C) Costs not in AURORA 2007GRC_Book4 3" xfId="3938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39"/>
    <cellStyle name="_DEM-WP(C) Costs not in AURORA 2007GRC_Book4_DEM-WP(C) ENERG10C--ctn Mid-C_042010 2010GRC 2" xfId="19527"/>
    <cellStyle name="_DEM-WP(C) Costs not in AURORA 2007GRC_DEM-WP(C) ENERG10C--ctn Mid-C_042010 2010GRC" xfId="3940"/>
    <cellStyle name="_DEM-WP(C) Costs not in AURORA 2007GRC_DEM-WP(C) ENERG10C--ctn Mid-C_042010 2010GRC 2" xfId="19528"/>
    <cellStyle name="_DEM-WP(C) Costs not in AURORA 2007GRC_Electric Rev Req Model (2009 GRC) " xfId="3941"/>
    <cellStyle name="_DEM-WP(C) Costs not in AURORA 2007GRC_Electric Rev Req Model (2009 GRC)  2" xfId="3942"/>
    <cellStyle name="_DEM-WP(C) Costs not in AURORA 2007GRC_Electric Rev Req Model (2009 GRC)  2 2" xfId="3943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4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5"/>
    <cellStyle name="_DEM-WP(C) Costs not in AURORA 2007GRC_Electric Rev Req Model (2009 GRC) _DEM-WP(C) ENERG10C--ctn Mid-C_042010 2010GRC 2" xfId="19533"/>
    <cellStyle name="_DEM-WP(C) Costs not in AURORA 2007GRC_Electric Rev Req Model (2009 GRC) Rebuttal" xfId="3946"/>
    <cellStyle name="_DEM-WP(C) Costs not in AURORA 2007GRC_Electric Rev Req Model (2009 GRC) Rebuttal 2" xfId="3947"/>
    <cellStyle name="_DEM-WP(C) Costs not in AURORA 2007GRC_Electric Rev Req Model (2009 GRC) Rebuttal 2 2" xfId="3948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49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0"/>
    <cellStyle name="_DEM-WP(C) Costs not in AURORA 2007GRC_Electric Rev Req Model (2009 GRC) Rebuttal REmoval of New  WH Solar AdjustMI 2" xfId="3951"/>
    <cellStyle name="_DEM-WP(C) Costs not in AURORA 2007GRC_Electric Rev Req Model (2009 GRC) Rebuttal REmoval of New  WH Solar AdjustMI 2 2" xfId="3952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3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4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5"/>
    <cellStyle name="_DEM-WP(C) Costs not in AURORA 2007GRC_Electric Rev Req Model (2009 GRC) Revised 01-18-2010 2" xfId="3956"/>
    <cellStyle name="_DEM-WP(C) Costs not in AURORA 2007GRC_Electric Rev Req Model (2009 GRC) Revised 01-18-2010 2 2" xfId="3957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8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59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0"/>
    <cellStyle name="_DEM-WP(C) Costs not in AURORA 2007GRC_Electric Rev Req Model (2010 GRC) 2" xfId="19548"/>
    <cellStyle name="_DEM-WP(C) Costs not in AURORA 2007GRC_Electric Rev Req Model (2010 GRC) SF" xfId="3961"/>
    <cellStyle name="_DEM-WP(C) Costs not in AURORA 2007GRC_Electric Rev Req Model (2010 GRC) SF 2" xfId="19549"/>
    <cellStyle name="_DEM-WP(C) Costs not in AURORA 2007GRC_Final Order Electric" xfId="3962"/>
    <cellStyle name="_DEM-WP(C) Costs not in AURORA 2007GRC_Final Order Electric EXHIBIT A-1" xfId="3963"/>
    <cellStyle name="_DEM-WP(C) Costs not in AURORA 2007GRC_Final Order Electric EXHIBIT A-1 2" xfId="3964"/>
    <cellStyle name="_DEM-WP(C) Costs not in AURORA 2007GRC_Final Order Electric EXHIBIT A-1 2 2" xfId="3965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6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7"/>
    <cellStyle name="_DEM-WP(C) Costs not in AURORA 2007GRC_NIM Summary 2" xfId="3968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69"/>
    <cellStyle name="_DEM-WP(C) Costs not in AURORA 2007GRC_NIM Summary_DEM-WP(C) ENERG10C--ctn Mid-C_042010 2010GRC 2" xfId="19560"/>
    <cellStyle name="_DEM-WP(C) Costs not in AURORA 2007GRC_NIM+O&amp;M Monthly" xfId="3970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1"/>
    <cellStyle name="_DEM-WP(C) Costs not in AURORA 2007GRC_Power Costs - Comparison bx Rbtl-Staff-Jt-PC 2" xfId="3972"/>
    <cellStyle name="_DEM-WP(C) Costs not in AURORA 2007GRC_Power Costs - Comparison bx Rbtl-Staff-Jt-PC 2 2" xfId="3973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4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5"/>
    <cellStyle name="_DEM-WP(C) Costs not in AURORA 2007GRC_Power Costs - Comparison bx Rbtl-Staff-Jt-PC_DEM-WP(C) ENERG10C--ctn Mid-C_042010 2010GRC 2" xfId="19568"/>
    <cellStyle name="_DEM-WP(C) Costs not in AURORA 2007GRC_Rebuttal Power Costs" xfId="3976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79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0"/>
    <cellStyle name="_DEM-WP(C) Costs not in AURORA 2007GRC_Rebuttal Power Costs_DEM-WP(C) ENERG10C--ctn Mid-C_042010 2010GRC 2" xfId="19573"/>
    <cellStyle name="_DEM-WP(C) Costs not in AURORA 2007GRC_TENASKA REGULATORY ASSET" xfId="3981"/>
    <cellStyle name="_DEM-WP(C) Costs not in AURORA 2007GRC_TENASKA REGULATORY ASSET 2" xfId="3982"/>
    <cellStyle name="_DEM-WP(C) Costs not in AURORA 2007GRC_TENASKA REGULATORY ASSET 2 2" xfId="3983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4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5"/>
    <cellStyle name="_DEM-WP(C) Costs not in AURORA 2007PCORC 2" xfId="3986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7"/>
    <cellStyle name="_DEM-WP(C) Costs not in AURORA 2007PCORC_Chelan PUD Power Costs (8-10) 2" xfId="19584"/>
    <cellStyle name="_DEM-WP(C) Costs not in AURORA 2007PCORC_DEM-WP(C) ENERG10C--ctn Mid-C_042010 2010GRC" xfId="3988"/>
    <cellStyle name="_DEM-WP(C) Costs not in AURORA 2007PCORC_DEM-WP(C) ENERG10C--ctn Mid-C_042010 2010GRC 2" xfId="19585"/>
    <cellStyle name="_DEM-WP(C) Costs not in AURORA 2007PCORC_NIM Summary" xfId="3989"/>
    <cellStyle name="_DEM-WP(C) Costs not in AURORA 2007PCORC_NIM Summary 2" xfId="3990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1"/>
    <cellStyle name="_DEM-WP(C) Costs not in AURORA 2007PCORC_NIM Summary_DEM-WP(C) ENERG10C--ctn Mid-C_042010 2010GRC 2" xfId="19592"/>
    <cellStyle name="_DEM-WP(C) Costs not in AURORA 2007PCORC-5.07Update" xfId="3992"/>
    <cellStyle name="_DEM-WP(C) Costs not in AURORA 2007PCORC-5.07Update 2" xfId="3993"/>
    <cellStyle name="_DEM-WP(C) Costs not in AURORA 2007PCORC-5.07Update 2 2" xfId="3994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5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6"/>
    <cellStyle name="_DEM-WP(C) Costs not in AURORA 2007PCORC-5.07Update_16.37E Wild Horse Expansion DeferralRevwrkingfile SF 2" xfId="3997"/>
    <cellStyle name="_DEM-WP(C) Costs not in AURORA 2007PCORC-5.07Update_16.37E Wild Horse Expansion DeferralRevwrkingfile SF 2 2" xfId="3998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3999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0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1"/>
    <cellStyle name="_DEM-WP(C) Costs not in AURORA 2007PCORC-5.07Update_2009 GRC Compl Filing - Exhibit D 2" xfId="4002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3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4"/>
    <cellStyle name="_DEM-WP(C) Costs not in AURORA 2007PCORC-5.07Update_Adj Bench DR 3 for Initial Briefs (Electric) 2" xfId="4005"/>
    <cellStyle name="_DEM-WP(C) Costs not in AURORA 2007PCORC-5.07Update_Adj Bench DR 3 for Initial Briefs (Electric) 2 2" xfId="4006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7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8"/>
    <cellStyle name="_DEM-WP(C) Costs not in AURORA 2007PCORC-5.07Update_Adj Bench DR 3 for Initial Briefs (Electric)_DEM-WP(C) ENERG10C--ctn Mid-C_042010 2010GRC 2" xfId="19624"/>
    <cellStyle name="_DEM-WP(C) Costs not in AURORA 2007PCORC-5.07Update_Book1" xfId="4009"/>
    <cellStyle name="_DEM-WP(C) Costs not in AURORA 2007PCORC-5.07Update_Book1 2" xfId="19625"/>
    <cellStyle name="_DEM-WP(C) Costs not in AURORA 2007PCORC-5.07Update_Book2" xfId="4010"/>
    <cellStyle name="_DEM-WP(C) Costs not in AURORA 2007PCORC-5.07Update_Book2 2" xfId="4011"/>
    <cellStyle name="_DEM-WP(C) Costs not in AURORA 2007PCORC-5.07Update_Book2 2 2" xfId="4012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3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4"/>
    <cellStyle name="_DEM-WP(C) Costs not in AURORA 2007PCORC-5.07Update_Book2_DEM-WP(C) ENERG10C--ctn Mid-C_042010 2010GRC 2" xfId="19630"/>
    <cellStyle name="_DEM-WP(C) Costs not in AURORA 2007PCORC-5.07Update_Book4" xfId="4015"/>
    <cellStyle name="_DEM-WP(C) Costs not in AURORA 2007PCORC-5.07Update_Book4 2" xfId="4016"/>
    <cellStyle name="_DEM-WP(C) Costs not in AURORA 2007PCORC-5.07Update_Book4 2 2" xfId="4017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8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19"/>
    <cellStyle name="_DEM-WP(C) Costs not in AURORA 2007PCORC-5.07Update_Book4_DEM-WP(C) ENERG10C--ctn Mid-C_042010 2010GRC 2" xfId="19635"/>
    <cellStyle name="_DEM-WP(C) Costs not in AURORA 2007PCORC-5.07Update_Chelan PUD Power Costs (8-10)" xfId="4020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1"/>
    <cellStyle name="_DEM-WP(C) Costs not in AURORA 2007PCORC-5.07Update_Confidential Material 2" xfId="19638"/>
    <cellStyle name="_DEM-WP(C) Costs not in AURORA 2007PCORC-5.07Update_DEM-WP(C) Colstrip 12 Coal Cost Forecast 2010GRC" xfId="4022"/>
    <cellStyle name="_DEM-WP(C) Costs not in AURORA 2007PCORC-5.07Update_DEM-WP(C) Colstrip 12 Coal Cost Forecast 2010GRC 2" xfId="19639"/>
    <cellStyle name="_DEM-WP(C) Costs not in AURORA 2007PCORC-5.07Update_DEM-WP(C) ENERG10C--ctn Mid-C_042010 2010GRC" xfId="4023"/>
    <cellStyle name="_DEM-WP(C) Costs not in AURORA 2007PCORC-5.07Update_DEM-WP(C) ENERG10C--ctn Mid-C_042010 2010GRC 2" xfId="19640"/>
    <cellStyle name="_DEM-WP(C) Costs not in AURORA 2007PCORC-5.07Update_DEM-WP(C) Production O&amp;M 2009GRC Rebuttal" xfId="4024"/>
    <cellStyle name="_DEM-WP(C) Costs not in AURORA 2007PCORC-5.07Update_DEM-WP(C) Production O&amp;M 2009GRC Rebuttal 2" xfId="4025"/>
    <cellStyle name="_DEM-WP(C) Costs not in AURORA 2007PCORC-5.07Update_DEM-WP(C) Production O&amp;M 2009GRC Rebuttal 2 2" xfId="4026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7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8"/>
    <cellStyle name="_DEM-WP(C) Costs not in AURORA 2007PCORC-5.07Update_DEM-WP(C) Production O&amp;M 2009GRC Rebuttal_Adj Bench DR 3 for Initial Briefs (Electric) 2" xfId="4029"/>
    <cellStyle name="_DEM-WP(C) Costs not in AURORA 2007PCORC-5.07Update_DEM-WP(C) Production O&amp;M 2009GRC Rebuttal_Adj Bench DR 3 for Initial Briefs (Electric) 2 2" xfId="4030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1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2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3"/>
    <cellStyle name="_DEM-WP(C) Costs not in AURORA 2007PCORC-5.07Update_DEM-WP(C) Production O&amp;M 2009GRC Rebuttal_Book2 2" xfId="4034"/>
    <cellStyle name="_DEM-WP(C) Costs not in AURORA 2007PCORC-5.07Update_DEM-WP(C) Production O&amp;M 2009GRC Rebuttal_Book2 2 2" xfId="4035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6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7"/>
    <cellStyle name="_DEM-WP(C) Costs not in AURORA 2007PCORC-5.07Update_DEM-WP(C) Production O&amp;M 2009GRC Rebuttal_Book2_Adj Bench DR 3 for Initial Briefs (Electric) 2" xfId="4038"/>
    <cellStyle name="_DEM-WP(C) Costs not in AURORA 2007PCORC-5.07Update_DEM-WP(C) Production O&amp;M 2009GRC Rebuttal_Book2_Adj Bench DR 3 for Initial Briefs (Electric) 2 2" xfId="4039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0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1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2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3"/>
    <cellStyle name="_DEM-WP(C) Costs not in AURORA 2007PCORC-5.07Update_DEM-WP(C) Production O&amp;M 2009GRC Rebuttal_Book2_Electric Rev Req Model (2009 GRC) Rebuttal 2" xfId="4044"/>
    <cellStyle name="_DEM-WP(C) Costs not in AURORA 2007PCORC-5.07Update_DEM-WP(C) Production O&amp;M 2009GRC Rebuttal_Book2_Electric Rev Req Model (2009 GRC) Rebuttal 2 2" xfId="4045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6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7"/>
    <cellStyle name="_DEM-WP(C) Costs not in AURORA 2007PCORC-5.07Update_DEM-WP(C) Production O&amp;M 2009GRC Rebuttal_Book2_Electric Rev Req Model (2009 GRC) Rebuttal REmoval of New  WH Solar AdjustMI 2" xfId="4048"/>
    <cellStyle name="_DEM-WP(C) Costs not in AURORA 2007PCORC-5.07Update_DEM-WP(C) Production O&amp;M 2009GRC Rebuttal_Book2_Electric Rev Req Model (2009 GRC) Rebuttal REmoval of New  WH Solar AdjustMI 2 2" xfId="4049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0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1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2"/>
    <cellStyle name="_DEM-WP(C) Costs not in AURORA 2007PCORC-5.07Update_DEM-WP(C) Production O&amp;M 2009GRC Rebuttal_Book2_Electric Rev Req Model (2009 GRC) Revised 01-18-2010 2" xfId="4053"/>
    <cellStyle name="_DEM-WP(C) Costs not in AURORA 2007PCORC-5.07Update_DEM-WP(C) Production O&amp;M 2009GRC Rebuttal_Book2_Electric Rev Req Model (2009 GRC) Revised 01-18-2010 2 2" xfId="4054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5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6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7"/>
    <cellStyle name="_DEM-WP(C) Costs not in AURORA 2007PCORC-5.07Update_DEM-WP(C) Production O&amp;M 2009GRC Rebuttal_Book2_Final Order Electric EXHIBIT A-1 2" xfId="4058"/>
    <cellStyle name="_DEM-WP(C) Costs not in AURORA 2007PCORC-5.07Update_DEM-WP(C) Production O&amp;M 2009GRC Rebuttal_Book2_Final Order Electric EXHIBIT A-1 2 2" xfId="4059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0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1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2"/>
    <cellStyle name="_DEM-WP(C) Costs not in AURORA 2007PCORC-5.07Update_DEM-WP(C) Production O&amp;M 2009GRC Rebuttal_Electric Rev Req Model (2009 GRC) Rebuttal 2" xfId="4063"/>
    <cellStyle name="_DEM-WP(C) Costs not in AURORA 2007PCORC-5.07Update_DEM-WP(C) Production O&amp;M 2009GRC Rebuttal_Electric Rev Req Model (2009 GRC) Rebuttal 2 2" xfId="4064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5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6"/>
    <cellStyle name="_DEM-WP(C) Costs not in AURORA 2007PCORC-5.07Update_DEM-WP(C) Production O&amp;M 2009GRC Rebuttal_Electric Rev Req Model (2009 GRC) Rebuttal REmoval of New  WH Solar AdjustMI 2" xfId="4067"/>
    <cellStyle name="_DEM-WP(C) Costs not in AURORA 2007PCORC-5.07Update_DEM-WP(C) Production O&amp;M 2009GRC Rebuttal_Electric Rev Req Model (2009 GRC) Rebuttal REmoval of New  WH Solar AdjustMI 2 2" xfId="4068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69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0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1"/>
    <cellStyle name="_DEM-WP(C) Costs not in AURORA 2007PCORC-5.07Update_DEM-WP(C) Production O&amp;M 2009GRC Rebuttal_Electric Rev Req Model (2009 GRC) Revised 01-18-2010 2" xfId="4072"/>
    <cellStyle name="_DEM-WP(C) Costs not in AURORA 2007PCORC-5.07Update_DEM-WP(C) Production O&amp;M 2009GRC Rebuttal_Electric Rev Req Model (2009 GRC) Revised 01-18-2010 2 2" xfId="4073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4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5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6"/>
    <cellStyle name="_DEM-WP(C) Costs not in AURORA 2007PCORC-5.07Update_DEM-WP(C) Production O&amp;M 2009GRC Rebuttal_Final Order Electric EXHIBIT A-1 2" xfId="4077"/>
    <cellStyle name="_DEM-WP(C) Costs not in AURORA 2007PCORC-5.07Update_DEM-WP(C) Production O&amp;M 2009GRC Rebuttal_Final Order Electric EXHIBIT A-1 2 2" xfId="4078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79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0"/>
    <cellStyle name="_DEM-WP(C) Costs not in AURORA 2007PCORC-5.07Update_DEM-WP(C) Production O&amp;M 2009GRC Rebuttal_Rebuttal Power Costs 2" xfId="4081"/>
    <cellStyle name="_DEM-WP(C) Costs not in AURORA 2007PCORC-5.07Update_DEM-WP(C) Production O&amp;M 2009GRC Rebuttal_Rebuttal Power Costs 2 2" xfId="4082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3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4"/>
    <cellStyle name="_DEM-WP(C) Costs not in AURORA 2007PCORC-5.07Update_DEM-WP(C) Production O&amp;M 2009GRC Rebuttal_Rebuttal Power Costs_Adj Bench DR 3 for Initial Briefs (Electric) 2" xfId="4085"/>
    <cellStyle name="_DEM-WP(C) Costs not in AURORA 2007PCORC-5.07Update_DEM-WP(C) Production O&amp;M 2009GRC Rebuttal_Rebuttal Power Costs_Adj Bench DR 3 for Initial Briefs (Electric) 2 2" xfId="4086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7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8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89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0"/>
    <cellStyle name="_DEM-WP(C) Costs not in AURORA 2007PCORC-5.07Update_DEM-WP(C) Production O&amp;M 2009GRC Rebuttal_Rebuttal Power Costs_Electric Rev Req Model (2009 GRC) Rebuttal 2" xfId="4091"/>
    <cellStyle name="_DEM-WP(C) Costs not in AURORA 2007PCORC-5.07Update_DEM-WP(C) Production O&amp;M 2009GRC Rebuttal_Rebuttal Power Costs_Electric Rev Req Model (2009 GRC) Rebuttal 2 2" xfId="4092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3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4"/>
    <cellStyle name="_DEM-WP(C) Costs not in AURORA 2007PCORC-5.07Update_DEM-WP(C) Production O&amp;M 2009GRC Rebuttal_Rebuttal Power Costs_Electric Rev Req Model (2009 GRC) Rebuttal REmoval of New  WH Solar AdjustMI 2" xfId="4095"/>
    <cellStyle name="_DEM-WP(C) Costs not in AURORA 2007PCORC-5.07Update_DEM-WP(C) Production O&amp;M 2009GRC Rebuttal_Rebuttal Power Costs_Electric Rev Req Model (2009 GRC) Rebuttal REmoval of New  WH Solar AdjustMI 2 2" xfId="4096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7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8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099"/>
    <cellStyle name="_DEM-WP(C) Costs not in AURORA 2007PCORC-5.07Update_DEM-WP(C) Production O&amp;M 2009GRC Rebuttal_Rebuttal Power Costs_Electric Rev Req Model (2009 GRC) Revised 01-18-2010 2" xfId="4100"/>
    <cellStyle name="_DEM-WP(C) Costs not in AURORA 2007PCORC-5.07Update_DEM-WP(C) Production O&amp;M 2009GRC Rebuttal_Rebuttal Power Costs_Electric Rev Req Model (2009 GRC) Revised 01-18-2010 2 2" xfId="4101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2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3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4"/>
    <cellStyle name="_DEM-WP(C) Costs not in AURORA 2007PCORC-5.07Update_DEM-WP(C) Production O&amp;M 2009GRC Rebuttal_Rebuttal Power Costs_Final Order Electric EXHIBIT A-1 2" xfId="4105"/>
    <cellStyle name="_DEM-WP(C) Costs not in AURORA 2007PCORC-5.07Update_DEM-WP(C) Production O&amp;M 2009GRC Rebuttal_Rebuttal Power Costs_Final Order Electric EXHIBIT A-1 2 2" xfId="4106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7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8"/>
    <cellStyle name="_DEM-WP(C) Costs not in AURORA 2007PCORC-5.07Update_DEM-WP(C) Production O&amp;M 2010GRC As-Filed 2" xfId="4109"/>
    <cellStyle name="_DEM-WP(C) Costs not in AURORA 2007PCORC-5.07Update_DEM-WP(C) Production O&amp;M 2010GRC As-Filed 2 2" xfId="19725"/>
    <cellStyle name="_DEM-WP(C) Costs not in AURORA 2007PCORC-5.07Update_DEM-WP(C) Production O&amp;M 2010GRC As-Filed 3" xfId="4110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1"/>
    <cellStyle name="_DEM-WP(C) Costs not in AURORA 2007PCORC-5.07Update_Electric Rev Req Model (2009 GRC)  2" xfId="4112"/>
    <cellStyle name="_DEM-WP(C) Costs not in AURORA 2007PCORC-5.07Update_Electric Rev Req Model (2009 GRC)  2 2" xfId="4113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4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5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6"/>
    <cellStyle name="_DEM-WP(C) Costs not in AURORA 2007PCORC-5.07Update_Electric Rev Req Model (2009 GRC) Rebuttal 2" xfId="4117"/>
    <cellStyle name="_DEM-WP(C) Costs not in AURORA 2007PCORC-5.07Update_Electric Rev Req Model (2009 GRC) Rebuttal 2 2" xfId="4118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19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0"/>
    <cellStyle name="_DEM-WP(C) Costs not in AURORA 2007PCORC-5.07Update_Electric Rev Req Model (2009 GRC) Rebuttal REmoval of New  WH Solar AdjustMI 2" xfId="4121"/>
    <cellStyle name="_DEM-WP(C) Costs not in AURORA 2007PCORC-5.07Update_Electric Rev Req Model (2009 GRC) Rebuttal REmoval of New  WH Solar AdjustMI 2 2" xfId="4122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3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4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5"/>
    <cellStyle name="_DEM-WP(C) Costs not in AURORA 2007PCORC-5.07Update_Electric Rev Req Model (2009 GRC) Revised 01-18-2010 2" xfId="4126"/>
    <cellStyle name="_DEM-WP(C) Costs not in AURORA 2007PCORC-5.07Update_Electric Rev Req Model (2009 GRC) Revised 01-18-2010 2 2" xfId="4127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8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29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0"/>
    <cellStyle name="_DEM-WP(C) Costs not in AURORA 2007PCORC-5.07Update_Electric Rev Req Model (2010 GRC) 2" xfId="19752"/>
    <cellStyle name="_DEM-WP(C) Costs not in AURORA 2007PCORC-5.07Update_Electric Rev Req Model (2010 GRC) SF" xfId="4131"/>
    <cellStyle name="_DEM-WP(C) Costs not in AURORA 2007PCORC-5.07Update_Electric Rev Req Model (2010 GRC) SF 2" xfId="19753"/>
    <cellStyle name="_DEM-WP(C) Costs not in AURORA 2007PCORC-5.07Update_Final Order Electric" xfId="4132"/>
    <cellStyle name="_DEM-WP(C) Costs not in AURORA 2007PCORC-5.07Update_Final Order Electric EXHIBIT A-1" xfId="4133"/>
    <cellStyle name="_DEM-WP(C) Costs not in AURORA 2007PCORC-5.07Update_Final Order Electric EXHIBIT A-1 2" xfId="4134"/>
    <cellStyle name="_DEM-WP(C) Costs not in AURORA 2007PCORC-5.07Update_Final Order Electric EXHIBIT A-1 2 2" xfId="4135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6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7"/>
    <cellStyle name="_DEM-WP(C) Costs not in AURORA 2007PCORC-5.07Update_NIM Summary 09GRC" xfId="4138"/>
    <cellStyle name="_DEM-WP(C) Costs not in AURORA 2007PCORC-5.07Update_NIM Summary 09GRC 2" xfId="4139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0"/>
    <cellStyle name="_DEM-WP(C) Costs not in AURORA 2007PCORC-5.07Update_NIM Summary 09GRC_DEM-WP(C) ENERG10C--ctn Mid-C_042010 2010GRC 2" xfId="19764"/>
    <cellStyle name="_DEM-WP(C) Costs not in AURORA 2007PCORC-5.07Update_NIM Summary 09GRC_NIM Summary" xfId="4141"/>
    <cellStyle name="_DEM-WP(C) Costs not in AURORA 2007PCORC-5.07Update_NIM Summary 09GRC_NIM Summary 2" xfId="4142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3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4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5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6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7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8"/>
    <cellStyle name="_DEM-WP(C) Costs not in AURORA 2007PCORC-5.07Update_NIM Summary 6 2" xfId="19858"/>
    <cellStyle name="_DEM-WP(C) Costs not in AURORA 2007PCORC-5.07Update_NIM Summary 7" xfId="4149"/>
    <cellStyle name="_DEM-WP(C) Costs not in AURORA 2007PCORC-5.07Update_NIM Summary 7 2" xfId="19859"/>
    <cellStyle name="_DEM-WP(C) Costs not in AURORA 2007PCORC-5.07Update_NIM Summary 8" xfId="4150"/>
    <cellStyle name="_DEM-WP(C) Costs not in AURORA 2007PCORC-5.07Update_NIM Summary 8 2" xfId="19860"/>
    <cellStyle name="_DEM-WP(C) Costs not in AURORA 2007PCORC-5.07Update_NIM Summary 9" xfId="4151"/>
    <cellStyle name="_DEM-WP(C) Costs not in AURORA 2007PCORC-5.07Update_NIM Summary 9 2" xfId="19861"/>
    <cellStyle name="_DEM-WP(C) Costs not in AURORA 2007PCORC-5.07Update_NIM Summary_DEM-WP(C) ENERG10C--ctn Mid-C_042010 2010GRC" xfId="4152"/>
    <cellStyle name="_DEM-WP(C) Costs not in AURORA 2007PCORC-5.07Update_NIM Summary_DEM-WP(C) ENERG10C--ctn Mid-C_042010 2010GRC 2" xfId="19862"/>
    <cellStyle name="_DEM-WP(C) Costs not in AURORA 2007PCORC-5.07Update_NIM+O&amp;M Monthly" xfId="4153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4"/>
    <cellStyle name="_DEM-WP(C) Costs not in AURORA 2007PCORC-5.07Update_Power Costs - Comparison bx Rbtl-Staff-Jt-PC 2" xfId="4155"/>
    <cellStyle name="_DEM-WP(C) Costs not in AURORA 2007PCORC-5.07Update_Power Costs - Comparison bx Rbtl-Staff-Jt-PC 2 2" xfId="4156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7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8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59"/>
    <cellStyle name="_DEM-WP(C) Costs not in AURORA 2007PCORC-5.07Update_Rebuttal Power Costs 2" xfId="4160"/>
    <cellStyle name="_DEM-WP(C) Costs not in AURORA 2007PCORC-5.07Update_Rebuttal Power Costs 2 2" xfId="4161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2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3"/>
    <cellStyle name="_DEM-WP(C) Costs not in AURORA 2007PCORC-5.07Update_Rebuttal Power Costs_DEM-WP(C) ENERG10C--ctn Mid-C_042010 2010GRC 2" xfId="19875"/>
    <cellStyle name="_DEM-WP(C) Costs not in AURORA 2007PCORC-5.07Update_TENASKA REGULATORY ASSET" xfId="4164"/>
    <cellStyle name="_DEM-WP(C) Costs not in AURORA 2007PCORC-5.07Update_TENASKA REGULATORY ASSET 2" xfId="4165"/>
    <cellStyle name="_DEM-WP(C) Costs not in AURORA 2007PCORC-5.07Update_TENASKA REGULATORY ASSET 2 2" xfId="4166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7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8"/>
    <cellStyle name="_DEM-WP(C) Costs Not In AURORA 2009GRC 2" xfId="19880"/>
    <cellStyle name="_x0013__DEM-WP(C) ENERG10C--ctn Mid-C_042010 2010GRC" xfId="4169"/>
    <cellStyle name="_x0013__DEM-WP(C) ENERG10C--ctn Mid-C_042010 2010GRC 2" xfId="19881"/>
    <cellStyle name="_DEM-WP(C) Prod O&amp;M 2007GRC" xfId="4170"/>
    <cellStyle name="_DEM-WP(C) Prod O&amp;M 2007GRC 2" xfId="4171"/>
    <cellStyle name="_DEM-WP(C) Prod O&amp;M 2007GRC 2 2" xfId="4172"/>
    <cellStyle name="_DEM-WP(C) Prod O&amp;M 2007GRC 2 2 2" xfId="19882"/>
    <cellStyle name="_DEM-WP(C) Prod O&amp;M 2007GRC 2 3" xfId="19883"/>
    <cellStyle name="_DEM-WP(C) Prod O&amp;M 2007GRC 3" xfId="4173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4"/>
    <cellStyle name="_DEM-WP(C) Prod O&amp;M 2007GRC_Adj Bench DR 3 for Initial Briefs (Electric) 2" xfId="4175"/>
    <cellStyle name="_DEM-WP(C) Prod O&amp;M 2007GRC_Adj Bench DR 3 for Initial Briefs (Electric) 2 2" xfId="4176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7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8"/>
    <cellStyle name="_DEM-WP(C) Prod O&amp;M 2007GRC_Adj Bench DR 3 for Initial Briefs (Electric)_DEM-WP(C) ENERG10C--ctn Mid-C_042010 2010GRC 2" xfId="19897"/>
    <cellStyle name="_DEM-WP(C) Prod O&amp;M 2007GRC_Book2" xfId="4179"/>
    <cellStyle name="_DEM-WP(C) Prod O&amp;M 2007GRC_Book2 2" xfId="4180"/>
    <cellStyle name="_DEM-WP(C) Prod O&amp;M 2007GRC_Book2 2 2" xfId="4181"/>
    <cellStyle name="_DEM-WP(C) Prod O&amp;M 2007GRC_Book2 2 2 2" xfId="19898"/>
    <cellStyle name="_DEM-WP(C) Prod O&amp;M 2007GRC_Book2 2 3" xfId="19899"/>
    <cellStyle name="_DEM-WP(C) Prod O&amp;M 2007GRC_Book2 3" xfId="4182"/>
    <cellStyle name="_DEM-WP(C) Prod O&amp;M 2007GRC_Book2 3 2" xfId="19900"/>
    <cellStyle name="_DEM-WP(C) Prod O&amp;M 2007GRC_Book2 4" xfId="19901"/>
    <cellStyle name="_DEM-WP(C) Prod O&amp;M 2007GRC_Book2_Adj Bench DR 3 for Initial Briefs (Electric)" xfId="4183"/>
    <cellStyle name="_DEM-WP(C) Prod O&amp;M 2007GRC_Book2_Adj Bench DR 3 for Initial Briefs (Electric) 2" xfId="4184"/>
    <cellStyle name="_DEM-WP(C) Prod O&amp;M 2007GRC_Book2_Adj Bench DR 3 for Initial Briefs (Electric) 2 2" xfId="4185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6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7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8"/>
    <cellStyle name="_DEM-WP(C) Prod O&amp;M 2007GRC_Book2_DEM-WP(C) ENERG10C--ctn Mid-C_042010 2010GRC 2" xfId="19907"/>
    <cellStyle name="_DEM-WP(C) Prod O&amp;M 2007GRC_Book2_Electric Rev Req Model (2009 GRC) Rebuttal" xfId="4189"/>
    <cellStyle name="_DEM-WP(C) Prod O&amp;M 2007GRC_Book2_Electric Rev Req Model (2009 GRC) Rebuttal 2" xfId="4190"/>
    <cellStyle name="_DEM-WP(C) Prod O&amp;M 2007GRC_Book2_Electric Rev Req Model (2009 GRC) Rebuttal 2 2" xfId="4191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2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3"/>
    <cellStyle name="_DEM-WP(C) Prod O&amp;M 2007GRC_Book2_Electric Rev Req Model (2009 GRC) Rebuttal REmoval of New  WH Solar AdjustMI 2" xfId="4194"/>
    <cellStyle name="_DEM-WP(C) Prod O&amp;M 2007GRC_Book2_Electric Rev Req Model (2009 GRC) Rebuttal REmoval of New  WH Solar AdjustMI 2 2" xfId="4195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6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7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8"/>
    <cellStyle name="_DEM-WP(C) Prod O&amp;M 2007GRC_Book2_Electric Rev Req Model (2009 GRC) Revised 01-18-2010 2" xfId="4199"/>
    <cellStyle name="_DEM-WP(C) Prod O&amp;M 2007GRC_Book2_Electric Rev Req Model (2009 GRC) Revised 01-18-2010 2 2" xfId="4200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1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2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3"/>
    <cellStyle name="_DEM-WP(C) Prod O&amp;M 2007GRC_Book2_Final Order Electric EXHIBIT A-1 2" xfId="4204"/>
    <cellStyle name="_DEM-WP(C) Prod O&amp;M 2007GRC_Book2_Final Order Electric EXHIBIT A-1 2 2" xfId="4205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6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7"/>
    <cellStyle name="_DEM-WP(C) Prod O&amp;M 2007GRC_Confidential Material 2" xfId="19927"/>
    <cellStyle name="_DEM-WP(C) Prod O&amp;M 2007GRC_DEM-WP(C) Colstrip 12 Coal Cost Forecast 2010GRC" xfId="4208"/>
    <cellStyle name="_DEM-WP(C) Prod O&amp;M 2007GRC_DEM-WP(C) Colstrip 12 Coal Cost Forecast 2010GRC 2" xfId="19928"/>
    <cellStyle name="_DEM-WP(C) Prod O&amp;M 2007GRC_DEM-WP(C) ENERG10C--ctn Mid-C_042010 2010GRC" xfId="4209"/>
    <cellStyle name="_DEM-WP(C) Prod O&amp;M 2007GRC_DEM-WP(C) ENERG10C--ctn Mid-C_042010 2010GRC 2" xfId="19929"/>
    <cellStyle name="_DEM-WP(C) Prod O&amp;M 2007GRC_DEM-WP(C) Production O&amp;M 2010GRC As-Filed" xfId="4210"/>
    <cellStyle name="_DEM-WP(C) Prod O&amp;M 2007GRC_DEM-WP(C) Production O&amp;M 2010GRC As-Filed 2" xfId="4211"/>
    <cellStyle name="_DEM-WP(C) Prod O&amp;M 2007GRC_DEM-WP(C) Production O&amp;M 2010GRC As-Filed 2 2" xfId="19930"/>
    <cellStyle name="_DEM-WP(C) Prod O&amp;M 2007GRC_DEM-WP(C) Production O&amp;M 2010GRC As-Filed 3" xfId="4212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3"/>
    <cellStyle name="_DEM-WP(C) Prod O&amp;M 2007GRC_Electric Rev Req Model (2009 GRC) Rebuttal 2" xfId="4214"/>
    <cellStyle name="_DEM-WP(C) Prod O&amp;M 2007GRC_Electric Rev Req Model (2009 GRC) Rebuttal 2 2" xfId="4215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6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7"/>
    <cellStyle name="_DEM-WP(C) Prod O&amp;M 2007GRC_Electric Rev Req Model (2009 GRC) Rebuttal REmoval of New  WH Solar AdjustMI 2" xfId="4218"/>
    <cellStyle name="_DEM-WP(C) Prod O&amp;M 2007GRC_Electric Rev Req Model (2009 GRC) Rebuttal REmoval of New  WH Solar AdjustMI 2 2" xfId="4219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0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1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2"/>
    <cellStyle name="_DEM-WP(C) Prod O&amp;M 2007GRC_Electric Rev Req Model (2009 GRC) Revised 01-18-2010 2" xfId="4223"/>
    <cellStyle name="_DEM-WP(C) Prod O&amp;M 2007GRC_Electric Rev Req Model (2009 GRC) Revised 01-18-2010 2 2" xfId="4224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5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6"/>
    <cellStyle name="_DEM-WP(C) Prod O&amp;M 2007GRC_Electric Rev Req Model (2009 GRC) Revised 01-18-2010_DEM-WP(C) ENERG10C--ctn Mid-C_042010 2010GRC 2" xfId="19951"/>
    <cellStyle name="_DEM-WP(C) Prod O&amp;M 2007GRC_Final Order Electric EXHIBIT A-1" xfId="4227"/>
    <cellStyle name="_DEM-WP(C) Prod O&amp;M 2007GRC_Final Order Electric EXHIBIT A-1 2" xfId="4228"/>
    <cellStyle name="_DEM-WP(C) Prod O&amp;M 2007GRC_Final Order Electric EXHIBIT A-1 2 2" xfId="4229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0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1"/>
    <cellStyle name="_DEM-WP(C) Prod O&amp;M 2007GRC_Rebuttal Power Costs 2" xfId="4232"/>
    <cellStyle name="_DEM-WP(C) Prod O&amp;M 2007GRC_Rebuttal Power Costs 2 2" xfId="4233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4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5"/>
    <cellStyle name="_DEM-WP(C) Prod O&amp;M 2007GRC_Rebuttal Power Costs_Adj Bench DR 3 for Initial Briefs (Electric) 2" xfId="4236"/>
    <cellStyle name="_DEM-WP(C) Prod O&amp;M 2007GRC_Rebuttal Power Costs_Adj Bench DR 3 for Initial Briefs (Electric) 2 2" xfId="4237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8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39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0"/>
    <cellStyle name="_DEM-WP(C) Prod O&amp;M 2007GRC_Rebuttal Power Costs_DEM-WP(C) ENERG10C--ctn Mid-C_042010 2010GRC 2" xfId="19965"/>
    <cellStyle name="_DEM-WP(C) Prod O&amp;M 2007GRC_Rebuttal Power Costs_Electric Rev Req Model (2009 GRC) Rebuttal" xfId="4241"/>
    <cellStyle name="_DEM-WP(C) Prod O&amp;M 2007GRC_Rebuttal Power Costs_Electric Rev Req Model (2009 GRC) Rebuttal 2" xfId="4242"/>
    <cellStyle name="_DEM-WP(C) Prod O&amp;M 2007GRC_Rebuttal Power Costs_Electric Rev Req Model (2009 GRC) Rebuttal 2 2" xfId="4243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4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5"/>
    <cellStyle name="_DEM-WP(C) Prod O&amp;M 2007GRC_Rebuttal Power Costs_Electric Rev Req Model (2009 GRC) Rebuttal REmoval of New  WH Solar AdjustMI 2" xfId="4246"/>
    <cellStyle name="_DEM-WP(C) Prod O&amp;M 2007GRC_Rebuttal Power Costs_Electric Rev Req Model (2009 GRC) Rebuttal REmoval of New  WH Solar AdjustMI 2 2" xfId="4247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8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49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0"/>
    <cellStyle name="_DEM-WP(C) Prod O&amp;M 2007GRC_Rebuttal Power Costs_Electric Rev Req Model (2009 GRC) Revised 01-18-2010 2" xfId="4251"/>
    <cellStyle name="_DEM-WP(C) Prod O&amp;M 2007GRC_Rebuttal Power Costs_Electric Rev Req Model (2009 GRC) Revised 01-18-2010 2 2" xfId="4252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3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4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5"/>
    <cellStyle name="_DEM-WP(C) Prod O&amp;M 2007GRC_Rebuttal Power Costs_Final Order Electric EXHIBIT A-1 2" xfId="4256"/>
    <cellStyle name="_DEM-WP(C) Prod O&amp;M 2007GRC_Rebuttal Power Costs_Final Order Electric EXHIBIT A-1 2 2" xfId="4257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8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59"/>
    <cellStyle name="_x0013__DEM-WP(C) Production O&amp;M 2010GRC As-Filed 2" xfId="4260"/>
    <cellStyle name="_x0013__DEM-WP(C) Production O&amp;M 2010GRC As-Filed 2 2" xfId="19984"/>
    <cellStyle name="_x0013__DEM-WP(C) Production O&amp;M 2010GRC As-Filed 3" xfId="4261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2"/>
    <cellStyle name="_DEM-WP(C) Rate Year Sumas by Month Update Corrected 2" xfId="19992"/>
    <cellStyle name="_DEM-WP(C) ST Power Contracts 3102008" xfId="4263"/>
    <cellStyle name="_DEM-WP(C) ST Power Contracts 3102008 2" xfId="4264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5"/>
    <cellStyle name="_DEM-WP(C) ST Power Contracts 3102008 3 2" xfId="4266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7"/>
    <cellStyle name="_DEM-WP(C) Sumas Proforma 11.14.07 2" xfId="20011"/>
    <cellStyle name="_DEM-WP(C) Sumas Proforma 11.5.07" xfId="4268"/>
    <cellStyle name="_DEM-WP(C) Sumas Proforma 11.5.07 2" xfId="20012"/>
    <cellStyle name="_DEM-WP(C) Wells_Power_Cost" xfId="4269"/>
    <cellStyle name="_DEM-WP(C) Wells_Power_Cost 2" xfId="4270"/>
    <cellStyle name="_DEM-WP(C) Wells_Power_Cost 2 2" xfId="4271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2"/>
    <cellStyle name="_DEM-WP(C) Westside Hydro Data_051007 2" xfId="4273"/>
    <cellStyle name="_DEM-WP(C) Westside Hydro Data_051007 2 2" xfId="4274"/>
    <cellStyle name="_DEM-WP(C) Westside Hydro Data_051007 2 2 2" xfId="20017"/>
    <cellStyle name="_DEM-WP(C) Westside Hydro Data_051007 2 3" xfId="20018"/>
    <cellStyle name="_DEM-WP(C) Westside Hydro Data_051007 3" xfId="4275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6"/>
    <cellStyle name="_DEM-WP(C) Westside Hydro Data_051007_16.37E Wild Horse Expansion DeferralRevwrkingfile SF 2" xfId="4277"/>
    <cellStyle name="_DEM-WP(C) Westside Hydro Data_051007_16.37E Wild Horse Expansion DeferralRevwrkingfile SF 2 2" xfId="4278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79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0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1"/>
    <cellStyle name="_DEM-WP(C) Westside Hydro Data_051007_2009 GRC Compl Filing - Exhibit D 2" xfId="4282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3"/>
    <cellStyle name="_DEM-WP(C) Westside Hydro Data_051007_2009 GRC Compl Filing - Exhibit D_DEM-WP(C) ENERG10C--ctn Mid-C_042010 2010GRC 2" xfId="20032"/>
    <cellStyle name="_DEM-WP(C) Westside Hydro Data_051007_Adj Bench DR 3 for Initial Briefs (Electric)" xfId="4284"/>
    <cellStyle name="_DEM-WP(C) Westside Hydro Data_051007_Adj Bench DR 3 for Initial Briefs (Electric) 2" xfId="4285"/>
    <cellStyle name="_DEM-WP(C) Westside Hydro Data_051007_Adj Bench DR 3 for Initial Briefs (Electric) 2 2" xfId="4286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7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8"/>
    <cellStyle name="_DEM-WP(C) Westside Hydro Data_051007_Adj Bench DR 3 for Initial Briefs (Electric)_DEM-WP(C) ENERG10C--ctn Mid-C_042010 2010GRC 2" xfId="20037"/>
    <cellStyle name="_DEM-WP(C) Westside Hydro Data_051007_Book1" xfId="4289"/>
    <cellStyle name="_DEM-WP(C) Westside Hydro Data_051007_Book1 2" xfId="20038"/>
    <cellStyle name="_DEM-WP(C) Westside Hydro Data_051007_Book2" xfId="4290"/>
    <cellStyle name="_DEM-WP(C) Westside Hydro Data_051007_Book2 2" xfId="4291"/>
    <cellStyle name="_DEM-WP(C) Westside Hydro Data_051007_Book2 2 2" xfId="4292"/>
    <cellStyle name="_DEM-WP(C) Westside Hydro Data_051007_Book2 2 2 2" xfId="20039"/>
    <cellStyle name="_DEM-WP(C) Westside Hydro Data_051007_Book2 2 3" xfId="20040"/>
    <cellStyle name="_DEM-WP(C) Westside Hydro Data_051007_Book2 3" xfId="4293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4"/>
    <cellStyle name="_DEM-WP(C) Westside Hydro Data_051007_Book2_DEM-WP(C) ENERG10C--ctn Mid-C_042010 2010GRC 2" xfId="20043"/>
    <cellStyle name="_DEM-WP(C) Westside Hydro Data_051007_Book4" xfId="4295"/>
    <cellStyle name="_DEM-WP(C) Westside Hydro Data_051007_Book4 2" xfId="4296"/>
    <cellStyle name="_DEM-WP(C) Westside Hydro Data_051007_Book4 2 2" xfId="4297"/>
    <cellStyle name="_DEM-WP(C) Westside Hydro Data_051007_Book4 2 2 2" xfId="20044"/>
    <cellStyle name="_DEM-WP(C) Westside Hydro Data_051007_Book4 2 3" xfId="20045"/>
    <cellStyle name="_DEM-WP(C) Westside Hydro Data_051007_Book4 3" xfId="4298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299"/>
    <cellStyle name="_DEM-WP(C) Westside Hydro Data_051007_Book4_DEM-WP(C) ENERG10C--ctn Mid-C_042010 2010GRC 2" xfId="20048"/>
    <cellStyle name="_DEM-WP(C) Westside Hydro Data_051007_DEM-WP(C) ENERG10C--ctn Mid-C_042010 2010GRC" xfId="4300"/>
    <cellStyle name="_DEM-WP(C) Westside Hydro Data_051007_DEM-WP(C) ENERG10C--ctn Mid-C_042010 2010GRC 2" xfId="20049"/>
    <cellStyle name="_DEM-WP(C) Westside Hydro Data_051007_Electric Rev Req Model (2009 GRC) " xfId="4301"/>
    <cellStyle name="_DEM-WP(C) Westside Hydro Data_051007_Electric Rev Req Model (2009 GRC)  2" xfId="4302"/>
    <cellStyle name="_DEM-WP(C) Westside Hydro Data_051007_Electric Rev Req Model (2009 GRC)  2 2" xfId="4303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4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5"/>
    <cellStyle name="_DEM-WP(C) Westside Hydro Data_051007_Electric Rev Req Model (2009 GRC) _DEM-WP(C) ENERG10C--ctn Mid-C_042010 2010GRC 2" xfId="20054"/>
    <cellStyle name="_DEM-WP(C) Westside Hydro Data_051007_Electric Rev Req Model (2009 GRC) Rebuttal" xfId="4306"/>
    <cellStyle name="_DEM-WP(C) Westside Hydro Data_051007_Electric Rev Req Model (2009 GRC) Rebuttal 2" xfId="4307"/>
    <cellStyle name="_DEM-WP(C) Westside Hydro Data_051007_Electric Rev Req Model (2009 GRC) Rebuttal 2 2" xfId="4308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09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0"/>
    <cellStyle name="_DEM-WP(C) Westside Hydro Data_051007_Electric Rev Req Model (2009 GRC) Rebuttal REmoval of New  WH Solar AdjustMI 2" xfId="4311"/>
    <cellStyle name="_DEM-WP(C) Westside Hydro Data_051007_Electric Rev Req Model (2009 GRC) Rebuttal REmoval of New  WH Solar AdjustMI 2 2" xfId="4312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3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4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5"/>
    <cellStyle name="_DEM-WP(C) Westside Hydro Data_051007_Electric Rev Req Model (2009 GRC) Revised 01-18-2010 2" xfId="4316"/>
    <cellStyle name="_DEM-WP(C) Westside Hydro Data_051007_Electric Rev Req Model (2009 GRC) Revised 01-18-2010 2 2" xfId="4317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8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19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0"/>
    <cellStyle name="_DEM-WP(C) Westside Hydro Data_051007_Electric Rev Req Model (2010 GRC) 2" xfId="20069"/>
    <cellStyle name="_DEM-WP(C) Westside Hydro Data_051007_Electric Rev Req Model (2010 GRC) SF" xfId="4321"/>
    <cellStyle name="_DEM-WP(C) Westside Hydro Data_051007_Electric Rev Req Model (2010 GRC) SF 2" xfId="20070"/>
    <cellStyle name="_DEM-WP(C) Westside Hydro Data_051007_Final Order Electric" xfId="4322"/>
    <cellStyle name="_DEM-WP(C) Westside Hydro Data_051007_Final Order Electric EXHIBIT A-1" xfId="4323"/>
    <cellStyle name="_DEM-WP(C) Westside Hydro Data_051007_Final Order Electric EXHIBIT A-1 2" xfId="4324"/>
    <cellStyle name="_DEM-WP(C) Westside Hydro Data_051007_Final Order Electric EXHIBIT A-1 2 2" xfId="4325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6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7"/>
    <cellStyle name="_DEM-WP(C) Westside Hydro Data_051007_NIM Summary 2" xfId="4328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29"/>
    <cellStyle name="_DEM-WP(C) Westside Hydro Data_051007_NIM Summary_DEM-WP(C) ENERG10C--ctn Mid-C_042010 2010GRC 2" xfId="20081"/>
    <cellStyle name="_DEM-WP(C) Westside Hydro Data_051007_Power Costs - Comparison bx Rbtl-Staff-Jt-PC" xfId="4330"/>
    <cellStyle name="_DEM-WP(C) Westside Hydro Data_051007_Power Costs - Comparison bx Rbtl-Staff-Jt-PC 2" xfId="4331"/>
    <cellStyle name="_DEM-WP(C) Westside Hydro Data_051007_Power Costs - Comparison bx Rbtl-Staff-Jt-PC 2 2" xfId="4332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3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4"/>
    <cellStyle name="_DEM-WP(C) Westside Hydro Data_051007_Power Costs - Comparison bx Rbtl-Staff-Jt-PC_DEM-WP(C) ENERG10C--ctn Mid-C_042010 2010GRC 2" xfId="20086"/>
    <cellStyle name="_DEM-WP(C) Westside Hydro Data_051007_Rebuttal Power Costs" xfId="4335"/>
    <cellStyle name="_DEM-WP(C) Westside Hydro Data_051007_Rebuttal Power Costs 2" xfId="4336"/>
    <cellStyle name="_DEM-WP(C) Westside Hydro Data_051007_Rebuttal Power Costs 2 2" xfId="4337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8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39"/>
    <cellStyle name="_DEM-WP(C) Westside Hydro Data_051007_Rebuttal Power Costs_DEM-WP(C) ENERG10C--ctn Mid-C_042010 2010GRC 2" xfId="20091"/>
    <cellStyle name="_DEM-WP(C) Westside Hydro Data_051007_TENASKA REGULATORY ASSET" xfId="4340"/>
    <cellStyle name="_DEM-WP(C) Westside Hydro Data_051007_TENASKA REGULATORY ASSET 2" xfId="4341"/>
    <cellStyle name="_DEM-WP(C) Westside Hydro Data_051007_TENASKA REGULATORY ASSET 2 2" xfId="4342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3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4"/>
    <cellStyle name="_Elec Peak Capacity Need_2008-2029_032709_Wind 5% Cap 2" xfId="4345"/>
    <cellStyle name="_Elec Peak Capacity Need_2008-2029_032709_Wind 5% Cap 2 2" xfId="4346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7"/>
    <cellStyle name="_Elec Peak Capacity Need_2008-2029_032709_Wind 5% Cap_DEM-WP(C) ENERG10C--ctn Mid-C_042010 2010GRC 2" xfId="20105"/>
    <cellStyle name="_Elec Peak Capacity Need_2008-2029_032709_Wind 5% Cap_NIM Summary" xfId="4348"/>
    <cellStyle name="_Elec Peak Capacity Need_2008-2029_032709_Wind 5% Cap_NIM Summary 2" xfId="4349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0"/>
    <cellStyle name="_Elec Peak Capacity Need_2008-2029_032709_Wind 5% Cap_NIM Summary_DEM-WP(C) ENERG10C--ctn Mid-C_042010 2010GRC 2" xfId="20112"/>
    <cellStyle name="_Elec Peak Capacity Need_2008-2029_032709_Wind 5% Cap-ST-Adj-PJP1" xfId="4351"/>
    <cellStyle name="_Elec Peak Capacity Need_2008-2029_032709_Wind 5% Cap-ST-Adj-PJP1 2" xfId="4352"/>
    <cellStyle name="_Elec Peak Capacity Need_2008-2029_032709_Wind 5% Cap-ST-Adj-PJP1 2 2" xfId="4353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4"/>
    <cellStyle name="_Elec Peak Capacity Need_2008-2029_032709_Wind 5% Cap-ST-Adj-PJP1_DEM-WP(C) ENERG10C--ctn Mid-C_042010 2010GRC 2" xfId="20122"/>
    <cellStyle name="_Elec Peak Capacity Need_2008-2029_032709_Wind 5% Cap-ST-Adj-PJP1_NIM Summary" xfId="4355"/>
    <cellStyle name="_Elec Peak Capacity Need_2008-2029_032709_Wind 5% Cap-ST-Adj-PJP1_NIM Summary 2" xfId="4356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7"/>
    <cellStyle name="_Elec Peak Capacity Need_2008-2029_032709_Wind 5% Cap-ST-Adj-PJP1_NIM Summary_DEM-WP(C) ENERG10C--ctn Mid-C_042010 2010GRC 2" xfId="20129"/>
    <cellStyle name="_Elec Peak Capacity Need_2008-2029_120908_Wind 5% Cap_Low" xfId="4358"/>
    <cellStyle name="_Elec Peak Capacity Need_2008-2029_120908_Wind 5% Cap_Low 2" xfId="4359"/>
    <cellStyle name="_Elec Peak Capacity Need_2008-2029_120908_Wind 5% Cap_Low 2 2" xfId="4360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1"/>
    <cellStyle name="_Elec Peak Capacity Need_2008-2029_120908_Wind 5% Cap_Low_DEM-WP(C) ENERG10C--ctn Mid-C_042010 2010GRC 2" xfId="20139"/>
    <cellStyle name="_Elec Peak Capacity Need_2008-2029_120908_Wind 5% Cap_Low_NIM Summary" xfId="4362"/>
    <cellStyle name="_Elec Peak Capacity Need_2008-2029_120908_Wind 5% Cap_Low_NIM Summary 2" xfId="4363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4"/>
    <cellStyle name="_Elec Peak Capacity Need_2008-2029_120908_Wind 5% Cap_Low_NIM Summary_DEM-WP(C) ENERG10C--ctn Mid-C_042010 2010GRC 2" xfId="20146"/>
    <cellStyle name="_Elec Peak Capacity Need_2008-2029_Wind 5% Cap_050809" xfId="4365"/>
    <cellStyle name="_Elec Peak Capacity Need_2008-2029_Wind 5% Cap_050809 2" xfId="4366"/>
    <cellStyle name="_Elec Peak Capacity Need_2008-2029_Wind 5% Cap_050809 2 2" xfId="4367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8"/>
    <cellStyle name="_Elec Peak Capacity Need_2008-2029_Wind 5% Cap_050809_DEM-WP(C) ENERG10C--ctn Mid-C_042010 2010GRC 2" xfId="20156"/>
    <cellStyle name="_Elec Peak Capacity Need_2008-2029_Wind 5% Cap_050809_NIM Summary" xfId="4369"/>
    <cellStyle name="_Elec Peak Capacity Need_2008-2029_Wind 5% Cap_050809_NIM Summary 2" xfId="4370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1"/>
    <cellStyle name="_Elec Peak Capacity Need_2008-2029_Wind 5% Cap_050809_NIM Summary_DEM-WP(C) ENERG10C--ctn Mid-C_042010 2010GRC 2" xfId="20163"/>
    <cellStyle name="_x0013__Electric Rev Req Model (2009 GRC) " xfId="4372"/>
    <cellStyle name="_x0013__Electric Rev Req Model (2009 GRC)  2" xfId="4373"/>
    <cellStyle name="_x0013__Electric Rev Req Model (2009 GRC)  2 2" xfId="4374"/>
    <cellStyle name="_x0013__Electric Rev Req Model (2009 GRC)  2 2 2" xfId="20164"/>
    <cellStyle name="_x0013__Electric Rev Req Model (2009 GRC)  2 3" xfId="20165"/>
    <cellStyle name="_x0013__Electric Rev Req Model (2009 GRC)  3" xfId="4375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6"/>
    <cellStyle name="_x0013__Electric Rev Req Model (2009 GRC) _DEM-WP(C) ENERG10C--ctn Mid-C_042010 2010GRC 2" xfId="20168"/>
    <cellStyle name="_x0013__Electric Rev Req Model (2009 GRC) Rebuttal" xfId="4377"/>
    <cellStyle name="_x0013__Electric Rev Req Model (2009 GRC) Rebuttal 2" xfId="4378"/>
    <cellStyle name="_x0013__Electric Rev Req Model (2009 GRC) Rebuttal 2 2" xfId="4379"/>
    <cellStyle name="_x0013__Electric Rev Req Model (2009 GRC) Rebuttal 2 2 2" xfId="20169"/>
    <cellStyle name="_x0013__Electric Rev Req Model (2009 GRC) Rebuttal 2 3" xfId="20170"/>
    <cellStyle name="_x0013__Electric Rev Req Model (2009 GRC) Rebuttal 3" xfId="4380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1"/>
    <cellStyle name="_x0013__Electric Rev Req Model (2009 GRC) Rebuttal REmoval of New  WH Solar AdjustMI 2" xfId="4382"/>
    <cellStyle name="_x0013__Electric Rev Req Model (2009 GRC) Rebuttal REmoval of New  WH Solar AdjustMI 2 2" xfId="4383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4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5"/>
    <cellStyle name="_x0013__Electric Rev Req Model (2009 GRC) Rebuttal REmoval of New  WH Solar AdjustMI_DEM-WP(C) ENERG10C--ctn Mid-C_042010 2010GRC 2" xfId="20177"/>
    <cellStyle name="_x0013__Electric Rev Req Model (2009 GRC) Revised 01-18-2010" xfId="4386"/>
    <cellStyle name="_x0013__Electric Rev Req Model (2009 GRC) Revised 01-18-2010 2" xfId="4387"/>
    <cellStyle name="_x0013__Electric Rev Req Model (2009 GRC) Revised 01-18-2010 2 2" xfId="4388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89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0"/>
    <cellStyle name="_x0013__Electric Rev Req Model (2009 GRC) Revised 01-18-2010_DEM-WP(C) ENERG10C--ctn Mid-C_042010 2010GRC 2" xfId="20182"/>
    <cellStyle name="_x0013__Electric Rev Req Model (2010 GRC)" xfId="4391"/>
    <cellStyle name="_x0013__Electric Rev Req Model (2010 GRC) 2" xfId="20183"/>
    <cellStyle name="_x0013__Electric Rev Req Model (2010 GRC) SF" xfId="4392"/>
    <cellStyle name="_x0013__Electric Rev Req Model (2010 GRC) SF 2" xfId="20184"/>
    <cellStyle name="_ENCOGEN_WBOOK" xfId="4393"/>
    <cellStyle name="_ENCOGEN_WBOOK 2" xfId="4394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5"/>
    <cellStyle name="_ENCOGEN_WBOOK_DEM-WP(C) ENERG10C--ctn Mid-C_042010 2010GRC 2" xfId="20191"/>
    <cellStyle name="_ENCOGEN_WBOOK_NIM Summary" xfId="4396"/>
    <cellStyle name="_ENCOGEN_WBOOK_NIM Summary 2" xfId="4397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8"/>
    <cellStyle name="_ENCOGEN_WBOOK_NIM Summary_DEM-WP(C) ENERG10C--ctn Mid-C_042010 2010GRC 2" xfId="20198"/>
    <cellStyle name="_x0013__Final Order Electric EXHIBIT A-1" xfId="4399"/>
    <cellStyle name="_x0013__Final Order Electric EXHIBIT A-1 2" xfId="4400"/>
    <cellStyle name="_x0013__Final Order Electric EXHIBIT A-1 2 2" xfId="4401"/>
    <cellStyle name="_x0013__Final Order Electric EXHIBIT A-1 2 2 2" xfId="20199"/>
    <cellStyle name="_x0013__Final Order Electric EXHIBIT A-1 2 3" xfId="20200"/>
    <cellStyle name="_x0013__Final Order Electric EXHIBIT A-1 3" xfId="4402"/>
    <cellStyle name="_x0013__Final Order Electric EXHIBIT A-1 3 2" xfId="20201"/>
    <cellStyle name="_x0013__Final Order Electric EXHIBIT A-1 4" xfId="20202"/>
    <cellStyle name="_Fixed Gas Transport 1 19 09" xfId="4403"/>
    <cellStyle name="_Fixed Gas Transport 1 19 09 2" xfId="4404"/>
    <cellStyle name="_Fixed Gas Transport 1 19 09 2 2" xfId="4405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6"/>
    <cellStyle name="_Fixed Gas Transport 1 19 09 3 2" xfId="20209"/>
    <cellStyle name="_Fixed Gas Transport 1 19 09 4" xfId="20210"/>
    <cellStyle name="_Fixed Gas Transport 1 19 09_DEM-WP(C) ENERG10C--ctn Mid-C_042010 2010GRC" xfId="4407"/>
    <cellStyle name="_Fixed Gas Transport 1 19 09_DEM-WP(C) ENERG10C--ctn Mid-C_042010 2010GRC 2" xfId="20211"/>
    <cellStyle name="_Fuel Prices 4-14" xfId="4408"/>
    <cellStyle name="_Fuel Prices 4-14 10" xfId="20212"/>
    <cellStyle name="_Fuel Prices 4-14 10 2" xfId="20213"/>
    <cellStyle name="_Fuel Prices 4-14 2" xfId="4409"/>
    <cellStyle name="_Fuel Prices 4-14 2 2" xfId="4410"/>
    <cellStyle name="_Fuel Prices 4-14 2 2 2" xfId="4411"/>
    <cellStyle name="_Fuel Prices 4-14 2 2 2 2" xfId="20214"/>
    <cellStyle name="_Fuel Prices 4-14 2 2 3" xfId="20215"/>
    <cellStyle name="_Fuel Prices 4-14 2 3" xfId="4412"/>
    <cellStyle name="_Fuel Prices 4-14 2 3 2" xfId="20216"/>
    <cellStyle name="_Fuel Prices 4-14 2 4" xfId="20217"/>
    <cellStyle name="_Fuel Prices 4-14 3" xfId="4413"/>
    <cellStyle name="_Fuel Prices 4-14 3 2" xfId="4414"/>
    <cellStyle name="_Fuel Prices 4-14 3 2 2" xfId="20218"/>
    <cellStyle name="_Fuel Prices 4-14 3 3" xfId="20219"/>
    <cellStyle name="_Fuel Prices 4-14 4" xfId="4415"/>
    <cellStyle name="_Fuel Prices 4-14 4 2" xfId="4416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7"/>
    <cellStyle name="_Fuel Prices 4-14 5 2" xfId="4418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19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0"/>
    <cellStyle name="_Fuel Prices 4-14 7 2" xfId="4421"/>
    <cellStyle name="_Fuel Prices 4-14 7 2 2" xfId="20241"/>
    <cellStyle name="_Fuel Prices 4-14 7 3" xfId="20242"/>
    <cellStyle name="_Fuel Prices 4-14 8" xfId="4422"/>
    <cellStyle name="_Fuel Prices 4-14 8 2" xfId="4423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4"/>
    <cellStyle name="_Fuel Prices 4-14_04 07E Wild Horse Wind Expansion (C) (2) 2" xfId="4425"/>
    <cellStyle name="_Fuel Prices 4-14_04 07E Wild Horse Wind Expansion (C) (2) 2 2" xfId="4426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7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8"/>
    <cellStyle name="_Fuel Prices 4-14_04 07E Wild Horse Wind Expansion (C) (2)_Adj Bench DR 3 for Initial Briefs (Electric) 2" xfId="4429"/>
    <cellStyle name="_Fuel Prices 4-14_04 07E Wild Horse Wind Expansion (C) (2)_Adj Bench DR 3 for Initial Briefs (Electric) 2 2" xfId="4430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1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2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3"/>
    <cellStyle name="_Fuel Prices 4-14_04 07E Wild Horse Wind Expansion (C) (2)_Book1 2" xfId="20258"/>
    <cellStyle name="_Fuel Prices 4-14_04 07E Wild Horse Wind Expansion (C) (2)_DEM-WP(C) ENERG10C--ctn Mid-C_042010 2010GRC" xfId="4434"/>
    <cellStyle name="_Fuel Prices 4-14_04 07E Wild Horse Wind Expansion (C) (2)_DEM-WP(C) ENERG10C--ctn Mid-C_042010 2010GRC 2" xfId="20259"/>
    <cellStyle name="_Fuel Prices 4-14_04 07E Wild Horse Wind Expansion (C) (2)_Electric Rev Req Model (2009 GRC) " xfId="4435"/>
    <cellStyle name="_Fuel Prices 4-14_04 07E Wild Horse Wind Expansion (C) (2)_Electric Rev Req Model (2009 GRC)  2" xfId="4436"/>
    <cellStyle name="_Fuel Prices 4-14_04 07E Wild Horse Wind Expansion (C) (2)_Electric Rev Req Model (2009 GRC)  2 2" xfId="4437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8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39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0"/>
    <cellStyle name="_Fuel Prices 4-14_04 07E Wild Horse Wind Expansion (C) (2)_Electric Rev Req Model (2009 GRC) Rebuttal 2" xfId="4441"/>
    <cellStyle name="_Fuel Prices 4-14_04 07E Wild Horse Wind Expansion (C) (2)_Electric Rev Req Model (2009 GRC) Rebuttal 2 2" xfId="4442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3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4"/>
    <cellStyle name="_Fuel Prices 4-14_04 07E Wild Horse Wind Expansion (C) (2)_Electric Rev Req Model (2009 GRC) Rebuttal REmoval of New  WH Solar AdjustMI 2" xfId="4445"/>
    <cellStyle name="_Fuel Prices 4-14_04 07E Wild Horse Wind Expansion (C) (2)_Electric Rev Req Model (2009 GRC) Rebuttal REmoval of New  WH Solar AdjustMI 2 2" xfId="4446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7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8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49"/>
    <cellStyle name="_Fuel Prices 4-14_04 07E Wild Horse Wind Expansion (C) (2)_Electric Rev Req Model (2009 GRC) Revised 01-18-2010 2" xfId="4450"/>
    <cellStyle name="_Fuel Prices 4-14_04 07E Wild Horse Wind Expansion (C) (2)_Electric Rev Req Model (2009 GRC) Revised 01-18-2010 2 2" xfId="4451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2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3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4"/>
    <cellStyle name="_Fuel Prices 4-14_04 07E Wild Horse Wind Expansion (C) (2)_Electric Rev Req Model (2010 GRC) 2" xfId="20279"/>
    <cellStyle name="_Fuel Prices 4-14_04 07E Wild Horse Wind Expansion (C) (2)_Electric Rev Req Model (2010 GRC) SF" xfId="4455"/>
    <cellStyle name="_Fuel Prices 4-14_04 07E Wild Horse Wind Expansion (C) (2)_Electric Rev Req Model (2010 GRC) SF 2" xfId="20280"/>
    <cellStyle name="_Fuel Prices 4-14_04 07E Wild Horse Wind Expansion (C) (2)_Final Order Electric EXHIBIT A-1" xfId="4456"/>
    <cellStyle name="_Fuel Prices 4-14_04 07E Wild Horse Wind Expansion (C) (2)_Final Order Electric EXHIBIT A-1 2" xfId="4457"/>
    <cellStyle name="_Fuel Prices 4-14_04 07E Wild Horse Wind Expansion (C) (2)_Final Order Electric EXHIBIT A-1 2 2" xfId="4458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59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0"/>
    <cellStyle name="_Fuel Prices 4-14_04 07E Wild Horse Wind Expansion (C) (2)_TENASKA REGULATORY ASSET 2" xfId="4461"/>
    <cellStyle name="_Fuel Prices 4-14_04 07E Wild Horse Wind Expansion (C) (2)_TENASKA REGULATORY ASSET 2 2" xfId="4462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3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4"/>
    <cellStyle name="_Fuel Prices 4-14_16.37E Wild Horse Expansion DeferralRevwrkingfile SF 2" xfId="4465"/>
    <cellStyle name="_Fuel Prices 4-14_16.37E Wild Horse Expansion DeferralRevwrkingfile SF 2 2" xfId="4466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7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8"/>
    <cellStyle name="_Fuel Prices 4-14_16.37E Wild Horse Expansion DeferralRevwrkingfile SF_DEM-WP(C) ENERG10C--ctn Mid-C_042010 2010GRC 2" xfId="20293"/>
    <cellStyle name="_Fuel Prices 4-14_2009 Compliance Filing PCA Exhibits for GRC" xfId="4469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0"/>
    <cellStyle name="_Fuel Prices 4-14_2009 GRC Compl Filing - Exhibit D 2" xfId="4471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2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3"/>
    <cellStyle name="_Fuel Prices 4-14_4 31 Regulatory Assets and Liabilities  7 06- Exhibit D" xfId="4474"/>
    <cellStyle name="_Fuel Prices 4-14_4 31 Regulatory Assets and Liabilities  7 06- Exhibit D 2" xfId="4475"/>
    <cellStyle name="_Fuel Prices 4-14_4 31 Regulatory Assets and Liabilities  7 06- Exhibit D 2 2" xfId="4476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7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8"/>
    <cellStyle name="_Fuel Prices 4-14_4 31 Regulatory Assets and Liabilities  7 06- Exhibit D_DEM-WP(C) ENERG10C--ctn Mid-C_042010 2010GRC 2" xfId="20312"/>
    <cellStyle name="_Fuel Prices 4-14_4 31 Regulatory Assets and Liabilities  7 06- Exhibit D_NIM Summary" xfId="4479"/>
    <cellStyle name="_Fuel Prices 4-14_4 31 Regulatory Assets and Liabilities  7 06- Exhibit D_NIM Summary 2" xfId="4480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1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2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3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4"/>
    <cellStyle name="_Fuel Prices 4-14_4 31E Reg Asset  Liab and EXH D _ Aug 10 Filing (2)" xfId="4485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6"/>
    <cellStyle name="_Fuel Prices 4-14_4 32 Regulatory Assets and Liabilities  7 06- Exhibit D 2" xfId="4487"/>
    <cellStyle name="_Fuel Prices 4-14_4 32 Regulatory Assets and Liabilities  7 06- Exhibit D 2 2" xfId="4488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89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0"/>
    <cellStyle name="_Fuel Prices 4-14_4 32 Regulatory Assets and Liabilities  7 06- Exhibit D_DEM-WP(C) ENERG10C--ctn Mid-C_042010 2010GRC 2" xfId="20399"/>
    <cellStyle name="_Fuel Prices 4-14_4 32 Regulatory Assets and Liabilities  7 06- Exhibit D_NIM Summary" xfId="4491"/>
    <cellStyle name="_Fuel Prices 4-14_4 32 Regulatory Assets and Liabilities  7 06- Exhibit D_NIM Summary 2" xfId="4492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3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4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5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6"/>
    <cellStyle name="_Fuel Prices 4-14_AURORA Total New 2" xfId="4497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8"/>
    <cellStyle name="_Fuel Prices 4-14_Book2 2" xfId="4499"/>
    <cellStyle name="_Fuel Prices 4-14_Book2 2 2" xfId="4500"/>
    <cellStyle name="_Fuel Prices 4-14_Book2 2 2 2" xfId="20422"/>
    <cellStyle name="_Fuel Prices 4-14_Book2 2 3" xfId="20423"/>
    <cellStyle name="_Fuel Prices 4-14_Book2 3" xfId="4501"/>
    <cellStyle name="_Fuel Prices 4-14_Book2 3 2" xfId="20424"/>
    <cellStyle name="_Fuel Prices 4-14_Book2 4" xfId="20425"/>
    <cellStyle name="_Fuel Prices 4-14_Book2_Adj Bench DR 3 for Initial Briefs (Electric)" xfId="4502"/>
    <cellStyle name="_Fuel Prices 4-14_Book2_Adj Bench DR 3 for Initial Briefs (Electric) 2" xfId="4503"/>
    <cellStyle name="_Fuel Prices 4-14_Book2_Adj Bench DR 3 for Initial Briefs (Electric) 2 2" xfId="4504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5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6"/>
    <cellStyle name="_Fuel Prices 4-14_Book2_Adj Bench DR 3 for Initial Briefs (Electric)_DEM-WP(C) ENERG10C--ctn Mid-C_042010 2010GRC 2" xfId="20430"/>
    <cellStyle name="_Fuel Prices 4-14_Book2_DEM-WP(C) ENERG10C--ctn Mid-C_042010 2010GRC" xfId="4507"/>
    <cellStyle name="_Fuel Prices 4-14_Book2_DEM-WP(C) ENERG10C--ctn Mid-C_042010 2010GRC 2" xfId="20431"/>
    <cellStyle name="_Fuel Prices 4-14_Book2_Electric Rev Req Model (2009 GRC) Rebuttal" xfId="4508"/>
    <cellStyle name="_Fuel Prices 4-14_Book2_Electric Rev Req Model (2009 GRC) Rebuttal 2" xfId="4509"/>
    <cellStyle name="_Fuel Prices 4-14_Book2_Electric Rev Req Model (2009 GRC) Rebuttal 2 2" xfId="4510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1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2"/>
    <cellStyle name="_Fuel Prices 4-14_Book2_Electric Rev Req Model (2009 GRC) Rebuttal REmoval of New  WH Solar AdjustMI 2" xfId="4513"/>
    <cellStyle name="_Fuel Prices 4-14_Book2_Electric Rev Req Model (2009 GRC) Rebuttal REmoval of New  WH Solar AdjustMI 2 2" xfId="4514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6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7"/>
    <cellStyle name="_Fuel Prices 4-14_Book2_Electric Rev Req Model (2009 GRC) Revised 01-18-2010 2" xfId="4518"/>
    <cellStyle name="_Fuel Prices 4-14_Book2_Electric Rev Req Model (2009 GRC) Revised 01-18-2010 2 2" xfId="4519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0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1"/>
    <cellStyle name="_Fuel Prices 4-14_Book2_Electric Rev Req Model (2009 GRC) Revised 01-18-2010_DEM-WP(C) ENERG10C--ctn Mid-C_042010 2010GRC 2" xfId="20445"/>
    <cellStyle name="_Fuel Prices 4-14_Book2_Final Order Electric EXHIBIT A-1" xfId="4522"/>
    <cellStyle name="_Fuel Prices 4-14_Book2_Final Order Electric EXHIBIT A-1 2" xfId="4523"/>
    <cellStyle name="_Fuel Prices 4-14_Book2_Final Order Electric EXHIBIT A-1 2 2" xfId="4524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5"/>
    <cellStyle name="_Fuel Prices 4-14_Book2_Final Order Electric EXHIBIT A-1 3 2" xfId="20448"/>
    <cellStyle name="_Fuel Prices 4-14_Book2_Final Order Electric EXHIBIT A-1 4" xfId="20449"/>
    <cellStyle name="_Fuel Prices 4-14_Book4" xfId="4526"/>
    <cellStyle name="_Fuel Prices 4-14_Book4 2" xfId="4527"/>
    <cellStyle name="_Fuel Prices 4-14_Book4 2 2" xfId="4528"/>
    <cellStyle name="_Fuel Prices 4-14_Book4 2 2 2" xfId="20450"/>
    <cellStyle name="_Fuel Prices 4-14_Book4 2 3" xfId="20451"/>
    <cellStyle name="_Fuel Prices 4-14_Book4 3" xfId="4529"/>
    <cellStyle name="_Fuel Prices 4-14_Book4 3 2" xfId="20452"/>
    <cellStyle name="_Fuel Prices 4-14_Book4 4" xfId="20453"/>
    <cellStyle name="_Fuel Prices 4-14_Book4_DEM-WP(C) ENERG10C--ctn Mid-C_042010 2010GRC" xfId="4530"/>
    <cellStyle name="_Fuel Prices 4-14_Book4_DEM-WP(C) ENERG10C--ctn Mid-C_042010 2010GRC 2" xfId="20454"/>
    <cellStyle name="_Fuel Prices 4-14_Book9" xfId="4531"/>
    <cellStyle name="_Fuel Prices 4-14_Book9 2" xfId="4532"/>
    <cellStyle name="_Fuel Prices 4-14_Book9 2 2" xfId="4533"/>
    <cellStyle name="_Fuel Prices 4-14_Book9 2 2 2" xfId="20455"/>
    <cellStyle name="_Fuel Prices 4-14_Book9 2 3" xfId="20456"/>
    <cellStyle name="_Fuel Prices 4-14_Book9 3" xfId="4534"/>
    <cellStyle name="_Fuel Prices 4-14_Book9 3 2" xfId="20457"/>
    <cellStyle name="_Fuel Prices 4-14_Book9 4" xfId="20458"/>
    <cellStyle name="_Fuel Prices 4-14_Book9_DEM-WP(C) ENERG10C--ctn Mid-C_042010 2010GRC" xfId="4535"/>
    <cellStyle name="_Fuel Prices 4-14_Book9_DEM-WP(C) ENERG10C--ctn Mid-C_042010 2010GRC 2" xfId="20459"/>
    <cellStyle name="_Fuel Prices 4-14_Chelan PUD Power Costs (8-10)" xfId="4536"/>
    <cellStyle name="_Fuel Prices 4-14_Chelan PUD Power Costs (8-10) 2" xfId="20460"/>
    <cellStyle name="_Fuel Prices 4-14_DEM-WP(C) Chelan Power Costs" xfId="4537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8"/>
    <cellStyle name="_Fuel Prices 4-14_DEM-WP(C) ENERG10C--ctn Mid-C_042010 2010GRC 2" xfId="20464"/>
    <cellStyle name="_Fuel Prices 4-14_DEM-WP(C) Gas Transport 2010GRC" xfId="4539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0"/>
    <cellStyle name="_Fuel Prices 4-14_Direct Assignment Distribution Plant 2008 2" xfId="4541"/>
    <cellStyle name="_Fuel Prices 4-14_Direct Assignment Distribution Plant 2008 2 2" xfId="4542"/>
    <cellStyle name="_Fuel Prices 4-14_Direct Assignment Distribution Plant 2008 2 2 2" xfId="4543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4"/>
    <cellStyle name="_Fuel Prices 4-14_Direct Assignment Distribution Plant 2008 2 3 2" xfId="4545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6"/>
    <cellStyle name="_Fuel Prices 4-14_Direct Assignment Distribution Plant 2008 2 4 2" xfId="4547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8"/>
    <cellStyle name="_Fuel Prices 4-14_Direct Assignment Distribution Plant 2008 3 2" xfId="4549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0"/>
    <cellStyle name="_Fuel Prices 4-14_Direct Assignment Distribution Plant 2008 4 2" xfId="4551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2"/>
    <cellStyle name="_Fuel Prices 4-14_Direct Assignment Distribution Plant 2008 5 2" xfId="20479"/>
    <cellStyle name="_Fuel Prices 4-14_Direct Assignment Distribution Plant 2008 6" xfId="4553"/>
    <cellStyle name="_Fuel Prices 4-14_DWH-08 (Rate Spread &amp; Design Workpapers)" xfId="4554"/>
    <cellStyle name="_Fuel Prices 4-14_Electric COS Inputs" xfId="4555"/>
    <cellStyle name="_Fuel Prices 4-14_Electric COS Inputs 2" xfId="4556"/>
    <cellStyle name="_Fuel Prices 4-14_Electric COS Inputs 2 2" xfId="4557"/>
    <cellStyle name="_Fuel Prices 4-14_Electric COS Inputs 2 2 2" xfId="4558"/>
    <cellStyle name="_Fuel Prices 4-14_Electric COS Inputs 2 2 2 2" xfId="20480"/>
    <cellStyle name="_Fuel Prices 4-14_Electric COS Inputs 2 2 3" xfId="20481"/>
    <cellStyle name="_Fuel Prices 4-14_Electric COS Inputs 2 3" xfId="4559"/>
    <cellStyle name="_Fuel Prices 4-14_Electric COS Inputs 2 3 2" xfId="4560"/>
    <cellStyle name="_Fuel Prices 4-14_Electric COS Inputs 2 3 2 2" xfId="20482"/>
    <cellStyle name="_Fuel Prices 4-14_Electric COS Inputs 2 3 3" xfId="20483"/>
    <cellStyle name="_Fuel Prices 4-14_Electric COS Inputs 2 4" xfId="4561"/>
    <cellStyle name="_Fuel Prices 4-14_Electric COS Inputs 2 4 2" xfId="4562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3"/>
    <cellStyle name="_Fuel Prices 4-14_Electric COS Inputs 3 2" xfId="4564"/>
    <cellStyle name="_Fuel Prices 4-14_Electric COS Inputs 3 2 2" xfId="20487"/>
    <cellStyle name="_Fuel Prices 4-14_Electric COS Inputs 3 3" xfId="20488"/>
    <cellStyle name="_Fuel Prices 4-14_Electric COS Inputs 4" xfId="4565"/>
    <cellStyle name="_Fuel Prices 4-14_Electric COS Inputs 4 2" xfId="4566"/>
    <cellStyle name="_Fuel Prices 4-14_Electric COS Inputs 4 2 2" xfId="20489"/>
    <cellStyle name="_Fuel Prices 4-14_Electric COS Inputs 4 3" xfId="20490"/>
    <cellStyle name="_Fuel Prices 4-14_Electric COS Inputs 5" xfId="4567"/>
    <cellStyle name="_Fuel Prices 4-14_Electric COS Inputs 5 2" xfId="20491"/>
    <cellStyle name="_Fuel Prices 4-14_Electric COS Inputs 6" xfId="4568"/>
    <cellStyle name="_Fuel Prices 4-14_Electric Rate Spread and Rate Design 3.23.09" xfId="4569"/>
    <cellStyle name="_Fuel Prices 4-14_Electric Rate Spread and Rate Design 3.23.09 2" xfId="4570"/>
    <cellStyle name="_Fuel Prices 4-14_Electric Rate Spread and Rate Design 3.23.09 2 2" xfId="4571"/>
    <cellStyle name="_Fuel Prices 4-14_Electric Rate Spread and Rate Design 3.23.09 2 2 2" xfId="4572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3"/>
    <cellStyle name="_Fuel Prices 4-14_Electric Rate Spread and Rate Design 3.23.09 2 3 2" xfId="4574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5"/>
    <cellStyle name="_Fuel Prices 4-14_Electric Rate Spread and Rate Design 3.23.09 2 4 2" xfId="4576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7"/>
    <cellStyle name="_Fuel Prices 4-14_Electric Rate Spread and Rate Design 3.23.09 3 2" xfId="4578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79"/>
    <cellStyle name="_Fuel Prices 4-14_Electric Rate Spread and Rate Design 3.23.09 4 2" xfId="4580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1"/>
    <cellStyle name="_Fuel Prices 4-14_Electric Rate Spread and Rate Design 3.23.09 5 2" xfId="20503"/>
    <cellStyle name="_Fuel Prices 4-14_Electric Rate Spread and Rate Design 3.23.09 6" xfId="4582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3"/>
    <cellStyle name="_Fuel Prices 4-14_Final 2009 Electric Low Income Workpapers" xfId="4584"/>
    <cellStyle name="_Fuel Prices 4-14_INPUTS" xfId="4585"/>
    <cellStyle name="_Fuel Prices 4-14_INPUTS 2" xfId="4586"/>
    <cellStyle name="_Fuel Prices 4-14_INPUTS 2 2" xfId="4587"/>
    <cellStyle name="_Fuel Prices 4-14_INPUTS 2 2 2" xfId="4588"/>
    <cellStyle name="_Fuel Prices 4-14_INPUTS 2 2 2 2" xfId="20510"/>
    <cellStyle name="_Fuel Prices 4-14_INPUTS 2 2 3" xfId="20511"/>
    <cellStyle name="_Fuel Prices 4-14_INPUTS 2 3" xfId="4589"/>
    <cellStyle name="_Fuel Prices 4-14_INPUTS 2 3 2" xfId="4590"/>
    <cellStyle name="_Fuel Prices 4-14_INPUTS 2 3 2 2" xfId="20512"/>
    <cellStyle name="_Fuel Prices 4-14_INPUTS 2 3 3" xfId="20513"/>
    <cellStyle name="_Fuel Prices 4-14_INPUTS 2 4" xfId="4591"/>
    <cellStyle name="_Fuel Prices 4-14_INPUTS 2 4 2" xfId="4592"/>
    <cellStyle name="_Fuel Prices 4-14_INPUTS 2 4 2 2" xfId="20514"/>
    <cellStyle name="_Fuel Prices 4-14_INPUTS 2 4 3" xfId="20515"/>
    <cellStyle name="_Fuel Prices 4-14_INPUTS 2 5" xfId="20516"/>
    <cellStyle name="_Fuel Prices 4-14_INPUTS 3" xfId="4593"/>
    <cellStyle name="_Fuel Prices 4-14_INPUTS 3 2" xfId="4594"/>
    <cellStyle name="_Fuel Prices 4-14_INPUTS 3 2 2" xfId="20517"/>
    <cellStyle name="_Fuel Prices 4-14_INPUTS 3 3" xfId="20518"/>
    <cellStyle name="_Fuel Prices 4-14_INPUTS 4" xfId="4595"/>
    <cellStyle name="_Fuel Prices 4-14_INPUTS 4 2" xfId="4596"/>
    <cellStyle name="_Fuel Prices 4-14_INPUTS 4 2 2" xfId="20519"/>
    <cellStyle name="_Fuel Prices 4-14_INPUTS 4 3" xfId="20520"/>
    <cellStyle name="_Fuel Prices 4-14_INPUTS 5" xfId="4597"/>
    <cellStyle name="_Fuel Prices 4-14_INPUTS 5 2" xfId="20521"/>
    <cellStyle name="_Fuel Prices 4-14_INPUTS 6" xfId="4598"/>
    <cellStyle name="_Fuel Prices 4-14_Leased Transformer &amp; Substation Plant &amp; Rev 12-2009" xfId="4599"/>
    <cellStyle name="_Fuel Prices 4-14_Leased Transformer &amp; Substation Plant &amp; Rev 12-2009 2" xfId="4600"/>
    <cellStyle name="_Fuel Prices 4-14_Leased Transformer &amp; Substation Plant &amp; Rev 12-2009 2 2" xfId="4601"/>
    <cellStyle name="_Fuel Prices 4-14_Leased Transformer &amp; Substation Plant &amp; Rev 12-2009 2 2 2" xfId="4602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3"/>
    <cellStyle name="_Fuel Prices 4-14_Leased Transformer &amp; Substation Plant &amp; Rev 12-2009 2 3 2" xfId="4604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5"/>
    <cellStyle name="_Fuel Prices 4-14_Leased Transformer &amp; Substation Plant &amp; Rev 12-2009 2 4 2" xfId="4606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7"/>
    <cellStyle name="_Fuel Prices 4-14_Leased Transformer &amp; Substation Plant &amp; Rev 12-2009 3 2" xfId="4608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09"/>
    <cellStyle name="_Fuel Prices 4-14_Leased Transformer &amp; Substation Plant &amp; Rev 12-2009 4 2" xfId="4610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1"/>
    <cellStyle name="_Fuel Prices 4-14_Leased Transformer &amp; Substation Plant &amp; Rev 12-2009 5 2" xfId="20533"/>
    <cellStyle name="_Fuel Prices 4-14_Leased Transformer &amp; Substation Plant &amp; Rev 12-2009 6" xfId="4612"/>
    <cellStyle name="_Fuel Prices 4-14_Mint Farm Generation BPA" xfId="20534"/>
    <cellStyle name="_Fuel Prices 4-14_NIM Summary" xfId="4613"/>
    <cellStyle name="_Fuel Prices 4-14_NIM Summary 09GRC" xfId="4614"/>
    <cellStyle name="_Fuel Prices 4-14_NIM Summary 09GRC 2" xfId="4615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6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7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8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19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0"/>
    <cellStyle name="_Fuel Prices 4-14_NIM Summary 5 2" xfId="20625"/>
    <cellStyle name="_Fuel Prices 4-14_NIM Summary 50" xfId="20626"/>
    <cellStyle name="_Fuel Prices 4-14_NIM Summary 51" xfId="20627"/>
    <cellStyle name="_Fuel Prices 4-14_NIM Summary 6" xfId="4621"/>
    <cellStyle name="_Fuel Prices 4-14_NIM Summary 6 2" xfId="20628"/>
    <cellStyle name="_Fuel Prices 4-14_NIM Summary 7" xfId="4622"/>
    <cellStyle name="_Fuel Prices 4-14_NIM Summary 7 2" xfId="20629"/>
    <cellStyle name="_Fuel Prices 4-14_NIM Summary 8" xfId="4623"/>
    <cellStyle name="_Fuel Prices 4-14_NIM Summary 8 2" xfId="20630"/>
    <cellStyle name="_Fuel Prices 4-14_NIM Summary 9" xfId="4624"/>
    <cellStyle name="_Fuel Prices 4-14_NIM Summary 9 2" xfId="20631"/>
    <cellStyle name="_Fuel Prices 4-14_NIM Summary_DEM-WP(C) ENERG10C--ctn Mid-C_042010 2010GRC" xfId="4625"/>
    <cellStyle name="_Fuel Prices 4-14_NIM Summary_DEM-WP(C) ENERG10C--ctn Mid-C_042010 2010GRC 2" xfId="20632"/>
    <cellStyle name="_Fuel Prices 4-14_NIM+O&amp;M" xfId="4626"/>
    <cellStyle name="_Fuel Prices 4-14_NIM+O&amp;M 2" xfId="4627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8"/>
    <cellStyle name="_Fuel Prices 4-14_NIM+O&amp;M Monthly 2" xfId="4629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0"/>
    <cellStyle name="_Fuel Prices 4-14_PCA 10 -  Exhibit D from A Kellogg Jan 2011 2" xfId="20647"/>
    <cellStyle name="_Fuel Prices 4-14_PCA 10 -  Exhibit D from A Kellogg July 2011" xfId="4631"/>
    <cellStyle name="_Fuel Prices 4-14_PCA 10 -  Exhibit D from A Kellogg July 2011 2" xfId="20648"/>
    <cellStyle name="_Fuel Prices 4-14_PCA 10 -  Exhibit D from S Free Rcv'd 12-11" xfId="4632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3"/>
    <cellStyle name="_Fuel Prices 4-14_PCA 9 -  Exhibit D April 2010 (3)" xfId="4634"/>
    <cellStyle name="_Fuel Prices 4-14_PCA 9 -  Exhibit D April 2010 (3) 2" xfId="4635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6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7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8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39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0"/>
    <cellStyle name="_Fuel Prices 4-14_Peak Credit Exhibits for 2009 GRC 2" xfId="4641"/>
    <cellStyle name="_Fuel Prices 4-14_Peak Credit Exhibits for 2009 GRC 2 2" xfId="4642"/>
    <cellStyle name="_Fuel Prices 4-14_Peak Credit Exhibits for 2009 GRC 2 2 2" xfId="4643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4"/>
    <cellStyle name="_Fuel Prices 4-14_Peak Credit Exhibits for 2009 GRC 2 3 2" xfId="4645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6"/>
    <cellStyle name="_Fuel Prices 4-14_Peak Credit Exhibits for 2009 GRC 2 4 2" xfId="4647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8"/>
    <cellStyle name="_Fuel Prices 4-14_Peak Credit Exhibits for 2009 GRC 3 2" xfId="4649"/>
    <cellStyle name="_Fuel Prices 4-14_Peak Credit Exhibits for 2009 GRC 3 2 2" xfId="20688"/>
    <cellStyle name="_Fuel Prices 4-14_Peak Credit Exhibits for 2009 GRC 3 3" xfId="20689"/>
    <cellStyle name="_Fuel Prices 4-14_Peak Credit Exhibits for 2009 GRC 4" xfId="4650"/>
    <cellStyle name="_Fuel Prices 4-14_Peak Credit Exhibits for 2009 GRC 4 2" xfId="4651"/>
    <cellStyle name="_Fuel Prices 4-14_Peak Credit Exhibits for 2009 GRC 4 2 2" xfId="20690"/>
    <cellStyle name="_Fuel Prices 4-14_Peak Credit Exhibits for 2009 GRC 4 3" xfId="20691"/>
    <cellStyle name="_Fuel Prices 4-14_Peak Credit Exhibits for 2009 GRC 5" xfId="4652"/>
    <cellStyle name="_Fuel Prices 4-14_Peak Credit Exhibits for 2009 GRC 5 2" xfId="20692"/>
    <cellStyle name="_Fuel Prices 4-14_Peak Credit Exhibits for 2009 GRC 6" xfId="4653"/>
    <cellStyle name="_Fuel Prices 4-14_Power Costs - Comparison bx Rbtl-Staff-Jt-PC" xfId="4654"/>
    <cellStyle name="_Fuel Prices 4-14_Power Costs - Comparison bx Rbtl-Staff-Jt-PC 2" xfId="4655"/>
    <cellStyle name="_Fuel Prices 4-14_Power Costs - Comparison bx Rbtl-Staff-Jt-PC 2 2" xfId="4656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7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8"/>
    <cellStyle name="_Fuel Prices 4-14_Power Costs - Comparison bx Rbtl-Staff-Jt-PC_Adj Bench DR 3 for Initial Briefs (Electric) 2" xfId="4659"/>
    <cellStyle name="_Fuel Prices 4-14_Power Costs - Comparison bx Rbtl-Staff-Jt-PC_Adj Bench DR 3 for Initial Briefs (Electric) 2 2" xfId="4660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1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2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3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4"/>
    <cellStyle name="_Fuel Prices 4-14_Power Costs - Comparison bx Rbtl-Staff-Jt-PC_Electric Rev Req Model (2009 GRC) Rebuttal 2" xfId="4665"/>
    <cellStyle name="_Fuel Prices 4-14_Power Costs - Comparison bx Rbtl-Staff-Jt-PC_Electric Rev Req Model (2009 GRC) Rebuttal 2 2" xfId="4666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7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8"/>
    <cellStyle name="_Fuel Prices 4-14_Power Costs - Comparison bx Rbtl-Staff-Jt-PC_Electric Rev Req Model (2009 GRC) Rebuttal REmoval of New  WH Solar AdjustMI 2" xfId="4669"/>
    <cellStyle name="_Fuel Prices 4-14_Power Costs - Comparison bx Rbtl-Staff-Jt-PC_Electric Rev Req Model (2009 GRC) Rebuttal REmoval of New  WH Solar AdjustMI 2 2" xfId="4670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1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2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3"/>
    <cellStyle name="_Fuel Prices 4-14_Power Costs - Comparison bx Rbtl-Staff-Jt-PC_Electric Rev Req Model (2009 GRC) Revised 01-18-2010 2" xfId="4674"/>
    <cellStyle name="_Fuel Prices 4-14_Power Costs - Comparison bx Rbtl-Staff-Jt-PC_Electric Rev Req Model (2009 GRC) Revised 01-18-2010 2 2" xfId="4675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6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7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8"/>
    <cellStyle name="_Fuel Prices 4-14_Power Costs - Comparison bx Rbtl-Staff-Jt-PC_Final Order Electric EXHIBIT A-1 2" xfId="4679"/>
    <cellStyle name="_Fuel Prices 4-14_Power Costs - Comparison bx Rbtl-Staff-Jt-PC_Final Order Electric EXHIBIT A-1 2 2" xfId="4680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1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2"/>
    <cellStyle name="_Fuel Prices 4-14_Production Adj 4.37 2" xfId="4683"/>
    <cellStyle name="_Fuel Prices 4-14_Production Adj 4.37 2 2" xfId="4684"/>
    <cellStyle name="_Fuel Prices 4-14_Production Adj 4.37 2 2 2" xfId="20721"/>
    <cellStyle name="_Fuel Prices 4-14_Production Adj 4.37 2 3" xfId="20722"/>
    <cellStyle name="_Fuel Prices 4-14_Production Adj 4.37 3" xfId="4685"/>
    <cellStyle name="_Fuel Prices 4-14_Production Adj 4.37 3 2" xfId="20723"/>
    <cellStyle name="_Fuel Prices 4-14_Production Adj 4.37 4" xfId="20724"/>
    <cellStyle name="_Fuel Prices 4-14_Purchased Power Adj 4.03" xfId="4686"/>
    <cellStyle name="_Fuel Prices 4-14_Purchased Power Adj 4.03 2" xfId="4687"/>
    <cellStyle name="_Fuel Prices 4-14_Purchased Power Adj 4.03 2 2" xfId="4688"/>
    <cellStyle name="_Fuel Prices 4-14_Purchased Power Adj 4.03 2 2 2" xfId="20725"/>
    <cellStyle name="_Fuel Prices 4-14_Purchased Power Adj 4.03 2 3" xfId="20726"/>
    <cellStyle name="_Fuel Prices 4-14_Purchased Power Adj 4.03 3" xfId="4689"/>
    <cellStyle name="_Fuel Prices 4-14_Purchased Power Adj 4.03 3 2" xfId="20727"/>
    <cellStyle name="_Fuel Prices 4-14_Purchased Power Adj 4.03 4" xfId="20728"/>
    <cellStyle name="_Fuel Prices 4-14_Rate Design Sch 24" xfId="4690"/>
    <cellStyle name="_Fuel Prices 4-14_Rate Design Sch 24 2" xfId="4691"/>
    <cellStyle name="_Fuel Prices 4-14_Rate Design Sch 24 2 2" xfId="20729"/>
    <cellStyle name="_Fuel Prices 4-14_Rate Design Sch 24 3" xfId="20730"/>
    <cellStyle name="_Fuel Prices 4-14_Rate Design Sch 25" xfId="4692"/>
    <cellStyle name="_Fuel Prices 4-14_Rate Design Sch 25 2" xfId="4693"/>
    <cellStyle name="_Fuel Prices 4-14_Rate Design Sch 25 2 2" xfId="4694"/>
    <cellStyle name="_Fuel Prices 4-14_Rate Design Sch 25 2 2 2" xfId="20731"/>
    <cellStyle name="_Fuel Prices 4-14_Rate Design Sch 25 2 3" xfId="20732"/>
    <cellStyle name="_Fuel Prices 4-14_Rate Design Sch 25 3" xfId="4695"/>
    <cellStyle name="_Fuel Prices 4-14_Rate Design Sch 25 3 2" xfId="20733"/>
    <cellStyle name="_Fuel Prices 4-14_Rate Design Sch 25 4" xfId="20734"/>
    <cellStyle name="_Fuel Prices 4-14_Rate Design Sch 26" xfId="4696"/>
    <cellStyle name="_Fuel Prices 4-14_Rate Design Sch 26 2" xfId="4697"/>
    <cellStyle name="_Fuel Prices 4-14_Rate Design Sch 26 2 2" xfId="4698"/>
    <cellStyle name="_Fuel Prices 4-14_Rate Design Sch 26 2 2 2" xfId="20735"/>
    <cellStyle name="_Fuel Prices 4-14_Rate Design Sch 26 2 3" xfId="20736"/>
    <cellStyle name="_Fuel Prices 4-14_Rate Design Sch 26 3" xfId="4699"/>
    <cellStyle name="_Fuel Prices 4-14_Rate Design Sch 26 3 2" xfId="20737"/>
    <cellStyle name="_Fuel Prices 4-14_Rate Design Sch 26 4" xfId="20738"/>
    <cellStyle name="_Fuel Prices 4-14_Rate Design Sch 31" xfId="4700"/>
    <cellStyle name="_Fuel Prices 4-14_Rate Design Sch 31 2" xfId="4701"/>
    <cellStyle name="_Fuel Prices 4-14_Rate Design Sch 31 2 2" xfId="4702"/>
    <cellStyle name="_Fuel Prices 4-14_Rate Design Sch 31 2 2 2" xfId="20739"/>
    <cellStyle name="_Fuel Prices 4-14_Rate Design Sch 31 2 3" xfId="20740"/>
    <cellStyle name="_Fuel Prices 4-14_Rate Design Sch 31 3" xfId="4703"/>
    <cellStyle name="_Fuel Prices 4-14_Rate Design Sch 31 3 2" xfId="20741"/>
    <cellStyle name="_Fuel Prices 4-14_Rate Design Sch 31 4" xfId="20742"/>
    <cellStyle name="_Fuel Prices 4-14_Rate Design Sch 43" xfId="4704"/>
    <cellStyle name="_Fuel Prices 4-14_Rate Design Sch 43 2" xfId="4705"/>
    <cellStyle name="_Fuel Prices 4-14_Rate Design Sch 43 2 2" xfId="4706"/>
    <cellStyle name="_Fuel Prices 4-14_Rate Design Sch 43 2 2 2" xfId="20743"/>
    <cellStyle name="_Fuel Prices 4-14_Rate Design Sch 43 2 3" xfId="20744"/>
    <cellStyle name="_Fuel Prices 4-14_Rate Design Sch 43 3" xfId="4707"/>
    <cellStyle name="_Fuel Prices 4-14_Rate Design Sch 43 3 2" xfId="20745"/>
    <cellStyle name="_Fuel Prices 4-14_Rate Design Sch 43 4" xfId="20746"/>
    <cellStyle name="_Fuel Prices 4-14_Rate Design Sch 448-449" xfId="4708"/>
    <cellStyle name="_Fuel Prices 4-14_Rate Design Sch 448-449 2" xfId="4709"/>
    <cellStyle name="_Fuel Prices 4-14_Rate Design Sch 448-449 2 2" xfId="20747"/>
    <cellStyle name="_Fuel Prices 4-14_Rate Design Sch 448-449 3" xfId="20748"/>
    <cellStyle name="_Fuel Prices 4-14_Rate Design Sch 46" xfId="4710"/>
    <cellStyle name="_Fuel Prices 4-14_Rate Design Sch 46 2" xfId="4711"/>
    <cellStyle name="_Fuel Prices 4-14_Rate Design Sch 46 2 2" xfId="4712"/>
    <cellStyle name="_Fuel Prices 4-14_Rate Design Sch 46 2 2 2" xfId="20749"/>
    <cellStyle name="_Fuel Prices 4-14_Rate Design Sch 46 2 3" xfId="20750"/>
    <cellStyle name="_Fuel Prices 4-14_Rate Design Sch 46 3" xfId="4713"/>
    <cellStyle name="_Fuel Prices 4-14_Rate Design Sch 46 3 2" xfId="20751"/>
    <cellStyle name="_Fuel Prices 4-14_Rate Design Sch 46 4" xfId="20752"/>
    <cellStyle name="_Fuel Prices 4-14_Rate Spread" xfId="4714"/>
    <cellStyle name="_Fuel Prices 4-14_Rate Spread 2" xfId="4715"/>
    <cellStyle name="_Fuel Prices 4-14_Rate Spread 2 2" xfId="4716"/>
    <cellStyle name="_Fuel Prices 4-14_Rate Spread 2 2 2" xfId="20753"/>
    <cellStyle name="_Fuel Prices 4-14_Rate Spread 2 3" xfId="20754"/>
    <cellStyle name="_Fuel Prices 4-14_Rate Spread 3" xfId="4717"/>
    <cellStyle name="_Fuel Prices 4-14_Rate Spread 3 2" xfId="20755"/>
    <cellStyle name="_Fuel Prices 4-14_Rate Spread 4" xfId="20756"/>
    <cellStyle name="_Fuel Prices 4-14_Rebuttal Power Costs" xfId="4718"/>
    <cellStyle name="_Fuel Prices 4-14_Rebuttal Power Costs 2" xfId="4719"/>
    <cellStyle name="_Fuel Prices 4-14_Rebuttal Power Costs 2 2" xfId="4720"/>
    <cellStyle name="_Fuel Prices 4-14_Rebuttal Power Costs 2 2 2" xfId="20757"/>
    <cellStyle name="_Fuel Prices 4-14_Rebuttal Power Costs 2 3" xfId="20758"/>
    <cellStyle name="_Fuel Prices 4-14_Rebuttal Power Costs 3" xfId="4721"/>
    <cellStyle name="_Fuel Prices 4-14_Rebuttal Power Costs 3 2" xfId="20759"/>
    <cellStyle name="_Fuel Prices 4-14_Rebuttal Power Costs 4" xfId="20760"/>
    <cellStyle name="_Fuel Prices 4-14_Rebuttal Power Costs_Adj Bench DR 3 for Initial Briefs (Electric)" xfId="4722"/>
    <cellStyle name="_Fuel Prices 4-14_Rebuttal Power Costs_Adj Bench DR 3 for Initial Briefs (Electric) 2" xfId="4723"/>
    <cellStyle name="_Fuel Prices 4-14_Rebuttal Power Costs_Adj Bench DR 3 for Initial Briefs (Electric) 2 2" xfId="4724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5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6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7"/>
    <cellStyle name="_Fuel Prices 4-14_Rebuttal Power Costs_DEM-WP(C) ENERG10C--ctn Mid-C_042010 2010GRC 2" xfId="20766"/>
    <cellStyle name="_Fuel Prices 4-14_Rebuttal Power Costs_Electric Rev Req Model (2009 GRC) Rebuttal" xfId="4728"/>
    <cellStyle name="_Fuel Prices 4-14_Rebuttal Power Costs_Electric Rev Req Model (2009 GRC) Rebuttal 2" xfId="4729"/>
    <cellStyle name="_Fuel Prices 4-14_Rebuttal Power Costs_Electric Rev Req Model (2009 GRC) Rebuttal 2 2" xfId="4730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1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2"/>
    <cellStyle name="_Fuel Prices 4-14_Rebuttal Power Costs_Electric Rev Req Model (2009 GRC) Rebuttal REmoval of New  WH Solar AdjustMI 2" xfId="4733"/>
    <cellStyle name="_Fuel Prices 4-14_Rebuttal Power Costs_Electric Rev Req Model (2009 GRC) Rebuttal REmoval of New  WH Solar AdjustMI 2 2" xfId="4734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5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6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7"/>
    <cellStyle name="_Fuel Prices 4-14_Rebuttal Power Costs_Electric Rev Req Model (2009 GRC) Revised 01-18-2010 2" xfId="4738"/>
    <cellStyle name="_Fuel Prices 4-14_Rebuttal Power Costs_Electric Rev Req Model (2009 GRC) Revised 01-18-2010 2 2" xfId="4739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0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1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2"/>
    <cellStyle name="_Fuel Prices 4-14_Rebuttal Power Costs_Final Order Electric EXHIBIT A-1 2" xfId="4743"/>
    <cellStyle name="_Fuel Prices 4-14_Rebuttal Power Costs_Final Order Electric EXHIBIT A-1 2 2" xfId="4744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5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6"/>
    <cellStyle name="_Fuel Prices 4-14_ROR 5.02 2" xfId="4747"/>
    <cellStyle name="_Fuel Prices 4-14_ROR 5.02 2 2" xfId="4748"/>
    <cellStyle name="_Fuel Prices 4-14_ROR 5.02 2 2 2" xfId="20786"/>
    <cellStyle name="_Fuel Prices 4-14_ROR 5.02 2 3" xfId="20787"/>
    <cellStyle name="_Fuel Prices 4-14_ROR 5.02 3" xfId="4749"/>
    <cellStyle name="_Fuel Prices 4-14_ROR 5.02 3 2" xfId="20788"/>
    <cellStyle name="_Fuel Prices 4-14_ROR 5.02 4" xfId="20789"/>
    <cellStyle name="_Fuel Prices 4-14_Sch 40 Feeder OH 2008" xfId="4750"/>
    <cellStyle name="_Fuel Prices 4-14_Sch 40 Feeder OH 2008 2" xfId="4751"/>
    <cellStyle name="_Fuel Prices 4-14_Sch 40 Feeder OH 2008 2 2" xfId="4752"/>
    <cellStyle name="_Fuel Prices 4-14_Sch 40 Feeder OH 2008 2 2 2" xfId="20790"/>
    <cellStyle name="_Fuel Prices 4-14_Sch 40 Feeder OH 2008 2 3" xfId="20791"/>
    <cellStyle name="_Fuel Prices 4-14_Sch 40 Feeder OH 2008 3" xfId="4753"/>
    <cellStyle name="_Fuel Prices 4-14_Sch 40 Feeder OH 2008 3 2" xfId="20792"/>
    <cellStyle name="_Fuel Prices 4-14_Sch 40 Feeder OH 2008 4" xfId="20793"/>
    <cellStyle name="_Fuel Prices 4-14_Sch 40 Interim Energy Rates " xfId="4754"/>
    <cellStyle name="_Fuel Prices 4-14_Sch 40 Interim Energy Rates  2" xfId="4755"/>
    <cellStyle name="_Fuel Prices 4-14_Sch 40 Interim Energy Rates  2 2" xfId="4756"/>
    <cellStyle name="_Fuel Prices 4-14_Sch 40 Interim Energy Rates  2 2 2" xfId="20794"/>
    <cellStyle name="_Fuel Prices 4-14_Sch 40 Interim Energy Rates  2 3" xfId="20795"/>
    <cellStyle name="_Fuel Prices 4-14_Sch 40 Interim Energy Rates  3" xfId="4757"/>
    <cellStyle name="_Fuel Prices 4-14_Sch 40 Interim Energy Rates  3 2" xfId="20796"/>
    <cellStyle name="_Fuel Prices 4-14_Sch 40 Interim Energy Rates  4" xfId="20797"/>
    <cellStyle name="_Fuel Prices 4-14_Sch 40 Substation A&amp;G 2008" xfId="4758"/>
    <cellStyle name="_Fuel Prices 4-14_Sch 40 Substation A&amp;G 2008 2" xfId="4759"/>
    <cellStyle name="_Fuel Prices 4-14_Sch 40 Substation A&amp;G 2008 2 2" xfId="4760"/>
    <cellStyle name="_Fuel Prices 4-14_Sch 40 Substation A&amp;G 2008 2 2 2" xfId="20798"/>
    <cellStyle name="_Fuel Prices 4-14_Sch 40 Substation A&amp;G 2008 2 3" xfId="20799"/>
    <cellStyle name="_Fuel Prices 4-14_Sch 40 Substation A&amp;G 2008 3" xfId="4761"/>
    <cellStyle name="_Fuel Prices 4-14_Sch 40 Substation A&amp;G 2008 3 2" xfId="20800"/>
    <cellStyle name="_Fuel Prices 4-14_Sch 40 Substation A&amp;G 2008 4" xfId="20801"/>
    <cellStyle name="_Fuel Prices 4-14_Sch 40 Substation O&amp;M 2008" xfId="4762"/>
    <cellStyle name="_Fuel Prices 4-14_Sch 40 Substation O&amp;M 2008 2" xfId="4763"/>
    <cellStyle name="_Fuel Prices 4-14_Sch 40 Substation O&amp;M 2008 2 2" xfId="4764"/>
    <cellStyle name="_Fuel Prices 4-14_Sch 40 Substation O&amp;M 2008 2 2 2" xfId="20802"/>
    <cellStyle name="_Fuel Prices 4-14_Sch 40 Substation O&amp;M 2008 2 3" xfId="20803"/>
    <cellStyle name="_Fuel Prices 4-14_Sch 40 Substation O&amp;M 2008 3" xfId="4765"/>
    <cellStyle name="_Fuel Prices 4-14_Sch 40 Substation O&amp;M 2008 3 2" xfId="20804"/>
    <cellStyle name="_Fuel Prices 4-14_Sch 40 Substation O&amp;M 2008 4" xfId="20805"/>
    <cellStyle name="_Fuel Prices 4-14_Subs 2008" xfId="4766"/>
    <cellStyle name="_Fuel Prices 4-14_Subs 2008 2" xfId="4767"/>
    <cellStyle name="_Fuel Prices 4-14_Subs 2008 2 2" xfId="4768"/>
    <cellStyle name="_Fuel Prices 4-14_Subs 2008 2 2 2" xfId="20806"/>
    <cellStyle name="_Fuel Prices 4-14_Subs 2008 2 3" xfId="20807"/>
    <cellStyle name="_Fuel Prices 4-14_Subs 2008 3" xfId="4769"/>
    <cellStyle name="_Fuel Prices 4-14_Subs 2008 3 2" xfId="20808"/>
    <cellStyle name="_Fuel Prices 4-14_Subs 2008 4" xfId="20809"/>
    <cellStyle name="_Fuel Prices 4-14_Typical Residential Impacts 10.27.08" xfId="4770"/>
    <cellStyle name="_Fuel Prices 4-14_Wind Integration 10GRC" xfId="4771"/>
    <cellStyle name="_Fuel Prices 4-14_Wind Integration 10GRC 2" xfId="4772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3"/>
    <cellStyle name="_Fuel Prices 4-14_Wind Integration 10GRC_DEM-WP(C) ENERG10C--ctn Mid-C_042010 2010GRC 2" xfId="20816"/>
    <cellStyle name="_Gas Low Income 2009" xfId="4774"/>
    <cellStyle name="_Gas Pro Forma Rev CY 2007 Janet 4_8_08" xfId="4775"/>
    <cellStyle name="_Gas Transportation Charges_2009GRC_120308" xfId="4776"/>
    <cellStyle name="_Gas Transportation Charges_2009GRC_120308 2" xfId="4777"/>
    <cellStyle name="_Gas Transportation Charges_2009GRC_120308 2 2" xfId="4778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79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0"/>
    <cellStyle name="_Gas Transportation Charges_2009GRC_120308 4 2" xfId="4781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2"/>
    <cellStyle name="_Gas Transportation Charges_2009GRC_120308_4 31E Reg Asset  Liab and EXH D _ Aug 10 Filing (2)" xfId="4783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4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5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6"/>
    <cellStyle name="_Gas Transportation Charges_2009GRC_120308_DEM-WP(C) Costs Not In AURORA 2010GRC As Filed 2" xfId="4787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8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89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0"/>
    <cellStyle name="_Gas Transportation Charges_2009GRC_120308_DEM-WP(C) ENERG10C--ctn Mid-C_042010 2010GRC 2" xfId="20929"/>
    <cellStyle name="_Gas Transportation Charges_2009GRC_120308_DEM-WP(C) Gas Transport 2010GRC" xfId="4791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2"/>
    <cellStyle name="_Gas Transportation Charges_2009GRC_120308_NIM Summary 09GRC" xfId="4793"/>
    <cellStyle name="_Gas Transportation Charges_2009GRC_120308_NIM Summary 09GRC 2" xfId="4794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5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6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7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8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799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0"/>
    <cellStyle name="_Gas Transportation Charges_2009GRC_120308_NIM Summary 6 2" xfId="21026"/>
    <cellStyle name="_Gas Transportation Charges_2009GRC_120308_NIM Summary 7" xfId="4801"/>
    <cellStyle name="_Gas Transportation Charges_2009GRC_120308_NIM Summary 7 2" xfId="21027"/>
    <cellStyle name="_Gas Transportation Charges_2009GRC_120308_NIM Summary 8" xfId="4802"/>
    <cellStyle name="_Gas Transportation Charges_2009GRC_120308_NIM Summary 8 2" xfId="21028"/>
    <cellStyle name="_Gas Transportation Charges_2009GRC_120308_NIM Summary 9" xfId="4803"/>
    <cellStyle name="_Gas Transportation Charges_2009GRC_120308_NIM Summary 9 2" xfId="21029"/>
    <cellStyle name="_Gas Transportation Charges_2009GRC_120308_NIM Summary_DEM-WP(C) ENERG10C--ctn Mid-C_042010 2010GRC" xfId="4804"/>
    <cellStyle name="_Gas Transportation Charges_2009GRC_120308_NIM Summary_DEM-WP(C) ENERG10C--ctn Mid-C_042010 2010GRC 2" xfId="21030"/>
    <cellStyle name="_Gas Transportation Charges_2009GRC_120308_NIM+O&amp;M" xfId="4805"/>
    <cellStyle name="_Gas Transportation Charges_2009GRC_120308_NIM+O&amp;M 2" xfId="4806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7"/>
    <cellStyle name="_Gas Transportation Charges_2009GRC_120308_NIM+O&amp;M Monthly 2" xfId="4808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09"/>
    <cellStyle name="_Gas Transportation Charges_2009GRC_120308_PCA 9 -  Exhibit D April 2010 (3) 2" xfId="4810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1"/>
    <cellStyle name="_Gas Transportation Charges_2009GRC_120308_PCA 9 -  Exhibit D April 2010 (3)_DEM-WP(C) ENERG10C--ctn Mid-C_042010 2010GRC 2" xfId="21049"/>
    <cellStyle name="_Gas Transportation Charges_2009GRC_120308_Reconciliation" xfId="4812"/>
    <cellStyle name="_Gas Transportation Charges_2009GRC_120308_Reconciliation 2" xfId="4813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4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5"/>
    <cellStyle name="_Gas Transportation Charges_2009GRC_120308_Reconciliation_DEM-WP(C) ENERG10C--ctn Mid-C_042010 2010GRC 2" xfId="21060"/>
    <cellStyle name="_Gas Transportation Charges_2009GRC_120308_Wind Integration 10GRC" xfId="4816"/>
    <cellStyle name="_Gas Transportation Charges_2009GRC_120308_Wind Integration 10GRC 2" xfId="4817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8"/>
    <cellStyle name="_Gas Transportation Charges_2009GRC_120308_Wind Integration 10GRC_DEM-WP(C) ENERG10C--ctn Mid-C_042010 2010GRC 2" xfId="21067"/>
    <cellStyle name="_x0013__LSRWEP LGIA like Acctg Petition Aug 2010" xfId="4819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0"/>
    <cellStyle name="_Mid C 09GRC 2" xfId="21071"/>
    <cellStyle name="_Monthly Fixed Input" xfId="4821"/>
    <cellStyle name="_Monthly Fixed Input 2" xfId="4822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3"/>
    <cellStyle name="_Monthly Fixed Input_DEM-WP(C) ENERG10C--ctn Mid-C_042010 2010GRC 2" xfId="21081"/>
    <cellStyle name="_Monthly Fixed Input_NIM Summary" xfId="4824"/>
    <cellStyle name="_Monthly Fixed Input_NIM Summary 2" xfId="4825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6"/>
    <cellStyle name="_Monthly Fixed Input_NIM Summary_DEM-WP(C) ENERG10C--ctn Mid-C_042010 2010GRC 2" xfId="21098"/>
    <cellStyle name="_NIM 06 Base Case Current Trends" xfId="4827"/>
    <cellStyle name="_NIM 06 Base Case Current Trends 2" xfId="4828"/>
    <cellStyle name="_NIM 06 Base Case Current Trends 2 2" xfId="4829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0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1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2"/>
    <cellStyle name="_NIM 06 Base Case Current Trends_Adj Bench DR 3 for Initial Briefs (Electric) 2" xfId="4833"/>
    <cellStyle name="_NIM 06 Base Case Current Trends_Adj Bench DR 3 for Initial Briefs (Electric) 2 2" xfId="4834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5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6"/>
    <cellStyle name="_NIM 06 Base Case Current Trends_Adj Bench DR 3 for Initial Briefs (Electric)_DEM-WP(C) ENERG10C--ctn Mid-C_042010 2010GRC 2" xfId="21142"/>
    <cellStyle name="_NIM 06 Base Case Current Trends_Book1" xfId="4837"/>
    <cellStyle name="_NIM 06 Base Case Current Trends_Book1 2" xfId="21143"/>
    <cellStyle name="_NIM 06 Base Case Current Trends_Book2" xfId="4838"/>
    <cellStyle name="_NIM 06 Base Case Current Trends_Book2 2" xfId="4839"/>
    <cellStyle name="_NIM 06 Base Case Current Trends_Book2 2 2" xfId="4840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1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2"/>
    <cellStyle name="_NIM 06 Base Case Current Trends_Book2_Adj Bench DR 3 for Initial Briefs (Electric) 2" xfId="4843"/>
    <cellStyle name="_NIM 06 Base Case Current Trends_Book2_Adj Bench DR 3 for Initial Briefs (Electric) 2 2" xfId="4844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5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6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7"/>
    <cellStyle name="_NIM 06 Base Case Current Trends_Book2_DEM-WP(C) ENERG10C--ctn Mid-C_042010 2010GRC 2" xfId="21173"/>
    <cellStyle name="_NIM 06 Base Case Current Trends_Book2_Electric Rev Req Model (2009 GRC) Rebuttal" xfId="4848"/>
    <cellStyle name="_NIM 06 Base Case Current Trends_Book2_Electric Rev Req Model (2009 GRC) Rebuttal 2" xfId="4849"/>
    <cellStyle name="_NIM 06 Base Case Current Trends_Book2_Electric Rev Req Model (2009 GRC) Rebuttal 2 2" xfId="4850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1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2"/>
    <cellStyle name="_NIM 06 Base Case Current Trends_Book2_Electric Rev Req Model (2009 GRC) Rebuttal REmoval of New  WH Solar AdjustMI 2" xfId="4853"/>
    <cellStyle name="_NIM 06 Base Case Current Trends_Book2_Electric Rev Req Model (2009 GRC) Rebuttal REmoval of New  WH Solar AdjustMI 2 2" xfId="4854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5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6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7"/>
    <cellStyle name="_NIM 06 Base Case Current Trends_Book2_Electric Rev Req Model (2009 GRC) Revised 01-18-2010 2" xfId="4858"/>
    <cellStyle name="_NIM 06 Base Case Current Trends_Book2_Electric Rev Req Model (2009 GRC) Revised 01-18-2010 2 2" xfId="4859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0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1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2"/>
    <cellStyle name="_NIM 06 Base Case Current Trends_Book2_Final Order Electric EXHIBIT A-1 2" xfId="4863"/>
    <cellStyle name="_NIM 06 Base Case Current Trends_Book2_Final Order Electric EXHIBIT A-1 2 2" xfId="4864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5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6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7"/>
    <cellStyle name="_NIM 06 Base Case Current Trends_Confidential Material 2" xfId="21217"/>
    <cellStyle name="_NIM 06 Base Case Current Trends_DEM-WP(C) Colstrip 12 Coal Cost Forecast 2010GRC" xfId="4868"/>
    <cellStyle name="_NIM 06 Base Case Current Trends_DEM-WP(C) Colstrip 12 Coal Cost Forecast 2010GRC 2" xfId="21218"/>
    <cellStyle name="_NIM 06 Base Case Current Trends_DEM-WP(C) ENERG10C--ctn Mid-C_042010 2010GRC" xfId="4869"/>
    <cellStyle name="_NIM 06 Base Case Current Trends_DEM-WP(C) ENERG10C--ctn Mid-C_042010 2010GRC 2" xfId="21219"/>
    <cellStyle name="_NIM 06 Base Case Current Trends_DEM-WP(C) Production O&amp;M 2010GRC As-Filed" xfId="4870"/>
    <cellStyle name="_NIM 06 Base Case Current Trends_DEM-WP(C) Production O&amp;M 2010GRC As-Filed 2" xfId="4871"/>
    <cellStyle name="_NIM 06 Base Case Current Trends_DEM-WP(C) Production O&amp;M 2010GRC As-Filed 2 2" xfId="21220"/>
    <cellStyle name="_NIM 06 Base Case Current Trends_DEM-WP(C) Production O&amp;M 2010GRC As-Filed 3" xfId="4872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3"/>
    <cellStyle name="_NIM 06 Base Case Current Trends_Electric Rev Req Model (2009 GRC)  2" xfId="4874"/>
    <cellStyle name="_NIM 06 Base Case Current Trends_Electric Rev Req Model (2009 GRC)  2 2" xfId="4875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6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7"/>
    <cellStyle name="_NIM 06 Base Case Current Trends_Electric Rev Req Model (2009 GRC) _DEM-WP(C) ENERG10C--ctn Mid-C_042010 2010GRC 2" xfId="21242"/>
    <cellStyle name="_NIM 06 Base Case Current Trends_Electric Rev Req Model (2009 GRC) Rebuttal" xfId="4878"/>
    <cellStyle name="_NIM 06 Base Case Current Trends_Electric Rev Req Model (2009 GRC) Rebuttal 2" xfId="4879"/>
    <cellStyle name="_NIM 06 Base Case Current Trends_Electric Rev Req Model (2009 GRC) Rebuttal 2 2" xfId="4880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1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2"/>
    <cellStyle name="_NIM 06 Base Case Current Trends_Electric Rev Req Model (2009 GRC) Rebuttal REmoval of New  WH Solar AdjustMI 2" xfId="4883"/>
    <cellStyle name="_NIM 06 Base Case Current Trends_Electric Rev Req Model (2009 GRC) Rebuttal REmoval of New  WH Solar AdjustMI 2 2" xfId="4884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5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6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7"/>
    <cellStyle name="_NIM 06 Base Case Current Trends_Electric Rev Req Model (2009 GRC) Revised 01-18-2010 2" xfId="4888"/>
    <cellStyle name="_NIM 06 Base Case Current Trends_Electric Rev Req Model (2009 GRC) Revised 01-18-2010 2 2" xfId="4889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0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1"/>
    <cellStyle name="_NIM 06 Base Case Current Trends_Electric Rev Req Model (2009 GRC) Revised 01-18-2010_DEM-WP(C) ENERG10C--ctn Mid-C_042010 2010GRC 2" xfId="21276"/>
    <cellStyle name="_NIM 06 Base Case Current Trends_Electric Rev Req Model (2010 GRC)" xfId="4892"/>
    <cellStyle name="_NIM 06 Base Case Current Trends_Electric Rev Req Model (2010 GRC) 2" xfId="21277"/>
    <cellStyle name="_NIM 06 Base Case Current Trends_Electric Rev Req Model (2010 GRC) SF" xfId="4893"/>
    <cellStyle name="_NIM 06 Base Case Current Trends_Electric Rev Req Model (2010 GRC) SF 2" xfId="21278"/>
    <cellStyle name="_NIM 06 Base Case Current Trends_Final Order Electric EXHIBIT A-1" xfId="4894"/>
    <cellStyle name="_NIM 06 Base Case Current Trends_Final Order Electric EXHIBIT A-1 2" xfId="4895"/>
    <cellStyle name="_NIM 06 Base Case Current Trends_Final Order Electric EXHIBIT A-1 2 2" xfId="4896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7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8"/>
    <cellStyle name="_NIM 06 Base Case Current Trends_NIM Summary 2" xfId="4899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0"/>
    <cellStyle name="_NIM 06 Base Case Current Trends_NIM Summary_DEM-WP(C) ENERG10C--ctn Mid-C_042010 2010GRC 2" xfId="21302"/>
    <cellStyle name="_NIM 06 Base Case Current Trends_NIM+O&amp;M" xfId="4901"/>
    <cellStyle name="_NIM 06 Base Case Current Trends_NIM+O&amp;M 2" xfId="4902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3"/>
    <cellStyle name="_NIM 06 Base Case Current Trends_NIM+O&amp;M Monthly 2" xfId="4904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8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2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3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4"/>
    <cellStyle name="_NIM 06 Base Case Current Trends_Rebuttal Power Costs_DEM-WP(C) ENERG10C--ctn Mid-C_042010 2010GRC 2" xfId="21360"/>
    <cellStyle name="_NIM 06 Base Case Current Trends_Rebuttal Power Costs_Electric Rev Req Model (2009 GRC) Rebuttal" xfId="4915"/>
    <cellStyle name="_NIM 06 Base Case Current Trends_Rebuttal Power Costs_Electric Rev Req Model (2009 GRC) Rebuttal 2" xfId="4916"/>
    <cellStyle name="_NIM 06 Base Case Current Trends_Rebuttal Power Costs_Electric Rev Req Model (2009 GRC) Rebuttal 2 2" xfId="4917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8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19"/>
    <cellStyle name="_NIM 06 Base Case Current Trends_Rebuttal Power Costs_Electric Rev Req Model (2009 GRC) Rebuttal REmoval of New  WH Solar AdjustMI 2" xfId="4920"/>
    <cellStyle name="_NIM 06 Base Case Current Trends_Rebuttal Power Costs_Electric Rev Req Model (2009 GRC) Rebuttal REmoval of New  WH Solar AdjustMI 2 2" xfId="4921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2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3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4"/>
    <cellStyle name="_NIM 06 Base Case Current Trends_Rebuttal Power Costs_Electric Rev Req Model (2009 GRC) Revised 01-18-2010 2" xfId="4925"/>
    <cellStyle name="_NIM 06 Base Case Current Trends_Rebuttal Power Costs_Electric Rev Req Model (2009 GRC) Revised 01-18-2010 2 2" xfId="4926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7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8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29"/>
    <cellStyle name="_NIM 06 Base Case Current Trends_Rebuttal Power Costs_Final Order Electric EXHIBIT A-1 2" xfId="4930"/>
    <cellStyle name="_NIM 06 Base Case Current Trends_Rebuttal Power Costs_Final Order Electric EXHIBIT A-1 2 2" xfId="4931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2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3"/>
    <cellStyle name="_NIM 06 Base Case Current Trends_TENASKA REGULATORY ASSET 2" xfId="4934"/>
    <cellStyle name="_NIM 06 Base Case Current Trends_TENASKA REGULATORY ASSET 2 2" xfId="4935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6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7"/>
    <cellStyle name="_NIM Summary 09GRC 2" xfId="4938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39"/>
    <cellStyle name="_NIM Summary 09GRC_DEM-WP(C) ENERG10C--ctn Mid-C_042010 2010GRC 2" xfId="21425"/>
    <cellStyle name="_NIM Summary 09GRC_NIM Summary" xfId="4940"/>
    <cellStyle name="_NIM Summary 09GRC_NIM Summary 2" xfId="4941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2"/>
    <cellStyle name="_NIM Summary 09GRC_NIM Summary_DEM-WP(C) ENERG10C--ctn Mid-C_042010 2010GRC 2" xfId="21442"/>
    <cellStyle name="_PC DRAFT 10 15 07" xfId="4943"/>
    <cellStyle name="_PC DRAFT 10 15 07 2" xfId="21443"/>
    <cellStyle name="_PCA 7 - Exhibit D update 9_30_2008" xfId="4944"/>
    <cellStyle name="_PCA 7 - Exhibit D update 9_30_2008 2" xfId="4945"/>
    <cellStyle name="_PCA 7 - Exhibit D update 9_30_2008 2 2" xfId="4946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7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8"/>
    <cellStyle name="_PCA 7 - Exhibit D update 9_30_2008 4 2" xfId="4949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0"/>
    <cellStyle name="_PCA 7 - Exhibit D update 9_30_2008_Chelan PUD Power Costs (8-10) 2" xfId="21503"/>
    <cellStyle name="_PCA 7 - Exhibit D update 9_30_2008_DEM-WP(C) Chelan Power Costs" xfId="4951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2"/>
    <cellStyle name="_PCA 7 - Exhibit D update 9_30_2008_DEM-WP(C) ENERG10C--ctn Mid-C_042010 2010GRC 2" xfId="21512"/>
    <cellStyle name="_PCA 7 - Exhibit D update 9_30_2008_DEM-WP(C) Gas Transport 2010GRC" xfId="4953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4"/>
    <cellStyle name="_PCA 7 - Exhibit D update 9_30_2008_NIM Summary 2" xfId="4955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6"/>
    <cellStyle name="_PCA 7 - Exhibit D update 9_30_2008_NIM Summary_DEM-WP(C) ENERG10C--ctn Mid-C_042010 2010GRC 2" xfId="21537"/>
    <cellStyle name="_PCA 7 - Exhibit D update 9_30_2008_Transmission Workbook for May BOD" xfId="4957"/>
    <cellStyle name="_PCA 7 - Exhibit D update 9_30_2008_Transmission Workbook for May BOD 2" xfId="4958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59"/>
    <cellStyle name="_PCA 7 - Exhibit D update 9_30_2008_Transmission Workbook for May BOD_DEM-WP(C) ENERG10C--ctn Mid-C_042010 2010GRC 2" xfId="21554"/>
    <cellStyle name="_PCA 7 - Exhibit D update 9_30_2008_Wind Integration 10GRC" xfId="4960"/>
    <cellStyle name="_PCA 7 - Exhibit D update 9_30_2008_Wind Integration 10GRC 2" xfId="4961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2"/>
    <cellStyle name="_PCA 7 - Exhibit D update 9_30_2008_Wind Integration 10GRC_DEM-WP(C) ENERG10C--ctn Mid-C_042010 2010GRC 2" xfId="21571"/>
    <cellStyle name="_Portfolio SPlan Base Case.xls Chart 1" xfId="4963"/>
    <cellStyle name="_Portfolio SPlan Base Case.xls Chart 1 2" xfId="4964"/>
    <cellStyle name="_Portfolio SPlan Base Case.xls Chart 1 2 2" xfId="4965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6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7"/>
    <cellStyle name="_Portfolio SPlan Base Case.xls Chart 1_Adj Bench DR 3 for Initial Briefs (Electric) 2" xfId="4968"/>
    <cellStyle name="_Portfolio SPlan Base Case.xls Chart 1_Adj Bench DR 3 for Initial Briefs (Electric) 2 2" xfId="4969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0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1"/>
    <cellStyle name="_Portfolio SPlan Base Case.xls Chart 1_Adj Bench DR 3 for Initial Briefs (Electric)_DEM-WP(C) ENERG10C--ctn Mid-C_042010 2010GRC 2" xfId="21614"/>
    <cellStyle name="_Portfolio SPlan Base Case.xls Chart 1_Book1" xfId="4972"/>
    <cellStyle name="_Portfolio SPlan Base Case.xls Chart 1_Book1 2" xfId="21615"/>
    <cellStyle name="_Portfolio SPlan Base Case.xls Chart 1_Book2" xfId="4973"/>
    <cellStyle name="_Portfolio SPlan Base Case.xls Chart 1_Book2 2" xfId="4974"/>
    <cellStyle name="_Portfolio SPlan Base Case.xls Chart 1_Book2 2 2" xfId="4975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6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7"/>
    <cellStyle name="_Portfolio SPlan Base Case.xls Chart 1_Book2_Adj Bench DR 3 for Initial Briefs (Electric) 2" xfId="4978"/>
    <cellStyle name="_Portfolio SPlan Base Case.xls Chart 1_Book2_Adj Bench DR 3 for Initial Briefs (Electric) 2 2" xfId="4979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0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1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2"/>
    <cellStyle name="_Portfolio SPlan Base Case.xls Chart 1_Book2_DEM-WP(C) ENERG10C--ctn Mid-C_042010 2010GRC 2" xfId="21645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6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0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1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2"/>
    <cellStyle name="_Portfolio SPlan Base Case.xls Chart 1_Book2_Electric Rev Req Model (2009 GRC) Revised 01-18-2010 2" xfId="4993"/>
    <cellStyle name="_Portfolio SPlan Base Case.xls Chart 1_Book2_Electric Rev Req Model (2009 GRC) Revised 01-18-2010 2 2" xfId="4994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5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6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7"/>
    <cellStyle name="_Portfolio SPlan Base Case.xls Chart 1_Book2_Final Order Electric EXHIBIT A-1 2" xfId="4998"/>
    <cellStyle name="_Portfolio SPlan Base Case.xls Chart 1_Book2_Final Order Electric EXHIBIT A-1 2 2" xfId="4999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0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1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2"/>
    <cellStyle name="_Portfolio SPlan Base Case.xls Chart 1_Confidential Material 2" xfId="21689"/>
    <cellStyle name="_Portfolio SPlan Base Case.xls Chart 1_DEM-WP(C) Colstrip 12 Coal Cost Forecast 2010GRC" xfId="5003"/>
    <cellStyle name="_Portfolio SPlan Base Case.xls Chart 1_DEM-WP(C) Colstrip 12 Coal Cost Forecast 2010GRC 2" xfId="21690"/>
    <cellStyle name="_Portfolio SPlan Base Case.xls Chart 1_DEM-WP(C) ENERG10C--ctn Mid-C_042010 2010GRC" xfId="5004"/>
    <cellStyle name="_Portfolio SPlan Base Case.xls Chart 1_DEM-WP(C) ENERG10C--ctn Mid-C_042010 2010GRC 2" xfId="21691"/>
    <cellStyle name="_Portfolio SPlan Base Case.xls Chart 1_DEM-WP(C) Production O&amp;M 2010GRC As-Filed" xfId="5005"/>
    <cellStyle name="_Portfolio SPlan Base Case.xls Chart 1_DEM-WP(C) Production O&amp;M 2010GRC As-Filed 2" xfId="5006"/>
    <cellStyle name="_Portfolio SPlan Base Case.xls Chart 1_DEM-WP(C) Production O&amp;M 2010GRC As-Filed 2 2" xfId="21692"/>
    <cellStyle name="_Portfolio SPlan Base Case.xls Chart 1_DEM-WP(C) Production O&amp;M 2010GRC As-Filed 3" xfId="5007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8"/>
    <cellStyle name="_Portfolio SPlan Base Case.xls Chart 1_Electric Rev Req Model (2009 GRC)  2" xfId="5009"/>
    <cellStyle name="_Portfolio SPlan Base Case.xls Chart 1_Electric Rev Req Model (2009 GRC)  2 2" xfId="5010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1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2"/>
    <cellStyle name="_Portfolio SPlan Base Case.xls Chart 1_Electric Rev Req Model (2009 GRC) _DEM-WP(C) ENERG10C--ctn Mid-C_042010 2010GRC 2" xfId="21714"/>
    <cellStyle name="_Portfolio SPlan Base Case.xls Chart 1_Electric Rev Req Model (2009 GRC) Rebuttal" xfId="5013"/>
    <cellStyle name="_Portfolio SPlan Base Case.xls Chart 1_Electric Rev Req Model (2009 GRC) Rebuttal 2" xfId="5014"/>
    <cellStyle name="_Portfolio SPlan Base Case.xls Chart 1_Electric Rev Req Model (2009 GRC) Rebuttal 2 2" xfId="5015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6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7"/>
    <cellStyle name="_Portfolio SPlan Base Case.xls Chart 1_Electric Rev Req Model (2009 GRC) Rebuttal REmoval of New  WH Solar AdjustMI 2" xfId="5018"/>
    <cellStyle name="_Portfolio SPlan Base Case.xls Chart 1_Electric Rev Req Model (2009 GRC) Rebuttal REmoval of New  WH Solar AdjustMI 2 2" xfId="5019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0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1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2"/>
    <cellStyle name="_Portfolio SPlan Base Case.xls Chart 1_Electric Rev Req Model (2009 GRC) Revised 01-18-2010 2" xfId="5023"/>
    <cellStyle name="_Portfolio SPlan Base Case.xls Chart 1_Electric Rev Req Model (2009 GRC) Revised 01-18-2010 2 2" xfId="5024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5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6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7"/>
    <cellStyle name="_Portfolio SPlan Base Case.xls Chart 1_Electric Rev Req Model (2010 GRC) 2" xfId="21749"/>
    <cellStyle name="_Portfolio SPlan Base Case.xls Chart 1_Electric Rev Req Model (2010 GRC) SF" xfId="5028"/>
    <cellStyle name="_Portfolio SPlan Base Case.xls Chart 1_Electric Rev Req Model (2010 GRC) SF 2" xfId="21750"/>
    <cellStyle name="_Portfolio SPlan Base Case.xls Chart 1_Final Order Electric EXHIBIT A-1" xfId="5029"/>
    <cellStyle name="_Portfolio SPlan Base Case.xls Chart 1_Final Order Electric EXHIBIT A-1 2" xfId="5030"/>
    <cellStyle name="_Portfolio SPlan Base Case.xls Chart 1_Final Order Electric EXHIBIT A-1 2 2" xfId="5031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2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3"/>
    <cellStyle name="_Portfolio SPlan Base Case.xls Chart 1_NIM Summary 2" xfId="5034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5"/>
    <cellStyle name="_Portfolio SPlan Base Case.xls Chart 1_NIM Summary_DEM-WP(C) ENERG10C--ctn Mid-C_042010 2010GRC 2" xfId="21774"/>
    <cellStyle name="_Portfolio SPlan Base Case.xls Chart 1_Rebuttal Power Costs" xfId="5036"/>
    <cellStyle name="_Portfolio SPlan Base Case.xls Chart 1_Rebuttal Power Costs 2" xfId="5037"/>
    <cellStyle name="_Portfolio SPlan Base Case.xls Chart 1_Rebuttal Power Costs 2 2" xfId="5038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39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0"/>
    <cellStyle name="_Portfolio SPlan Base Case.xls Chart 1_Rebuttal Power Costs_Adj Bench DR 3 for Initial Briefs (Electric) 2" xfId="5041"/>
    <cellStyle name="_Portfolio SPlan Base Case.xls Chart 1_Rebuttal Power Costs_Adj Bench DR 3 for Initial Briefs (Electric) 2 2" xfId="5042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3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4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5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6"/>
    <cellStyle name="_Portfolio SPlan Base Case.xls Chart 1_Rebuttal Power Costs_Electric Rev Req Model (2009 GRC) Rebuttal 2" xfId="5047"/>
    <cellStyle name="_Portfolio SPlan Base Case.xls Chart 1_Rebuttal Power Costs_Electric Rev Req Model (2009 GRC) Rebuttal 2 2" xfId="5048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49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0"/>
    <cellStyle name="_Portfolio SPlan Base Case.xls Chart 1_Rebuttal Power Costs_Electric Rev Req Model (2009 GRC) Rebuttal REmoval of New  WH Solar AdjustMI 2" xfId="5051"/>
    <cellStyle name="_Portfolio SPlan Base Case.xls Chart 1_Rebuttal Power Costs_Electric Rev Req Model (2009 GRC) Rebuttal REmoval of New  WH Solar AdjustMI 2 2" xfId="5052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3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4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5"/>
    <cellStyle name="_Portfolio SPlan Base Case.xls Chart 1_Rebuttal Power Costs_Electric Rev Req Model (2009 GRC) Revised 01-18-2010 2" xfId="5056"/>
    <cellStyle name="_Portfolio SPlan Base Case.xls Chart 1_Rebuttal Power Costs_Electric Rev Req Model (2009 GRC) Revised 01-18-2010 2 2" xfId="5057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8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59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0"/>
    <cellStyle name="_Portfolio SPlan Base Case.xls Chart 1_Rebuttal Power Costs_Final Order Electric EXHIBIT A-1 2" xfId="5061"/>
    <cellStyle name="_Portfolio SPlan Base Case.xls Chart 1_Rebuttal Power Costs_Final Order Electric EXHIBIT A-1 2 2" xfId="5062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3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4"/>
    <cellStyle name="_Portfolio SPlan Base Case.xls Chart 1_TENASKA REGULATORY ASSET 2" xfId="5065"/>
    <cellStyle name="_Portfolio SPlan Base Case.xls Chart 1_TENASKA REGULATORY ASSET 2 2" xfId="5066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7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8"/>
    <cellStyle name="_Portfolio SPlan Base Case.xls Chart 2 2" xfId="5069"/>
    <cellStyle name="_Portfolio SPlan Base Case.xls Chart 2 2 2" xfId="5070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1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2"/>
    <cellStyle name="_Portfolio SPlan Base Case.xls Chart 2_Adj Bench DR 3 for Initial Briefs (Electric) 2" xfId="5073"/>
    <cellStyle name="_Portfolio SPlan Base Case.xls Chart 2_Adj Bench DR 3 for Initial Briefs (Electric) 2 2" xfId="5074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5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6"/>
    <cellStyle name="_Portfolio SPlan Base Case.xls Chart 2_Adj Bench DR 3 for Initial Briefs (Electric)_DEM-WP(C) ENERG10C--ctn Mid-C_042010 2010GRC 2" xfId="21895"/>
    <cellStyle name="_Portfolio SPlan Base Case.xls Chart 2_Book1" xfId="5077"/>
    <cellStyle name="_Portfolio SPlan Base Case.xls Chart 2_Book1 2" xfId="21896"/>
    <cellStyle name="_Portfolio SPlan Base Case.xls Chart 2_Book2" xfId="5078"/>
    <cellStyle name="_Portfolio SPlan Base Case.xls Chart 2_Book2 2" xfId="5079"/>
    <cellStyle name="_Portfolio SPlan Base Case.xls Chart 2_Book2 2 2" xfId="5080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1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2"/>
    <cellStyle name="_Portfolio SPlan Base Case.xls Chart 2_Book2_Adj Bench DR 3 for Initial Briefs (Electric) 2" xfId="5083"/>
    <cellStyle name="_Portfolio SPlan Base Case.xls Chart 2_Book2_Adj Bench DR 3 for Initial Briefs (Electric) 2 2" xfId="5084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5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6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7"/>
    <cellStyle name="_Portfolio SPlan Base Case.xls Chart 2_Book2_DEM-WP(C) ENERG10C--ctn Mid-C_042010 2010GRC 2" xfId="21926"/>
    <cellStyle name="_Portfolio SPlan Base Case.xls Chart 2_Book2_Electric Rev Req Model (2009 GRC) Rebuttal" xfId="5088"/>
    <cellStyle name="_Portfolio SPlan Base Case.xls Chart 2_Book2_Electric Rev Req Model (2009 GRC) Rebuttal 2" xfId="5089"/>
    <cellStyle name="_Portfolio SPlan Base Case.xls Chart 2_Book2_Electric Rev Req Model (2009 GRC) Rebuttal 2 2" xfId="5090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1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2"/>
    <cellStyle name="_Portfolio SPlan Base Case.xls Chart 2_Book2_Electric Rev Req Model (2009 GRC) Rebuttal REmoval of New  WH Solar AdjustMI 2" xfId="5093"/>
    <cellStyle name="_Portfolio SPlan Base Case.xls Chart 2_Book2_Electric Rev Req Model (2009 GRC) Rebuttal REmoval of New  WH Solar AdjustMI 2 2" xfId="5094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5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6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7"/>
    <cellStyle name="_Portfolio SPlan Base Case.xls Chart 2_Book2_Electric Rev Req Model (2009 GRC) Revised 01-18-2010 2" xfId="5098"/>
    <cellStyle name="_Portfolio SPlan Base Case.xls Chart 2_Book2_Electric Rev Req Model (2009 GRC) Revised 01-18-2010 2 2" xfId="5099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0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1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2"/>
    <cellStyle name="_Portfolio SPlan Base Case.xls Chart 2_Book2_Final Order Electric EXHIBIT A-1 2" xfId="5103"/>
    <cellStyle name="_Portfolio SPlan Base Case.xls Chart 2_Book2_Final Order Electric EXHIBIT A-1 2 2" xfId="5104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5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6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7"/>
    <cellStyle name="_Portfolio SPlan Base Case.xls Chart 2_Confidential Material 2" xfId="21970"/>
    <cellStyle name="_Portfolio SPlan Base Case.xls Chart 2_DEM-WP(C) Colstrip 12 Coal Cost Forecast 2010GRC" xfId="5108"/>
    <cellStyle name="_Portfolio SPlan Base Case.xls Chart 2_DEM-WP(C) Colstrip 12 Coal Cost Forecast 2010GRC 2" xfId="21971"/>
    <cellStyle name="_Portfolio SPlan Base Case.xls Chart 2_DEM-WP(C) ENERG10C--ctn Mid-C_042010 2010GRC" xfId="5109"/>
    <cellStyle name="_Portfolio SPlan Base Case.xls Chart 2_DEM-WP(C) ENERG10C--ctn Mid-C_042010 2010GRC 2" xfId="21972"/>
    <cellStyle name="_Portfolio SPlan Base Case.xls Chart 2_DEM-WP(C) Production O&amp;M 2010GRC As-Filed" xfId="5110"/>
    <cellStyle name="_Portfolio SPlan Base Case.xls Chart 2_DEM-WP(C) Production O&amp;M 2010GRC As-Filed 2" xfId="5111"/>
    <cellStyle name="_Portfolio SPlan Base Case.xls Chart 2_DEM-WP(C) Production O&amp;M 2010GRC As-Filed 2 2" xfId="21973"/>
    <cellStyle name="_Portfolio SPlan Base Case.xls Chart 2_DEM-WP(C) Production O&amp;M 2010GRC As-Filed 3" xfId="5112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3"/>
    <cellStyle name="_Portfolio SPlan Base Case.xls Chart 2_Electric Rev Req Model (2009 GRC)  2" xfId="5114"/>
    <cellStyle name="_Portfolio SPlan Base Case.xls Chart 2_Electric Rev Req Model (2009 GRC)  2 2" xfId="5115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6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7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8"/>
    <cellStyle name="_Portfolio SPlan Base Case.xls Chart 2_Electric Rev Req Model (2009 GRC) _DEM-WP(C) ENERG10C--ctn Mid-C_042010 2010GRC 2" xfId="21994"/>
    <cellStyle name="_Portfolio SPlan Base Case.xls Chart 2_Electric Rev Req Model (2009 GRC) Rebuttal" xfId="5119"/>
    <cellStyle name="_Portfolio SPlan Base Case.xls Chart 2_Electric Rev Req Model (2009 GRC) Rebuttal 2" xfId="5120"/>
    <cellStyle name="_Portfolio SPlan Base Case.xls Chart 2_Electric Rev Req Model (2009 GRC) Rebuttal 2 2" xfId="5121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2"/>
    <cellStyle name="_Portfolio SPlan Base Case.xls Chart 2_Electric Rev Req Model (2009 GRC) Rebuttal 3 2" xfId="21997"/>
    <cellStyle name="_Portfolio SPlan Base Case.xls Chart 2_Electric Rev Req Model (2009 GRC) Rebuttal 4" xfId="5123"/>
    <cellStyle name="_Portfolio SPlan Base Case.xls Chart 2_Electric Rev Req Model (2009 GRC) Rebuttal REmoval of New  WH Solar AdjustMI" xfId="5124"/>
    <cellStyle name="_Portfolio SPlan Base Case.xls Chart 2_Electric Rev Req Model (2009 GRC) Rebuttal REmoval of New  WH Solar AdjustMI 2" xfId="5125"/>
    <cellStyle name="_Portfolio SPlan Base Case.xls Chart 2_Electric Rev Req Model (2009 GRC) Rebuttal REmoval of New  WH Solar AdjustMI 2 2" xfId="5126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7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8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29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0"/>
    <cellStyle name="_Portfolio SPlan Base Case.xls Chart 2_Electric Rev Req Model (2009 GRC) Revised 01-18-2010 2" xfId="5131"/>
    <cellStyle name="_Portfolio SPlan Base Case.xls Chart 2_Electric Rev Req Model (2009 GRC) Revised 01-18-2010 2 2" xfId="5132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3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4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5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6"/>
    <cellStyle name="_Portfolio SPlan Base Case.xls Chart 2_Electric Rev Req Model (2010 GRC) 2" xfId="22026"/>
    <cellStyle name="_Portfolio SPlan Base Case.xls Chart 2_Electric Rev Req Model (2010 GRC) SF" xfId="5137"/>
    <cellStyle name="_Portfolio SPlan Base Case.xls Chart 2_Electric Rev Req Model (2010 GRC) SF 2" xfId="22027"/>
    <cellStyle name="_Portfolio SPlan Base Case.xls Chart 2_Final Order Electric EXHIBIT A-1" xfId="5138"/>
    <cellStyle name="_Portfolio SPlan Base Case.xls Chart 2_Final Order Electric EXHIBIT A-1 2" xfId="5139"/>
    <cellStyle name="_Portfolio SPlan Base Case.xls Chart 2_Final Order Electric EXHIBIT A-1 2 2" xfId="5140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1"/>
    <cellStyle name="_Portfolio SPlan Base Case.xls Chart 2_Final Order Electric EXHIBIT A-1 3 2" xfId="22031"/>
    <cellStyle name="_Portfolio SPlan Base Case.xls Chart 2_Final Order Electric EXHIBIT A-1 4" xfId="5142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3"/>
    <cellStyle name="_Portfolio SPlan Base Case.xls Chart 2_NIM Summary 2" xfId="5144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5"/>
    <cellStyle name="_Portfolio SPlan Base Case.xls Chart 2_NIM Summary_DEM-WP(C) ENERG10C--ctn Mid-C_042010 2010GRC 2" xfId="22050"/>
    <cellStyle name="_Portfolio SPlan Base Case.xls Chart 2_Rebuttal Power Costs" xfId="5146"/>
    <cellStyle name="_Portfolio SPlan Base Case.xls Chart 2_Rebuttal Power Costs 2" xfId="5147"/>
    <cellStyle name="_Portfolio SPlan Base Case.xls Chart 2_Rebuttal Power Costs 2 2" xfId="5148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49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0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1"/>
    <cellStyle name="_Portfolio SPlan Base Case.xls Chart 2_Rebuttal Power Costs_Adj Bench DR 3 for Initial Briefs (Electric) 2" xfId="5152"/>
    <cellStyle name="_Portfolio SPlan Base Case.xls Chart 2_Rebuttal Power Costs_Adj Bench DR 3 for Initial Briefs (Electric) 2 2" xfId="5153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4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5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6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7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8"/>
    <cellStyle name="_Portfolio SPlan Base Case.xls Chart 2_Rebuttal Power Costs_Electric Rev Req Model (2009 GRC) Rebuttal 2" xfId="5159"/>
    <cellStyle name="_Portfolio SPlan Base Case.xls Chart 2_Rebuttal Power Costs_Electric Rev Req Model (2009 GRC) Rebuttal 2 2" xfId="5160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1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2"/>
    <cellStyle name="_Portfolio SPlan Base Case.xls Chart 2_Rebuttal Power Costs_Electric Rev Req Model (2009 GRC) Rebuttal REmoval of New  WH Solar AdjustMI" xfId="5163"/>
    <cellStyle name="_Portfolio SPlan Base Case.xls Chart 2_Rebuttal Power Costs_Electric Rev Req Model (2009 GRC) Rebuttal REmoval of New  WH Solar AdjustMI 2" xfId="5164"/>
    <cellStyle name="_Portfolio SPlan Base Case.xls Chart 2_Rebuttal Power Costs_Electric Rev Req Model (2009 GRC) Rebuttal REmoval of New  WH Solar AdjustMI 2 2" xfId="5165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6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7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8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69"/>
    <cellStyle name="_Portfolio SPlan Base Case.xls Chart 2_Rebuttal Power Costs_Electric Rev Req Model (2009 GRC) Revised 01-18-2010 2" xfId="5170"/>
    <cellStyle name="_Portfolio SPlan Base Case.xls Chart 2_Rebuttal Power Costs_Electric Rev Req Model (2009 GRC) Revised 01-18-2010 2 2" xfId="5171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2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3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4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5"/>
    <cellStyle name="_Portfolio SPlan Base Case.xls Chart 2_Rebuttal Power Costs_Final Order Electric EXHIBIT A-1 2" xfId="5176"/>
    <cellStyle name="_Portfolio SPlan Base Case.xls Chart 2_Rebuttal Power Costs_Final Order Electric EXHIBIT A-1 2 2" xfId="5177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8"/>
    <cellStyle name="_Portfolio SPlan Base Case.xls Chart 2_Rebuttal Power Costs_Final Order Electric EXHIBIT A-1 3 2" xfId="22113"/>
    <cellStyle name="_Portfolio SPlan Base Case.xls Chart 2_Rebuttal Power Costs_Final Order Electric EXHIBIT A-1 4" xfId="5179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0"/>
    <cellStyle name="_Portfolio SPlan Base Case.xls Chart 2_TENASKA REGULATORY ASSET 2" xfId="5181"/>
    <cellStyle name="_Portfolio SPlan Base Case.xls Chart 2_TENASKA REGULATORY ASSET 2 2" xfId="5182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3"/>
    <cellStyle name="_Portfolio SPlan Base Case.xls Chart 2_TENASKA REGULATORY ASSET 3 2" xfId="22119"/>
    <cellStyle name="_Portfolio SPlan Base Case.xls Chart 2_TENASKA REGULATORY ASSET 4" xfId="5184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5"/>
    <cellStyle name="_Portfolio SPlan Base Case.xls Chart 3 2" xfId="5186"/>
    <cellStyle name="_Portfolio SPlan Base Case.xls Chart 3 2 2" xfId="5187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8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89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0"/>
    <cellStyle name="_Portfolio SPlan Base Case.xls Chart 3_Adj Bench DR 3 for Initial Briefs (Electric) 2" xfId="5191"/>
    <cellStyle name="_Portfolio SPlan Base Case.xls Chart 3_Adj Bench DR 3 for Initial Briefs (Electric) 2 2" xfId="5192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3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4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5"/>
    <cellStyle name="_Portfolio SPlan Base Case.xls Chart 3_Adj Bench DR 3 for Initial Briefs (Electric)_DEM-WP(C) ENERG10C--ctn Mid-C_042010 2010GRC 2" xfId="22162"/>
    <cellStyle name="_Portfolio SPlan Base Case.xls Chart 3_Book1" xfId="5196"/>
    <cellStyle name="_Portfolio SPlan Base Case.xls Chart 3_Book1 2" xfId="22163"/>
    <cellStyle name="_Portfolio SPlan Base Case.xls Chart 3_Book2" xfId="5197"/>
    <cellStyle name="_Portfolio SPlan Base Case.xls Chart 3_Book2 2" xfId="5198"/>
    <cellStyle name="_Portfolio SPlan Base Case.xls Chart 3_Book2 2 2" xfId="5199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0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1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2"/>
    <cellStyle name="_Portfolio SPlan Base Case.xls Chart 3_Book2_Adj Bench DR 3 for Initial Briefs (Electric) 2" xfId="5203"/>
    <cellStyle name="_Portfolio SPlan Base Case.xls Chart 3_Book2_Adj Bench DR 3 for Initial Briefs (Electric) 2 2" xfId="5204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5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6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7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8"/>
    <cellStyle name="_Portfolio SPlan Base Case.xls Chart 3_Book2_DEM-WP(C) ENERG10C--ctn Mid-C_042010 2010GRC 2" xfId="22191"/>
    <cellStyle name="_Portfolio SPlan Base Case.xls Chart 3_Book2_Electric Rev Req Model (2009 GRC) Rebuttal" xfId="5209"/>
    <cellStyle name="_Portfolio SPlan Base Case.xls Chart 3_Book2_Electric Rev Req Model (2009 GRC) Rebuttal 2" xfId="5210"/>
    <cellStyle name="_Portfolio SPlan Base Case.xls Chart 3_Book2_Electric Rev Req Model (2009 GRC) Rebuttal 2 2" xfId="5211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2"/>
    <cellStyle name="_Portfolio SPlan Base Case.xls Chart 3_Book2_Electric Rev Req Model (2009 GRC) Rebuttal 3 2" xfId="22194"/>
    <cellStyle name="_Portfolio SPlan Base Case.xls Chart 3_Book2_Electric Rev Req Model (2009 GRC) Rebuttal 4" xfId="5213"/>
    <cellStyle name="_Portfolio SPlan Base Case.xls Chart 3_Book2_Electric Rev Req Model (2009 GRC) Rebuttal REmoval of New  WH Solar AdjustMI" xfId="5214"/>
    <cellStyle name="_Portfolio SPlan Base Case.xls Chart 3_Book2_Electric Rev Req Model (2009 GRC) Rebuttal REmoval of New  WH Solar AdjustMI 2" xfId="5215"/>
    <cellStyle name="_Portfolio SPlan Base Case.xls Chart 3_Book2_Electric Rev Req Model (2009 GRC) Rebuttal REmoval of New  WH Solar AdjustMI 2 2" xfId="5216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7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8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19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0"/>
    <cellStyle name="_Portfolio SPlan Base Case.xls Chart 3_Book2_Electric Rev Req Model (2009 GRC) Revised 01-18-2010 2" xfId="5221"/>
    <cellStyle name="_Portfolio SPlan Base Case.xls Chart 3_Book2_Electric Rev Req Model (2009 GRC) Revised 01-18-2010 2 2" xfId="5222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3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4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5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6"/>
    <cellStyle name="_Portfolio SPlan Base Case.xls Chart 3_Book2_Final Order Electric EXHIBIT A-1 2" xfId="5227"/>
    <cellStyle name="_Portfolio SPlan Base Case.xls Chart 3_Book2_Final Order Electric EXHIBIT A-1 2 2" xfId="5228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29"/>
    <cellStyle name="_Portfolio SPlan Base Case.xls Chart 3_Book2_Final Order Electric EXHIBIT A-1 3 2" xfId="22226"/>
    <cellStyle name="_Portfolio SPlan Base Case.xls Chart 3_Book2_Final Order Electric EXHIBIT A-1 4" xfId="5230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1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2"/>
    <cellStyle name="_Portfolio SPlan Base Case.xls Chart 3_Confidential Material 2" xfId="22231"/>
    <cellStyle name="_Portfolio SPlan Base Case.xls Chart 3_DEM-WP(C) Colstrip 12 Coal Cost Forecast 2010GRC" xfId="5233"/>
    <cellStyle name="_Portfolio SPlan Base Case.xls Chart 3_DEM-WP(C) Colstrip 12 Coal Cost Forecast 2010GRC 2" xfId="22232"/>
    <cellStyle name="_Portfolio SPlan Base Case.xls Chart 3_DEM-WP(C) ENERG10C--ctn Mid-C_042010 2010GRC" xfId="5234"/>
    <cellStyle name="_Portfolio SPlan Base Case.xls Chart 3_DEM-WP(C) ENERG10C--ctn Mid-C_042010 2010GRC 2" xfId="22233"/>
    <cellStyle name="_Portfolio SPlan Base Case.xls Chart 3_DEM-WP(C) Production O&amp;M 2010GRC As-Filed" xfId="5235"/>
    <cellStyle name="_Portfolio SPlan Base Case.xls Chart 3_DEM-WP(C) Production O&amp;M 2010GRC As-Filed 2" xfId="5236"/>
    <cellStyle name="_Portfolio SPlan Base Case.xls Chart 3_DEM-WP(C) Production O&amp;M 2010GRC As-Filed 2 2" xfId="22234"/>
    <cellStyle name="_Portfolio SPlan Base Case.xls Chart 3_DEM-WP(C) Production O&amp;M 2010GRC As-Filed 3" xfId="5237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8"/>
    <cellStyle name="_Portfolio SPlan Base Case.xls Chart 3_Electric Rev Req Model (2009 GRC)  2" xfId="5239"/>
    <cellStyle name="_Portfolio SPlan Base Case.xls Chart 3_Electric Rev Req Model (2009 GRC)  2 2" xfId="5240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1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2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3"/>
    <cellStyle name="_Portfolio SPlan Base Case.xls Chart 3_Electric Rev Req Model (2009 GRC) _DEM-WP(C) ENERG10C--ctn Mid-C_042010 2010GRC 2" xfId="22255"/>
    <cellStyle name="_Portfolio SPlan Base Case.xls Chart 3_Electric Rev Req Model (2009 GRC) Rebuttal" xfId="5244"/>
    <cellStyle name="_Portfolio SPlan Base Case.xls Chart 3_Electric Rev Req Model (2009 GRC) Rebuttal 2" xfId="5245"/>
    <cellStyle name="_Portfolio SPlan Base Case.xls Chart 3_Electric Rev Req Model (2009 GRC) Rebuttal 2 2" xfId="5246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7"/>
    <cellStyle name="_Portfolio SPlan Base Case.xls Chart 3_Electric Rev Req Model (2009 GRC) Rebuttal 3 2" xfId="22258"/>
    <cellStyle name="_Portfolio SPlan Base Case.xls Chart 3_Electric Rev Req Model (2009 GRC) Rebuttal 4" xfId="5248"/>
    <cellStyle name="_Portfolio SPlan Base Case.xls Chart 3_Electric Rev Req Model (2009 GRC) Rebuttal REmoval of New  WH Solar AdjustMI" xfId="5249"/>
    <cellStyle name="_Portfolio SPlan Base Case.xls Chart 3_Electric Rev Req Model (2009 GRC) Rebuttal REmoval of New  WH Solar AdjustMI 2" xfId="5250"/>
    <cellStyle name="_Portfolio SPlan Base Case.xls Chart 3_Electric Rev Req Model (2009 GRC) Rebuttal REmoval of New  WH Solar AdjustMI 2 2" xfId="5251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2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3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4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5"/>
    <cellStyle name="_Portfolio SPlan Base Case.xls Chart 3_Electric Rev Req Model (2009 GRC) Revised 01-18-2010 2" xfId="5256"/>
    <cellStyle name="_Portfolio SPlan Base Case.xls Chart 3_Electric Rev Req Model (2009 GRC) Revised 01-18-2010 2 2" xfId="5257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8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59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0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1"/>
    <cellStyle name="_Portfolio SPlan Base Case.xls Chart 3_Electric Rev Req Model (2010 GRC) 2" xfId="22287"/>
    <cellStyle name="_Portfolio SPlan Base Case.xls Chart 3_Electric Rev Req Model (2010 GRC) SF" xfId="5262"/>
    <cellStyle name="_Portfolio SPlan Base Case.xls Chart 3_Electric Rev Req Model (2010 GRC) SF 2" xfId="22288"/>
    <cellStyle name="_Portfolio SPlan Base Case.xls Chart 3_Final Order Electric EXHIBIT A-1" xfId="5263"/>
    <cellStyle name="_Portfolio SPlan Base Case.xls Chart 3_Final Order Electric EXHIBIT A-1 2" xfId="5264"/>
    <cellStyle name="_Portfolio SPlan Base Case.xls Chart 3_Final Order Electric EXHIBIT A-1 2 2" xfId="5265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6"/>
    <cellStyle name="_Portfolio SPlan Base Case.xls Chart 3_Final Order Electric EXHIBIT A-1 3 2" xfId="22292"/>
    <cellStyle name="_Portfolio SPlan Base Case.xls Chart 3_Final Order Electric EXHIBIT A-1 4" xfId="5267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8"/>
    <cellStyle name="_Portfolio SPlan Base Case.xls Chart 3_NIM Summary 2" xfId="5269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0"/>
    <cellStyle name="_Portfolio SPlan Base Case.xls Chart 3_NIM Summary_DEM-WP(C) ENERG10C--ctn Mid-C_042010 2010GRC 2" xfId="22311"/>
    <cellStyle name="_Portfolio SPlan Base Case.xls Chart 3_Rebuttal Power Costs" xfId="5271"/>
    <cellStyle name="_Portfolio SPlan Base Case.xls Chart 3_Rebuttal Power Costs 2" xfId="5272"/>
    <cellStyle name="_Portfolio SPlan Base Case.xls Chart 3_Rebuttal Power Costs 2 2" xfId="5273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4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5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6"/>
    <cellStyle name="_Portfolio SPlan Base Case.xls Chart 3_Rebuttal Power Costs_Adj Bench DR 3 for Initial Briefs (Electric) 2" xfId="5277"/>
    <cellStyle name="_Portfolio SPlan Base Case.xls Chart 3_Rebuttal Power Costs_Adj Bench DR 3 for Initial Briefs (Electric) 2 2" xfId="5278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79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0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1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2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3"/>
    <cellStyle name="_Portfolio SPlan Base Case.xls Chart 3_Rebuttal Power Costs_Electric Rev Req Model (2009 GRC) Rebuttal 2" xfId="5284"/>
    <cellStyle name="_Portfolio SPlan Base Case.xls Chart 3_Rebuttal Power Costs_Electric Rev Req Model (2009 GRC) Rebuttal 2 2" xfId="5285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6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7"/>
    <cellStyle name="_Portfolio SPlan Base Case.xls Chart 3_Rebuttal Power Costs_Electric Rev Req Model (2009 GRC) Rebuttal REmoval of New  WH Solar AdjustMI" xfId="5288"/>
    <cellStyle name="_Portfolio SPlan Base Case.xls Chart 3_Rebuttal Power Costs_Electric Rev Req Model (2009 GRC) Rebuttal REmoval of New  WH Solar AdjustMI 2" xfId="5289"/>
    <cellStyle name="_Portfolio SPlan Base Case.xls Chart 3_Rebuttal Power Costs_Electric Rev Req Model (2009 GRC) Rebuttal REmoval of New  WH Solar AdjustMI 2 2" xfId="5290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1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2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3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4"/>
    <cellStyle name="_Portfolio SPlan Base Case.xls Chart 3_Rebuttal Power Costs_Electric Rev Req Model (2009 GRC) Revised 01-18-2010 2" xfId="5295"/>
    <cellStyle name="_Portfolio SPlan Base Case.xls Chart 3_Rebuttal Power Costs_Electric Rev Req Model (2009 GRC) Revised 01-18-2010 2 2" xfId="5296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7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8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299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0"/>
    <cellStyle name="_Portfolio SPlan Base Case.xls Chart 3_Rebuttal Power Costs_Final Order Electric EXHIBIT A-1 2" xfId="5301"/>
    <cellStyle name="_Portfolio SPlan Base Case.xls Chart 3_Rebuttal Power Costs_Final Order Electric EXHIBIT A-1 2 2" xfId="5302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3"/>
    <cellStyle name="_Portfolio SPlan Base Case.xls Chart 3_Rebuttal Power Costs_Final Order Electric EXHIBIT A-1 3 2" xfId="22374"/>
    <cellStyle name="_Portfolio SPlan Base Case.xls Chart 3_Rebuttal Power Costs_Final Order Electric EXHIBIT A-1 4" xfId="5304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5"/>
    <cellStyle name="_Portfolio SPlan Base Case.xls Chart 3_TENASKA REGULATORY ASSET 2" xfId="5306"/>
    <cellStyle name="_Portfolio SPlan Base Case.xls Chart 3_TENASKA REGULATORY ASSET 2 2" xfId="5307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8"/>
    <cellStyle name="_Portfolio SPlan Base Case.xls Chart 3_TENASKA REGULATORY ASSET 3 2" xfId="22380"/>
    <cellStyle name="_Portfolio SPlan Base Case.xls Chart 3_TENASKA REGULATORY ASSET 4" xfId="5309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0"/>
    <cellStyle name="_Power Cost Value Copy 11.30.05 gas 1.09.06 AURORA at 1.10.06 10" xfId="22383"/>
    <cellStyle name="_Power Cost Value Copy 11.30.05 gas 1.09.06 AURORA at 1.10.06 2" xfId="5311"/>
    <cellStyle name="_Power Cost Value Copy 11.30.05 gas 1.09.06 AURORA at 1.10.06 2 2" xfId="5312"/>
    <cellStyle name="_Power Cost Value Copy 11.30.05 gas 1.09.06 AURORA at 1.10.06 2 2 2" xfId="5313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4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5"/>
    <cellStyle name="_Power Cost Value Copy 11.30.05 gas 1.09.06 AURORA at 1.10.06 3 2" xfId="5316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7"/>
    <cellStyle name="_Power Cost Value Copy 11.30.05 gas 1.09.06 AURORA at 1.10.06 4 2" xfId="5318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19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0"/>
    <cellStyle name="_Power Cost Value Copy 11.30.05 gas 1.09.06 AURORA at 1.10.06 6 2" xfId="5321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2"/>
    <cellStyle name="_Power Cost Value Copy 11.30.05 gas 1.09.06 AURORA at 1.10.06 7 2" xfId="5323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4"/>
    <cellStyle name="_Power Cost Value Copy 11.30.05 gas 1.09.06 AURORA at 1.10.06_04 07E Wild Horse Wind Expansion (C) (2) 2" xfId="5325"/>
    <cellStyle name="_Power Cost Value Copy 11.30.05 gas 1.09.06 AURORA at 1.10.06_04 07E Wild Horse Wind Expansion (C) (2) 2 2" xfId="5326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7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8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29"/>
    <cellStyle name="_Power Cost Value Copy 11.30.05 gas 1.09.06 AURORA at 1.10.06_04 07E Wild Horse Wind Expansion (C) (2)_Adj Bench DR 3 for Initial Briefs (Electric) 2" xfId="5330"/>
    <cellStyle name="_Power Cost Value Copy 11.30.05 gas 1.09.06 AURORA at 1.10.06_04 07E Wild Horse Wind Expansion (C) (2)_Adj Bench DR 3 for Initial Briefs (Electric) 2 2" xfId="5331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2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3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4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5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6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7"/>
    <cellStyle name="_Power Cost Value Copy 11.30.05 gas 1.09.06 AURORA at 1.10.06_04 07E Wild Horse Wind Expansion (C) (2)_Electric Rev Req Model (2009 GRC)  2" xfId="5338"/>
    <cellStyle name="_Power Cost Value Copy 11.30.05 gas 1.09.06 AURORA at 1.10.06_04 07E Wild Horse Wind Expansion (C) (2)_Electric Rev Req Model (2009 GRC)  2 2" xfId="5339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0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1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2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3"/>
    <cellStyle name="_Power Cost Value Copy 11.30.05 gas 1.09.06 AURORA at 1.10.06_04 07E Wild Horse Wind Expansion (C) (2)_Electric Rev Req Model (2009 GRC) Rebuttal 2" xfId="5344"/>
    <cellStyle name="_Power Cost Value Copy 11.30.05 gas 1.09.06 AURORA at 1.10.06_04 07E Wild Horse Wind Expansion (C) (2)_Electric Rev Req Model (2009 GRC) Rebuttal 2 2" xfId="5345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6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7"/>
    <cellStyle name="_Power Cost Value Copy 11.30.05 gas 1.09.06 AURORA at 1.10.06_04 07E Wild Horse Wind Expansion (C) (2)_Electric Rev Req Model (2009 GRC) Rebuttal REmoval of New  WH Solar AdjustMI" xfId="5348"/>
    <cellStyle name="_Power Cost Value Copy 11.30.05 gas 1.09.06 AURORA at 1.10.06_04 07E Wild Horse Wind Expansion (C) (2)_Electric Rev Req Model (2009 GRC) Rebuttal REmoval of New  WH Solar AdjustMI 2" xfId="5349"/>
    <cellStyle name="_Power Cost Value Copy 11.30.05 gas 1.09.06 AURORA at 1.10.06_04 07E Wild Horse Wind Expansion (C) (2)_Electric Rev Req Model (2009 GRC) Rebuttal REmoval of New  WH Solar AdjustMI 2 2" xfId="5350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1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2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3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4"/>
    <cellStyle name="_Power Cost Value Copy 11.30.05 gas 1.09.06 AURORA at 1.10.06_04 07E Wild Horse Wind Expansion (C) (2)_Electric Rev Req Model (2009 GRC) Revised 01-18-2010 2" xfId="5355"/>
    <cellStyle name="_Power Cost Value Copy 11.30.05 gas 1.09.06 AURORA at 1.10.06_04 07E Wild Horse Wind Expansion (C) (2)_Electric Rev Req Model (2009 GRC) Revised 01-18-2010 2 2" xfId="5356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7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8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59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0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1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2"/>
    <cellStyle name="_Power Cost Value Copy 11.30.05 gas 1.09.06 AURORA at 1.10.06_04 07E Wild Horse Wind Expansion (C) (2)_Final Order Electric EXHIBIT A-1 2" xfId="5363"/>
    <cellStyle name="_Power Cost Value Copy 11.30.05 gas 1.09.06 AURORA at 1.10.06_04 07E Wild Horse Wind Expansion (C) (2)_Final Order Electric EXHIBIT A-1 2 2" xfId="5364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5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6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7"/>
    <cellStyle name="_Power Cost Value Copy 11.30.05 gas 1.09.06 AURORA at 1.10.06_04 07E Wild Horse Wind Expansion (C) (2)_TENASKA REGULATORY ASSET 2" xfId="5368"/>
    <cellStyle name="_Power Cost Value Copy 11.30.05 gas 1.09.06 AURORA at 1.10.06_04 07E Wild Horse Wind Expansion (C) (2)_TENASKA REGULATORY ASSET 2 2" xfId="5369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0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1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2"/>
    <cellStyle name="_Power Cost Value Copy 11.30.05 gas 1.09.06 AURORA at 1.10.06_16.37E Wild Horse Expansion DeferralRevwrkingfile SF 2" xfId="5373"/>
    <cellStyle name="_Power Cost Value Copy 11.30.05 gas 1.09.06 AURORA at 1.10.06_16.37E Wild Horse Expansion DeferralRevwrkingfile SF 2 2" xfId="5374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5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6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7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8"/>
    <cellStyle name="_Power Cost Value Copy 11.30.05 gas 1.09.06 AURORA at 1.10.06_2009 Compliance Filing PCA Exhibits for GRC 2" xfId="5379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0"/>
    <cellStyle name="_Power Cost Value Copy 11.30.05 gas 1.09.06 AURORA at 1.10.06_2009 GRC Compl Filing - Exhibit D 2" xfId="5381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2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3"/>
    <cellStyle name="_Power Cost Value Copy 11.30.05 gas 1.09.06 AURORA at 1.10.06_4 31 Regulatory Assets and Liabilities  7 06- Exhibit D" xfId="5384"/>
    <cellStyle name="_Power Cost Value Copy 11.30.05 gas 1.09.06 AURORA at 1.10.06_4 31 Regulatory Assets and Liabilities  7 06- Exhibit D 2" xfId="5385"/>
    <cellStyle name="_Power Cost Value Copy 11.30.05 gas 1.09.06 AURORA at 1.10.06_4 31 Regulatory Assets and Liabilities  7 06- Exhibit D 2 2" xfId="5386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7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8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89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0"/>
    <cellStyle name="_Power Cost Value Copy 11.30.05 gas 1.09.06 AURORA at 1.10.06_4 31 Regulatory Assets and Liabilities  7 06- Exhibit D_NIM Summary 2" xfId="5391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2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3"/>
    <cellStyle name="_Power Cost Value Copy 11.30.05 gas 1.09.06 AURORA at 1.10.06_4 31E Reg Asset  Liab and EXH D _ Aug 10 Filing (2)" xfId="5394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5"/>
    <cellStyle name="_Power Cost Value Copy 11.30.05 gas 1.09.06 AURORA at 1.10.06_4 32 Regulatory Assets and Liabilities  7 06- Exhibit D 2" xfId="5396"/>
    <cellStyle name="_Power Cost Value Copy 11.30.05 gas 1.09.06 AURORA at 1.10.06_4 32 Regulatory Assets and Liabilities  7 06- Exhibit D 2 2" xfId="5397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8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399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0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1"/>
    <cellStyle name="_Power Cost Value Copy 11.30.05 gas 1.09.06 AURORA at 1.10.06_4 32 Regulatory Assets and Liabilities  7 06- Exhibit D_NIM Summary 2" xfId="5402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3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4"/>
    <cellStyle name="_Power Cost Value Copy 11.30.05 gas 1.09.06 AURORA at 1.10.06_Att B to RECs proceeds proposal" xfId="22744"/>
    <cellStyle name="_Power Cost Value Copy 11.30.05 gas 1.09.06 AURORA at 1.10.06_AURORA Total New" xfId="5405"/>
    <cellStyle name="_Power Cost Value Copy 11.30.05 gas 1.09.06 AURORA at 1.10.06_AURORA Total New 2" xfId="5406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7"/>
    <cellStyle name="_Power Cost Value Copy 11.30.05 gas 1.09.06 AURORA at 1.10.06_Book2 2" xfId="5408"/>
    <cellStyle name="_Power Cost Value Copy 11.30.05 gas 1.09.06 AURORA at 1.10.06_Book2 2 2" xfId="5409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0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1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2"/>
    <cellStyle name="_Power Cost Value Copy 11.30.05 gas 1.09.06 AURORA at 1.10.06_Book2_Adj Bench DR 3 for Initial Briefs (Electric) 2" xfId="5413"/>
    <cellStyle name="_Power Cost Value Copy 11.30.05 gas 1.09.06 AURORA at 1.10.06_Book2_Adj Bench DR 3 for Initial Briefs (Electric) 2 2" xfId="5414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5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6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7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8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19"/>
    <cellStyle name="_Power Cost Value Copy 11.30.05 gas 1.09.06 AURORA at 1.10.06_Book2_Electric Rev Req Model (2009 GRC) Rebuttal 2" xfId="5420"/>
    <cellStyle name="_Power Cost Value Copy 11.30.05 gas 1.09.06 AURORA at 1.10.06_Book2_Electric Rev Req Model (2009 GRC) Rebuttal 2 2" xfId="5421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2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3"/>
    <cellStyle name="_Power Cost Value Copy 11.30.05 gas 1.09.06 AURORA at 1.10.06_Book2_Electric Rev Req Model (2009 GRC) Rebuttal REmoval of New  WH Solar AdjustMI" xfId="5424"/>
    <cellStyle name="_Power Cost Value Copy 11.30.05 gas 1.09.06 AURORA at 1.10.06_Book2_Electric Rev Req Model (2009 GRC) Rebuttal REmoval of New  WH Solar AdjustMI 2" xfId="5425"/>
    <cellStyle name="_Power Cost Value Copy 11.30.05 gas 1.09.06 AURORA at 1.10.06_Book2_Electric Rev Req Model (2009 GRC) Rebuttal REmoval of New  WH Solar AdjustMI 2 2" xfId="5426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7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8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29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0"/>
    <cellStyle name="_Power Cost Value Copy 11.30.05 gas 1.09.06 AURORA at 1.10.06_Book2_Electric Rev Req Model (2009 GRC) Revised 01-18-2010 2" xfId="5431"/>
    <cellStyle name="_Power Cost Value Copy 11.30.05 gas 1.09.06 AURORA at 1.10.06_Book2_Electric Rev Req Model (2009 GRC) Revised 01-18-2010 2 2" xfId="5432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3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4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5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6"/>
    <cellStyle name="_Power Cost Value Copy 11.30.05 gas 1.09.06 AURORA at 1.10.06_Book2_Final Order Electric EXHIBIT A-1 2" xfId="5437"/>
    <cellStyle name="_Power Cost Value Copy 11.30.05 gas 1.09.06 AURORA at 1.10.06_Book2_Final Order Electric EXHIBIT A-1 2 2" xfId="5438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39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0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1"/>
    <cellStyle name="_Power Cost Value Copy 11.30.05 gas 1.09.06 AURORA at 1.10.06_Book4 2" xfId="5442"/>
    <cellStyle name="_Power Cost Value Copy 11.30.05 gas 1.09.06 AURORA at 1.10.06_Book4 2 2" xfId="5443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4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5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6"/>
    <cellStyle name="_Power Cost Value Copy 11.30.05 gas 1.09.06 AURORA at 1.10.06_Book4_DEM-WP(C) ENERG10C--ctn Mid-C_042010 2010GRC 2" xfId="22834"/>
    <cellStyle name="_Power Cost Value Copy 11.30.05 gas 1.09.06 AURORA at 1.10.06_Book9" xfId="5447"/>
    <cellStyle name="_Power Cost Value Copy 11.30.05 gas 1.09.06 AURORA at 1.10.06_Book9 2" xfId="5448"/>
    <cellStyle name="_Power Cost Value Copy 11.30.05 gas 1.09.06 AURORA at 1.10.06_Book9 2 2" xfId="5449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0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1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2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3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4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5"/>
    <cellStyle name="_Power Cost Value Copy 11.30.05 gas 1.09.06 AURORA at 1.10.06_Check the Interest Calculation_Scenario 3 2" xfId="22850"/>
    <cellStyle name="_Power Cost Value Copy 11.30.05 gas 1.09.06 AURORA at 1.10.06_Chelan PUD Power Costs (8-10)" xfId="5456"/>
    <cellStyle name="_Power Cost Value Copy 11.30.05 gas 1.09.06 AURORA at 1.10.06_Chelan PUD Power Costs (8-10) 2" xfId="22851"/>
    <cellStyle name="_Power Cost Value Copy 11.30.05 gas 1.09.06 AURORA at 1.10.06_DEM-WP(C) Chelan Power Costs" xfId="5457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8"/>
    <cellStyle name="_Power Cost Value Copy 11.30.05 gas 1.09.06 AURORA at 1.10.06_DEM-WP(C) ENERG10C--ctn Mid-C_042010 2010GRC 2" xfId="22860"/>
    <cellStyle name="_Power Cost Value Copy 11.30.05 gas 1.09.06 AURORA at 1.10.06_DEM-WP(C) Gas Transport 2010GRC" xfId="5459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0"/>
    <cellStyle name="_Power Cost Value Copy 11.30.05 gas 1.09.06 AURORA at 1.10.06_Direct Assignment Distribution Plant 2008 2" xfId="5461"/>
    <cellStyle name="_Power Cost Value Copy 11.30.05 gas 1.09.06 AURORA at 1.10.06_Direct Assignment Distribution Plant 2008 2 2" xfId="5462"/>
    <cellStyle name="_Power Cost Value Copy 11.30.05 gas 1.09.06 AURORA at 1.10.06_Direct Assignment Distribution Plant 2008 2 2 2" xfId="5463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4"/>
    <cellStyle name="_Power Cost Value Copy 11.30.05 gas 1.09.06 AURORA at 1.10.06_Direct Assignment Distribution Plant 2008 2 3 2" xfId="5465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6"/>
    <cellStyle name="_Power Cost Value Copy 11.30.05 gas 1.09.06 AURORA at 1.10.06_Direct Assignment Distribution Plant 2008 2 4 2" xfId="5467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8"/>
    <cellStyle name="_Power Cost Value Copy 11.30.05 gas 1.09.06 AURORA at 1.10.06_Direct Assignment Distribution Plant 2008 3 2" xfId="5469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0"/>
    <cellStyle name="_Power Cost Value Copy 11.30.05 gas 1.09.06 AURORA at 1.10.06_Direct Assignment Distribution Plant 2008 4 2" xfId="5471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2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3"/>
    <cellStyle name="_Power Cost Value Copy 11.30.05 gas 1.09.06 AURORA at 1.10.06_DWH-08 (Rate Spread &amp; Design Workpapers)" xfId="5474"/>
    <cellStyle name="_Power Cost Value Copy 11.30.05 gas 1.09.06 AURORA at 1.10.06_Electric COS Inputs" xfId="5475"/>
    <cellStyle name="_Power Cost Value Copy 11.30.05 gas 1.09.06 AURORA at 1.10.06_Electric COS Inputs 2" xfId="5476"/>
    <cellStyle name="_Power Cost Value Copy 11.30.05 gas 1.09.06 AURORA at 1.10.06_Electric COS Inputs 2 2" xfId="5477"/>
    <cellStyle name="_Power Cost Value Copy 11.30.05 gas 1.09.06 AURORA at 1.10.06_Electric COS Inputs 2 2 2" xfId="5478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79"/>
    <cellStyle name="_Power Cost Value Copy 11.30.05 gas 1.09.06 AURORA at 1.10.06_Electric COS Inputs 2 3 2" xfId="5480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1"/>
    <cellStyle name="_Power Cost Value Copy 11.30.05 gas 1.09.06 AURORA at 1.10.06_Electric COS Inputs 2 4 2" xfId="5482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3"/>
    <cellStyle name="_Power Cost Value Copy 11.30.05 gas 1.09.06 AURORA at 1.10.06_Electric COS Inputs 3 2" xfId="5484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5"/>
    <cellStyle name="_Power Cost Value Copy 11.30.05 gas 1.09.06 AURORA at 1.10.06_Electric COS Inputs 4 2" xfId="5486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7"/>
    <cellStyle name="_Power Cost Value Copy 11.30.05 gas 1.09.06 AURORA at 1.10.06_Electric COS Inputs 5 2" xfId="22892"/>
    <cellStyle name="_Power Cost Value Copy 11.30.05 gas 1.09.06 AURORA at 1.10.06_Electric COS Inputs 6" xfId="5488"/>
    <cellStyle name="_Power Cost Value Copy 11.30.05 gas 1.09.06 AURORA at 1.10.06_Electric Rate Spread and Rate Design 3.23.09" xfId="5489"/>
    <cellStyle name="_Power Cost Value Copy 11.30.05 gas 1.09.06 AURORA at 1.10.06_Electric Rate Spread and Rate Design 3.23.09 2" xfId="5490"/>
    <cellStyle name="_Power Cost Value Copy 11.30.05 gas 1.09.06 AURORA at 1.10.06_Electric Rate Spread and Rate Design 3.23.09 2 2" xfId="5491"/>
    <cellStyle name="_Power Cost Value Copy 11.30.05 gas 1.09.06 AURORA at 1.10.06_Electric Rate Spread and Rate Design 3.23.09 2 2 2" xfId="5492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3"/>
    <cellStyle name="_Power Cost Value Copy 11.30.05 gas 1.09.06 AURORA at 1.10.06_Electric Rate Spread and Rate Design 3.23.09 2 3 2" xfId="5494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5"/>
    <cellStyle name="_Power Cost Value Copy 11.30.05 gas 1.09.06 AURORA at 1.10.06_Electric Rate Spread and Rate Design 3.23.09 2 4 2" xfId="5496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7"/>
    <cellStyle name="_Power Cost Value Copy 11.30.05 gas 1.09.06 AURORA at 1.10.06_Electric Rate Spread and Rate Design 3.23.09 3 2" xfId="5498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499"/>
    <cellStyle name="_Power Cost Value Copy 11.30.05 gas 1.09.06 AURORA at 1.10.06_Electric Rate Spread and Rate Design 3.23.09 4 2" xfId="5500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1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2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3"/>
    <cellStyle name="_Power Cost Value Copy 11.30.05 gas 1.09.06 AURORA at 1.10.06_Exhibit D fr R Gho 12-31-08 2" xfId="5504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5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6"/>
    <cellStyle name="_Power Cost Value Copy 11.30.05 gas 1.09.06 AURORA at 1.10.06_Exhibit D fr R Gho 12-31-08 v2 2" xfId="5507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8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09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0"/>
    <cellStyle name="_Power Cost Value Copy 11.30.05 gas 1.09.06 AURORA at 1.10.06_Exhibit D fr R Gho 12-31-08 v2_NIM Summary 2" xfId="5511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2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3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4"/>
    <cellStyle name="_Power Cost Value Copy 11.30.05 gas 1.09.06 AURORA at 1.10.06_Exhibit D fr R Gho 12-31-08_NIM Summary 2" xfId="5515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6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7"/>
    <cellStyle name="_Power Cost Value Copy 11.30.05 gas 1.09.06 AURORA at 1.10.06_Final 2009 Electric Low Income Workpapers" xfId="5518"/>
    <cellStyle name="_Power Cost Value Copy 11.30.05 gas 1.09.06 AURORA at 1.10.06_Gas Rev Req Model (2010 GRC)" xfId="5519"/>
    <cellStyle name="_Power Cost Value Copy 11.30.05 gas 1.09.06 AURORA at 1.10.06_Hopkins Ridge Prepaid Tran - Interest Earned RY 12ME Feb  '11" xfId="5520"/>
    <cellStyle name="_Power Cost Value Copy 11.30.05 gas 1.09.06 AURORA at 1.10.06_Hopkins Ridge Prepaid Tran - Interest Earned RY 12ME Feb  '11 2" xfId="5521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2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3"/>
    <cellStyle name="_Power Cost Value Copy 11.30.05 gas 1.09.06 AURORA at 1.10.06_Hopkins Ridge Prepaid Tran - Interest Earned RY 12ME Feb  '11_NIM Summary 2" xfId="5524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5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6"/>
    <cellStyle name="_Power Cost Value Copy 11.30.05 gas 1.09.06 AURORA at 1.10.06_Hopkins Ridge Prepaid Tran - Interest Earned RY 12ME Feb  '11_Transmission Workbook for May BOD 2" xfId="5527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8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29"/>
    <cellStyle name="_Power Cost Value Copy 11.30.05 gas 1.09.06 AURORA at 1.10.06_INPUTS 2" xfId="5530"/>
    <cellStyle name="_Power Cost Value Copy 11.30.05 gas 1.09.06 AURORA at 1.10.06_INPUTS 2 2" xfId="5531"/>
    <cellStyle name="_Power Cost Value Copy 11.30.05 gas 1.09.06 AURORA at 1.10.06_INPUTS 2 2 2" xfId="5532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3"/>
    <cellStyle name="_Power Cost Value Copy 11.30.05 gas 1.09.06 AURORA at 1.10.06_INPUTS 2 3 2" xfId="5534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5"/>
    <cellStyle name="_Power Cost Value Copy 11.30.05 gas 1.09.06 AURORA at 1.10.06_INPUTS 2 4 2" xfId="5536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7"/>
    <cellStyle name="_Power Cost Value Copy 11.30.05 gas 1.09.06 AURORA at 1.10.06_INPUTS 3 2" xfId="5538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39"/>
    <cellStyle name="_Power Cost Value Copy 11.30.05 gas 1.09.06 AURORA at 1.10.06_INPUTS 4 2" xfId="5540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1"/>
    <cellStyle name="_Power Cost Value Copy 11.30.05 gas 1.09.06 AURORA at 1.10.06_INPUTS 5 2" xfId="23032"/>
    <cellStyle name="_Power Cost Value Copy 11.30.05 gas 1.09.06 AURORA at 1.10.06_INPUTS 6" xfId="5542"/>
    <cellStyle name="_Power Cost Value Copy 11.30.05 gas 1.09.06 AURORA at 1.10.06_Leased Transformer &amp; Substation Plant &amp; Rev 12-2009" xfId="5543"/>
    <cellStyle name="_Power Cost Value Copy 11.30.05 gas 1.09.06 AURORA at 1.10.06_Leased Transformer &amp; Substation Plant &amp; Rev 12-2009 2" xfId="5544"/>
    <cellStyle name="_Power Cost Value Copy 11.30.05 gas 1.09.06 AURORA at 1.10.06_Leased Transformer &amp; Substation Plant &amp; Rev 12-2009 2 2" xfId="5545"/>
    <cellStyle name="_Power Cost Value Copy 11.30.05 gas 1.09.06 AURORA at 1.10.06_Leased Transformer &amp; Substation Plant &amp; Rev 12-2009 2 2 2" xfId="5546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7"/>
    <cellStyle name="_Power Cost Value Copy 11.30.05 gas 1.09.06 AURORA at 1.10.06_Leased Transformer &amp; Substation Plant &amp; Rev 12-2009 2 3 2" xfId="5548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49"/>
    <cellStyle name="_Power Cost Value Copy 11.30.05 gas 1.09.06 AURORA at 1.10.06_Leased Transformer &amp; Substation Plant &amp; Rev 12-2009 2 4 2" xfId="5550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1"/>
    <cellStyle name="_Power Cost Value Copy 11.30.05 gas 1.09.06 AURORA at 1.10.06_Leased Transformer &amp; Substation Plant &amp; Rev 12-2009 3 2" xfId="5552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3"/>
    <cellStyle name="_Power Cost Value Copy 11.30.05 gas 1.09.06 AURORA at 1.10.06_Leased Transformer &amp; Substation Plant &amp; Rev 12-2009 4 2" xfId="5554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5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6"/>
    <cellStyle name="_Power Cost Value Copy 11.30.05 gas 1.09.06 AURORA at 1.10.06_Mint Farm Generation BPA" xfId="23045"/>
    <cellStyle name="_Power Cost Value Copy 11.30.05 gas 1.09.06 AURORA at 1.10.06_NIM Summary" xfId="5557"/>
    <cellStyle name="_Power Cost Value Copy 11.30.05 gas 1.09.06 AURORA at 1.10.06_NIM Summary 09GRC" xfId="5558"/>
    <cellStyle name="_Power Cost Value Copy 11.30.05 gas 1.09.06 AURORA at 1.10.06_NIM Summary 09GRC 2" xfId="5559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0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1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2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3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4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5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6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7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8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69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0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1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2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3"/>
    <cellStyle name="_Power Cost Value Copy 11.30.05 gas 1.09.06 AURORA at 1.10.06_PCA 7 - Exhibit D update 11_30_08 (2) 2" xfId="5574"/>
    <cellStyle name="_Power Cost Value Copy 11.30.05 gas 1.09.06 AURORA at 1.10.06_PCA 7 - Exhibit D update 11_30_08 (2) 2 2" xfId="5575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6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7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8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79"/>
    <cellStyle name="_Power Cost Value Copy 11.30.05 gas 1.09.06 AURORA at 1.10.06_PCA 7 - Exhibit D update 11_30_08 (2)_NIM Summary 2" xfId="5580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1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2"/>
    <cellStyle name="_Power Cost Value Copy 11.30.05 gas 1.09.06 AURORA at 1.10.06_PCA 8 - Exhibit D update 12_31_09 2" xfId="5583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4"/>
    <cellStyle name="_Power Cost Value Copy 11.30.05 gas 1.09.06 AURORA at 1.10.06_PCA 9 -  Exhibit D April 2010 (3)" xfId="5585"/>
    <cellStyle name="_Power Cost Value Copy 11.30.05 gas 1.09.06 AURORA at 1.10.06_PCA 9 -  Exhibit D April 2010 (3) 2" xfId="5586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7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8"/>
    <cellStyle name="_Power Cost Value Copy 11.30.05 gas 1.09.06 AURORA at 1.10.06_PCA 9 -  Exhibit D April 2010 2 2" xfId="23292"/>
    <cellStyle name="_Power Cost Value Copy 11.30.05 gas 1.09.06 AURORA at 1.10.06_PCA 9 -  Exhibit D April 2010 3" xfId="5589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0"/>
    <cellStyle name="_Power Cost Value Copy 11.30.05 gas 1.09.06 AURORA at 1.10.06_PCA 9 -  Exhibit D Feb 2010 2" xfId="5591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2"/>
    <cellStyle name="_Power Cost Value Copy 11.30.05 gas 1.09.06 AURORA at 1.10.06_PCA 9 -  Exhibit D Feb 2010 v2 2" xfId="5593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4"/>
    <cellStyle name="_Power Cost Value Copy 11.30.05 gas 1.09.06 AURORA at 1.10.06_PCA 9 -  Exhibit D Feb 2010 WF 2" xfId="5595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6"/>
    <cellStyle name="_Power Cost Value Copy 11.30.05 gas 1.09.06 AURORA at 1.10.06_PCA 9 -  Exhibit D Jan 2010 2" xfId="5597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8"/>
    <cellStyle name="_Power Cost Value Copy 11.30.05 gas 1.09.06 AURORA at 1.10.06_PCA 9 -  Exhibit D March 2010 (2) 2" xfId="5599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0"/>
    <cellStyle name="_Power Cost Value Copy 11.30.05 gas 1.09.06 AURORA at 1.10.06_PCA 9 -  Exhibit D Nov 2010 2" xfId="5601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2"/>
    <cellStyle name="_Power Cost Value Copy 11.30.05 gas 1.09.06 AURORA at 1.10.06_PCA 9 - Exhibit D at August 2010 2" xfId="5603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4"/>
    <cellStyle name="_Power Cost Value Copy 11.30.05 gas 1.09.06 AURORA at 1.10.06_PCA 9 - Exhibit D June 2010 GRC 2" xfId="5605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6"/>
    <cellStyle name="_Power Cost Value Copy 11.30.05 gas 1.09.06 AURORA at 1.10.06_Power Costs - Comparison bx Rbtl-Staff-Jt-PC 2" xfId="5607"/>
    <cellStyle name="_Power Cost Value Copy 11.30.05 gas 1.09.06 AURORA at 1.10.06_Power Costs - Comparison bx Rbtl-Staff-Jt-PC 2 2" xfId="5608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09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0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1"/>
    <cellStyle name="_Power Cost Value Copy 11.30.05 gas 1.09.06 AURORA at 1.10.06_Power Costs - Comparison bx Rbtl-Staff-Jt-PC_Adj Bench DR 3 for Initial Briefs (Electric) 2" xfId="5612"/>
    <cellStyle name="_Power Cost Value Copy 11.30.05 gas 1.09.06 AURORA at 1.10.06_Power Costs - Comparison bx Rbtl-Staff-Jt-PC_Adj Bench DR 3 for Initial Briefs (Electric) 2 2" xfId="5613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4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5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6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7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8"/>
    <cellStyle name="_Power Cost Value Copy 11.30.05 gas 1.09.06 AURORA at 1.10.06_Power Costs - Comparison bx Rbtl-Staff-Jt-PC_Electric Rev Req Model (2009 GRC) Rebuttal 2" xfId="5619"/>
    <cellStyle name="_Power Cost Value Copy 11.30.05 gas 1.09.06 AURORA at 1.10.06_Power Costs - Comparison bx Rbtl-Staff-Jt-PC_Electric Rev Req Model (2009 GRC) Rebuttal 2 2" xfId="5620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1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2"/>
    <cellStyle name="_Power Cost Value Copy 11.30.05 gas 1.09.06 AURORA at 1.10.06_Power Costs - Comparison bx Rbtl-Staff-Jt-PC_Electric Rev Req Model (2009 GRC) Rebuttal REmoval of New  WH Solar AdjustMI" xfId="5623"/>
    <cellStyle name="_Power Cost Value Copy 11.30.05 gas 1.09.06 AURORA at 1.10.06_Power Costs - Comparison bx Rbtl-Staff-Jt-PC_Electric Rev Req Model (2009 GRC) Rebuttal REmoval of New  WH Solar AdjustMI 2" xfId="5624"/>
    <cellStyle name="_Power Cost Value Copy 11.30.05 gas 1.09.06 AURORA at 1.10.06_Power Costs - Comparison bx Rbtl-Staff-Jt-PC_Electric Rev Req Model (2009 GRC) Rebuttal REmoval of New  WH Solar AdjustMI 2 2" xfId="5625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6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7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8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29"/>
    <cellStyle name="_Power Cost Value Copy 11.30.05 gas 1.09.06 AURORA at 1.10.06_Power Costs - Comparison bx Rbtl-Staff-Jt-PC_Electric Rev Req Model (2009 GRC) Revised 01-18-2010 2" xfId="5630"/>
    <cellStyle name="_Power Cost Value Copy 11.30.05 gas 1.09.06 AURORA at 1.10.06_Power Costs - Comparison bx Rbtl-Staff-Jt-PC_Electric Rev Req Model (2009 GRC) Revised 01-18-2010 2 2" xfId="5631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2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3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4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5"/>
    <cellStyle name="_Power Cost Value Copy 11.30.05 gas 1.09.06 AURORA at 1.10.06_Power Costs - Comparison bx Rbtl-Staff-Jt-PC_Final Order Electric EXHIBIT A-1 2" xfId="5636"/>
    <cellStyle name="_Power Cost Value Copy 11.30.05 gas 1.09.06 AURORA at 1.10.06_Power Costs - Comparison bx Rbtl-Staff-Jt-PC_Final Order Electric EXHIBIT A-1 2 2" xfId="5637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8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39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0"/>
    <cellStyle name="_Power Cost Value Copy 11.30.05 gas 1.09.06 AURORA at 1.10.06_Production Adj 4.37 2" xfId="5641"/>
    <cellStyle name="_Power Cost Value Copy 11.30.05 gas 1.09.06 AURORA at 1.10.06_Production Adj 4.37 2 2" xfId="5642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3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4"/>
    <cellStyle name="_Power Cost Value Copy 11.30.05 gas 1.09.06 AURORA at 1.10.06_Purchased Power Adj 4.03 2" xfId="5645"/>
    <cellStyle name="_Power Cost Value Copy 11.30.05 gas 1.09.06 AURORA at 1.10.06_Purchased Power Adj 4.03 2 2" xfId="5646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7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8"/>
    <cellStyle name="_Power Cost Value Copy 11.30.05 gas 1.09.06 AURORA at 1.10.06_Rate Design Sch 24 2" xfId="5649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0"/>
    <cellStyle name="_Power Cost Value Copy 11.30.05 gas 1.09.06 AURORA at 1.10.06_Rate Design Sch 25 2" xfId="5651"/>
    <cellStyle name="_Power Cost Value Copy 11.30.05 gas 1.09.06 AURORA at 1.10.06_Rate Design Sch 25 2 2" xfId="5652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3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4"/>
    <cellStyle name="_Power Cost Value Copy 11.30.05 gas 1.09.06 AURORA at 1.10.06_Rate Design Sch 26 2" xfId="5655"/>
    <cellStyle name="_Power Cost Value Copy 11.30.05 gas 1.09.06 AURORA at 1.10.06_Rate Design Sch 26 2 2" xfId="5656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7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8"/>
    <cellStyle name="_Power Cost Value Copy 11.30.05 gas 1.09.06 AURORA at 1.10.06_Rate Design Sch 31 2" xfId="5659"/>
    <cellStyle name="_Power Cost Value Copy 11.30.05 gas 1.09.06 AURORA at 1.10.06_Rate Design Sch 31 2 2" xfId="5660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1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2"/>
    <cellStyle name="_Power Cost Value Copy 11.30.05 gas 1.09.06 AURORA at 1.10.06_Rate Design Sch 43 2" xfId="5663"/>
    <cellStyle name="_Power Cost Value Copy 11.30.05 gas 1.09.06 AURORA at 1.10.06_Rate Design Sch 43 2 2" xfId="5664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5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6"/>
    <cellStyle name="_Power Cost Value Copy 11.30.05 gas 1.09.06 AURORA at 1.10.06_Rate Design Sch 448-449 2" xfId="5667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8"/>
    <cellStyle name="_Power Cost Value Copy 11.30.05 gas 1.09.06 AURORA at 1.10.06_Rate Design Sch 46 2" xfId="5669"/>
    <cellStyle name="_Power Cost Value Copy 11.30.05 gas 1.09.06 AURORA at 1.10.06_Rate Design Sch 46 2 2" xfId="5670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1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2"/>
    <cellStyle name="_Power Cost Value Copy 11.30.05 gas 1.09.06 AURORA at 1.10.06_Rate Spread 2" xfId="5673"/>
    <cellStyle name="_Power Cost Value Copy 11.30.05 gas 1.09.06 AURORA at 1.10.06_Rate Spread 2 2" xfId="5674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5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6"/>
    <cellStyle name="_Power Cost Value Copy 11.30.05 gas 1.09.06 AURORA at 1.10.06_Rebuttal Power Costs 2" xfId="5677"/>
    <cellStyle name="_Power Cost Value Copy 11.30.05 gas 1.09.06 AURORA at 1.10.06_Rebuttal Power Costs 2 2" xfId="5678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79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0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1"/>
    <cellStyle name="_Power Cost Value Copy 11.30.05 gas 1.09.06 AURORA at 1.10.06_Rebuttal Power Costs_Adj Bench DR 3 for Initial Briefs (Electric) 2" xfId="5682"/>
    <cellStyle name="_Power Cost Value Copy 11.30.05 gas 1.09.06 AURORA at 1.10.06_Rebuttal Power Costs_Adj Bench DR 3 for Initial Briefs (Electric) 2 2" xfId="5683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4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5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6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7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8"/>
    <cellStyle name="_Power Cost Value Copy 11.30.05 gas 1.09.06 AURORA at 1.10.06_Rebuttal Power Costs_Electric Rev Req Model (2009 GRC) Rebuttal 2" xfId="5689"/>
    <cellStyle name="_Power Cost Value Copy 11.30.05 gas 1.09.06 AURORA at 1.10.06_Rebuttal Power Costs_Electric Rev Req Model (2009 GRC) Rebuttal 2 2" xfId="5690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1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2"/>
    <cellStyle name="_Power Cost Value Copy 11.30.05 gas 1.09.06 AURORA at 1.10.06_Rebuttal Power Costs_Electric Rev Req Model (2009 GRC) Rebuttal REmoval of New  WH Solar AdjustMI" xfId="5693"/>
    <cellStyle name="_Power Cost Value Copy 11.30.05 gas 1.09.06 AURORA at 1.10.06_Rebuttal Power Costs_Electric Rev Req Model (2009 GRC) Rebuttal REmoval of New  WH Solar AdjustMI 2" xfId="5694"/>
    <cellStyle name="_Power Cost Value Copy 11.30.05 gas 1.09.06 AURORA at 1.10.06_Rebuttal Power Costs_Electric Rev Req Model (2009 GRC) Rebuttal REmoval of New  WH Solar AdjustMI 2 2" xfId="5695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6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7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8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699"/>
    <cellStyle name="_Power Cost Value Copy 11.30.05 gas 1.09.06 AURORA at 1.10.06_Rebuttal Power Costs_Electric Rev Req Model (2009 GRC) Revised 01-18-2010 2" xfId="5700"/>
    <cellStyle name="_Power Cost Value Copy 11.30.05 gas 1.09.06 AURORA at 1.10.06_Rebuttal Power Costs_Electric Rev Req Model (2009 GRC) Revised 01-18-2010 2 2" xfId="5701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2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3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4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5"/>
    <cellStyle name="_Power Cost Value Copy 11.30.05 gas 1.09.06 AURORA at 1.10.06_Rebuttal Power Costs_Final Order Electric EXHIBIT A-1 2" xfId="5706"/>
    <cellStyle name="_Power Cost Value Copy 11.30.05 gas 1.09.06 AURORA at 1.10.06_Rebuttal Power Costs_Final Order Electric EXHIBIT A-1 2 2" xfId="5707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8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09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0"/>
    <cellStyle name="_Power Cost Value Copy 11.30.05 gas 1.09.06 AURORA at 1.10.06_ROR 5.02 2" xfId="5711"/>
    <cellStyle name="_Power Cost Value Copy 11.30.05 gas 1.09.06 AURORA at 1.10.06_ROR 5.02 2 2" xfId="5712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3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4"/>
    <cellStyle name="_Power Cost Value Copy 11.30.05 gas 1.09.06 AURORA at 1.10.06_Sch 40 Feeder OH 2008 2" xfId="5715"/>
    <cellStyle name="_Power Cost Value Copy 11.30.05 gas 1.09.06 AURORA at 1.10.06_Sch 40 Feeder OH 2008 2 2" xfId="5716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7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8"/>
    <cellStyle name="_Power Cost Value Copy 11.30.05 gas 1.09.06 AURORA at 1.10.06_Sch 40 Interim Energy Rates  2" xfId="5719"/>
    <cellStyle name="_Power Cost Value Copy 11.30.05 gas 1.09.06 AURORA at 1.10.06_Sch 40 Interim Energy Rates  2 2" xfId="5720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1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2"/>
    <cellStyle name="_Power Cost Value Copy 11.30.05 gas 1.09.06 AURORA at 1.10.06_Sch 40 Substation A&amp;G 2008 2" xfId="5723"/>
    <cellStyle name="_Power Cost Value Copy 11.30.05 gas 1.09.06 AURORA at 1.10.06_Sch 40 Substation A&amp;G 2008 2 2" xfId="5724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5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6"/>
    <cellStyle name="_Power Cost Value Copy 11.30.05 gas 1.09.06 AURORA at 1.10.06_Sch 40 Substation O&amp;M 2008 2" xfId="5727"/>
    <cellStyle name="_Power Cost Value Copy 11.30.05 gas 1.09.06 AURORA at 1.10.06_Sch 40 Substation O&amp;M 2008 2 2" xfId="5728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29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0"/>
    <cellStyle name="_Power Cost Value Copy 11.30.05 gas 1.09.06 AURORA at 1.10.06_Subs 2008 2" xfId="5731"/>
    <cellStyle name="_Power Cost Value Copy 11.30.05 gas 1.09.06 AURORA at 1.10.06_Subs 2008 2 2" xfId="5732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3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4"/>
    <cellStyle name="_Power Cost Value Copy 11.30.05 gas 1.09.06 AURORA at 1.10.06_Transmission Workbook for May BOD 2" xfId="5735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6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7"/>
    <cellStyle name="_Power Cost Value Copy 11.30.05 gas 1.09.06 AURORA at 1.10.06_Wind Integration 10GRC" xfId="5738"/>
    <cellStyle name="_Power Cost Value Copy 11.30.05 gas 1.09.06 AURORA at 1.10.06_Wind Integration 10GRC 2" xfId="5739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0"/>
    <cellStyle name="_Power Cost Value Copy 11.30.05 gas 1.09.06 AURORA at 1.10.06_Wind Integration 10GRC_DEM-WP(C) ENERG10C--ctn Mid-C_042010 2010GRC 2" xfId="23531"/>
    <cellStyle name="_Power Costs Rate Year 11-13-07" xfId="5741"/>
    <cellStyle name="_Power Costs Rate Year 11-13-07 2" xfId="23532"/>
    <cellStyle name="_Price Output" xfId="5742"/>
    <cellStyle name="_Price Output 2" xfId="5743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4"/>
    <cellStyle name="_Price Output 3 2" xfId="5745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6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7"/>
    <cellStyle name="_Price Output_DEM-WP(C) ENERG10C--ctn Mid-C_042010 2010GRC 2" xfId="23596"/>
    <cellStyle name="_Price Output_DEM-WP(C) Gas Transport 2010GRC" xfId="5748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49"/>
    <cellStyle name="_Price Output_NIM Summary 2" xfId="5750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1"/>
    <cellStyle name="_Price Output_NIM Summary_DEM-WP(C) ENERG10C--ctn Mid-C_042010 2010GRC 2" xfId="23620"/>
    <cellStyle name="_Price Output_Wind Integration 10GRC" xfId="5752"/>
    <cellStyle name="_Price Output_Wind Integration 10GRC 2" xfId="5753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4"/>
    <cellStyle name="_Price Output_Wind Integration 10GRC_DEM-WP(C) ENERG10C--ctn Mid-C_042010 2010GRC 2" xfId="23636"/>
    <cellStyle name="_Prices" xfId="5755"/>
    <cellStyle name="_Prices 2" xfId="5756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7"/>
    <cellStyle name="_Prices 3 2" xfId="5758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59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0"/>
    <cellStyle name="_Prices_DEM-WP(C) ENERG10C--ctn Mid-C_042010 2010GRC 2" xfId="23700"/>
    <cellStyle name="_Prices_DEM-WP(C) Gas Transport 2010GRC" xfId="5761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2"/>
    <cellStyle name="_Prices_NIM Summary 2" xfId="5763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4"/>
    <cellStyle name="_Prices_NIM Summary_DEM-WP(C) ENERG10C--ctn Mid-C_042010 2010GRC 2" xfId="23724"/>
    <cellStyle name="_Prices_Wind Integration 10GRC" xfId="5765"/>
    <cellStyle name="_Prices_Wind Integration 10GRC 2" xfId="5766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7"/>
    <cellStyle name="_Prices_Wind Integration 10GRC_DEM-WP(C) ENERG10C--ctn Mid-C_042010 2010GRC 2" xfId="23740"/>
    <cellStyle name="_Pro Forma Rev 07 GRC" xfId="5768"/>
    <cellStyle name="_Pro Forma Rev 07 GRC 2" xfId="23741"/>
    <cellStyle name="_x0013__Rebuttal Power Costs" xfId="5769"/>
    <cellStyle name="_x0013__Rebuttal Power Costs 2" xfId="5770"/>
    <cellStyle name="_x0013__Rebuttal Power Costs 2 2" xfId="5771"/>
    <cellStyle name="_x0013__Rebuttal Power Costs 2 2 2" xfId="23742"/>
    <cellStyle name="_x0013__Rebuttal Power Costs 2 3" xfId="23743"/>
    <cellStyle name="_x0013__Rebuttal Power Costs 3" xfId="5772"/>
    <cellStyle name="_x0013__Rebuttal Power Costs 3 2" xfId="23744"/>
    <cellStyle name="_x0013__Rebuttal Power Costs 4" xfId="5773"/>
    <cellStyle name="_x0013__Rebuttal Power Costs_Adj Bench DR 3 for Initial Briefs (Electric)" xfId="5774"/>
    <cellStyle name="_x0013__Rebuttal Power Costs_Adj Bench DR 3 for Initial Briefs (Electric) 2" xfId="5775"/>
    <cellStyle name="_x0013__Rebuttal Power Costs_Adj Bench DR 3 for Initial Briefs (Electric) 2 2" xfId="5776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7"/>
    <cellStyle name="_x0013__Rebuttal Power Costs_Adj Bench DR 3 for Initial Briefs (Electric) 3 2" xfId="23747"/>
    <cellStyle name="_x0013__Rebuttal Power Costs_Adj Bench DR 3 for Initial Briefs (Electric) 4" xfId="5778"/>
    <cellStyle name="_x0013__Rebuttal Power Costs_Adj Bench DR 3 for Initial Briefs (Electric)_DEM-WP(C) ENERG10C--ctn Mid-C_042010 2010GRC" xfId="5779"/>
    <cellStyle name="_x0013__Rebuttal Power Costs_Adj Bench DR 3 for Initial Briefs (Electric)_DEM-WP(C) ENERG10C--ctn Mid-C_042010 2010GRC 2" xfId="23748"/>
    <cellStyle name="_x0013__Rebuttal Power Costs_DEM-WP(C) ENERG10C--ctn Mid-C_042010 2010GRC" xfId="5780"/>
    <cellStyle name="_x0013__Rebuttal Power Costs_DEM-WP(C) ENERG10C--ctn Mid-C_042010 2010GRC 2" xfId="23749"/>
    <cellStyle name="_x0013__Rebuttal Power Costs_Electric Rev Req Model (2009 GRC) Rebuttal" xfId="5781"/>
    <cellStyle name="_x0013__Rebuttal Power Costs_Electric Rev Req Model (2009 GRC) Rebuttal 2" xfId="5782"/>
    <cellStyle name="_x0013__Rebuttal Power Costs_Electric Rev Req Model (2009 GRC) Rebuttal 2 2" xfId="5783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4"/>
    <cellStyle name="_x0013__Rebuttal Power Costs_Electric Rev Req Model (2009 GRC) Rebuttal 3 2" xfId="23752"/>
    <cellStyle name="_x0013__Rebuttal Power Costs_Electric Rev Req Model (2009 GRC) Rebuttal 4" xfId="5785"/>
    <cellStyle name="_x0013__Rebuttal Power Costs_Electric Rev Req Model (2009 GRC) Rebuttal REmoval of New  WH Solar AdjustMI" xfId="5786"/>
    <cellStyle name="_x0013__Rebuttal Power Costs_Electric Rev Req Model (2009 GRC) Rebuttal REmoval of New  WH Solar AdjustMI 2" xfId="5787"/>
    <cellStyle name="_x0013__Rebuttal Power Costs_Electric Rev Req Model (2009 GRC) Rebuttal REmoval of New  WH Solar AdjustMI 2 2" xfId="5788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89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0"/>
    <cellStyle name="_x0013__Rebuttal Power Costs_Electric Rev Req Model (2009 GRC) Rebuttal REmoval of New  WH Solar AdjustMI_DEM-WP(C) ENERG10C--ctn Mid-C_042010 2010GRC" xfId="5791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2"/>
    <cellStyle name="_x0013__Rebuttal Power Costs_Electric Rev Req Model (2009 GRC) Revised 01-18-2010 2" xfId="5793"/>
    <cellStyle name="_x0013__Rebuttal Power Costs_Electric Rev Req Model (2009 GRC) Revised 01-18-2010 2 2" xfId="5794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5"/>
    <cellStyle name="_x0013__Rebuttal Power Costs_Electric Rev Req Model (2009 GRC) Revised 01-18-2010 3 2" xfId="23759"/>
    <cellStyle name="_x0013__Rebuttal Power Costs_Electric Rev Req Model (2009 GRC) Revised 01-18-2010 4" xfId="5796"/>
    <cellStyle name="_x0013__Rebuttal Power Costs_Electric Rev Req Model (2009 GRC) Revised 01-18-2010_DEM-WP(C) ENERG10C--ctn Mid-C_042010 2010GRC" xfId="5797"/>
    <cellStyle name="_x0013__Rebuttal Power Costs_Electric Rev Req Model (2009 GRC) Revised 01-18-2010_DEM-WP(C) ENERG10C--ctn Mid-C_042010 2010GRC 2" xfId="23760"/>
    <cellStyle name="_x0013__Rebuttal Power Costs_Final Order Electric EXHIBIT A-1" xfId="5798"/>
    <cellStyle name="_x0013__Rebuttal Power Costs_Final Order Electric EXHIBIT A-1 2" xfId="5799"/>
    <cellStyle name="_x0013__Rebuttal Power Costs_Final Order Electric EXHIBIT A-1 2 2" xfId="5800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1"/>
    <cellStyle name="_x0013__Rebuttal Power Costs_Final Order Electric EXHIBIT A-1 3 2" xfId="23763"/>
    <cellStyle name="_x0013__Rebuttal Power Costs_Final Order Electric EXHIBIT A-1 4" xfId="5802"/>
    <cellStyle name="_recommendation" xfId="5803"/>
    <cellStyle name="_recommendation 2" xfId="5804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5"/>
    <cellStyle name="_recommendation 3 2" xfId="5806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7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8"/>
    <cellStyle name="_recommendation_DEM-WP(C) ENERG10C--ctn Mid-C_042010 2010GRC 2" xfId="23819"/>
    <cellStyle name="_recommendation_DEM-WP(C) Gas Transport 2010GRC" xfId="5809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0"/>
    <cellStyle name="_recommendation_DEM-WP(C) Wind Integration Summary 2010GRC 2" xfId="5811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2"/>
    <cellStyle name="_recommendation_DEM-WP(C) Wind Integration Summary 2010GRC_DEM-WP(C) ENERG10C--ctn Mid-C_042010 2010GRC 2" xfId="23843"/>
    <cellStyle name="_recommendation_NIM Summary" xfId="5813"/>
    <cellStyle name="_recommendation_NIM Summary 2" xfId="5814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5"/>
    <cellStyle name="_recommendation_NIM Summary_DEM-WP(C) ENERG10C--ctn Mid-C_042010 2010GRC 2" xfId="23859"/>
    <cellStyle name="_Recon to Darrin's 5.11.05 proforma" xfId="5816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7"/>
    <cellStyle name="_Recon to Darrin's 5.11.05 proforma 2 2" xfId="5818"/>
    <cellStyle name="_Recon to Darrin's 5.11.05 proforma 2 2 2" xfId="5819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0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1"/>
    <cellStyle name="_Recon to Darrin's 5.11.05 proforma 3 2" xfId="5822"/>
    <cellStyle name="_Recon to Darrin's 5.11.05 proforma 3 2 2" xfId="5823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4"/>
    <cellStyle name="_Recon to Darrin's 5.11.05 proforma 3 3 2" xfId="5825"/>
    <cellStyle name="_Recon to Darrin's 5.11.05 proforma 3 3 2 2" xfId="23882"/>
    <cellStyle name="_Recon to Darrin's 5.11.05 proforma 3 3 3" xfId="23883"/>
    <cellStyle name="_Recon to Darrin's 5.11.05 proforma 3 4" xfId="5826"/>
    <cellStyle name="_Recon to Darrin's 5.11.05 proforma 3 4 2" xfId="5827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8"/>
    <cellStyle name="_Recon to Darrin's 5.11.05 proforma 4 2" xfId="5829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0"/>
    <cellStyle name="_Recon to Darrin's 5.11.05 proforma 5 2" xfId="5831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2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3"/>
    <cellStyle name="_Recon to Darrin's 5.11.05 proforma 7 2" xfId="5834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5"/>
    <cellStyle name="_Recon to Darrin's 5.11.05 proforma 8 2" xfId="5836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7"/>
    <cellStyle name="_Recon to Darrin's 5.11.05 proforma_(C) WHE Proforma with ITC cash grant 10 Yr Amort_for deferral_102809 2" xfId="5838"/>
    <cellStyle name="_Recon to Darrin's 5.11.05 proforma_(C) WHE Proforma with ITC cash grant 10 Yr Amort_for deferral_102809 2 2" xfId="5839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0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1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2"/>
    <cellStyle name="_Recon to Darrin's 5.11.05 proforma_(C) WHE Proforma with ITC cash grant 10 Yr Amort_for deferral_102809_16.07E Wild Horse Wind Expansionwrkingfile 2" xfId="5843"/>
    <cellStyle name="_Recon to Darrin's 5.11.05 proforma_(C) WHE Proforma with ITC cash grant 10 Yr Amort_for deferral_102809_16.07E Wild Horse Wind Expansionwrkingfile 2 2" xfId="5844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5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6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7"/>
    <cellStyle name="_Recon to Darrin's 5.11.05 proforma_(C) WHE Proforma with ITC cash grant 10 Yr Amort_for deferral_102809_16.07E Wild Horse Wind Expansionwrkingfile SF 2" xfId="5848"/>
    <cellStyle name="_Recon to Darrin's 5.11.05 proforma_(C) WHE Proforma with ITC cash grant 10 Yr Amort_for deferral_102809_16.07E Wild Horse Wind Expansionwrkingfile SF 2 2" xfId="5849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0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1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2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3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4"/>
    <cellStyle name="_Recon to Darrin's 5.11.05 proforma_(C) WHE Proforma with ITC cash grant 10 Yr Amort_for deferral_102809_16.37E Wild Horse Expansion DeferralRevwrkingfile SF 2" xfId="5855"/>
    <cellStyle name="_Recon to Darrin's 5.11.05 proforma_(C) WHE Proforma with ITC cash grant 10 Yr Amort_for deferral_102809_16.37E Wild Horse Expansion DeferralRevwrkingfile SF 2 2" xfId="5856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7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8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59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0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1"/>
    <cellStyle name="_Recon to Darrin's 5.11.05 proforma_(C) WHE Proforma with ITC cash grant 10 Yr Amort_for rebuttal_120709 2" xfId="5862"/>
    <cellStyle name="_Recon to Darrin's 5.11.05 proforma_(C) WHE Proforma with ITC cash grant 10 Yr Amort_for rebuttal_120709 2 2" xfId="5863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4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5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6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7"/>
    <cellStyle name="_Recon to Darrin's 5.11.05 proforma_04.07E Wild Horse Wind Expansion 2" xfId="5868"/>
    <cellStyle name="_Recon to Darrin's 5.11.05 proforma_04.07E Wild Horse Wind Expansion 2 2" xfId="5869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0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1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2"/>
    <cellStyle name="_Recon to Darrin's 5.11.05 proforma_04.07E Wild Horse Wind Expansion_16.07E Wild Horse Wind Expansionwrkingfile 2" xfId="5873"/>
    <cellStyle name="_Recon to Darrin's 5.11.05 proforma_04.07E Wild Horse Wind Expansion_16.07E Wild Horse Wind Expansionwrkingfile 2 2" xfId="5874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5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6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7"/>
    <cellStyle name="_Recon to Darrin's 5.11.05 proforma_04.07E Wild Horse Wind Expansion_16.07E Wild Horse Wind Expansionwrkingfile SF 2" xfId="5878"/>
    <cellStyle name="_Recon to Darrin's 5.11.05 proforma_04.07E Wild Horse Wind Expansion_16.07E Wild Horse Wind Expansionwrkingfile SF 2 2" xfId="5879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0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1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2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3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4"/>
    <cellStyle name="_Recon to Darrin's 5.11.05 proforma_04.07E Wild Horse Wind Expansion_16.37E Wild Horse Expansion DeferralRevwrkingfile SF 2" xfId="5885"/>
    <cellStyle name="_Recon to Darrin's 5.11.05 proforma_04.07E Wild Horse Wind Expansion_16.37E Wild Horse Expansion DeferralRevwrkingfile SF 2 2" xfId="5886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7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8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89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0"/>
    <cellStyle name="_Recon to Darrin's 5.11.05 proforma_04.07E Wild Horse Wind Expansion_DEM-WP(C) ENERG10C--ctn Mid-C_042010 2010GRC 2" xfId="24096"/>
    <cellStyle name="_Recon to Darrin's 5.11.05 proforma_16.07E Wild Horse Wind Expansionwrkingfile" xfId="5891"/>
    <cellStyle name="_Recon to Darrin's 5.11.05 proforma_16.07E Wild Horse Wind Expansionwrkingfile 2" xfId="5892"/>
    <cellStyle name="_Recon to Darrin's 5.11.05 proforma_16.07E Wild Horse Wind Expansionwrkingfile 2 2" xfId="5893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4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5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6"/>
    <cellStyle name="_Recon to Darrin's 5.11.05 proforma_16.07E Wild Horse Wind Expansionwrkingfile SF 2" xfId="5897"/>
    <cellStyle name="_Recon to Darrin's 5.11.05 proforma_16.07E Wild Horse Wind Expansionwrkingfile SF 2 2" xfId="5898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899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0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1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2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3"/>
    <cellStyle name="_Recon to Darrin's 5.11.05 proforma_16.37E Wild Horse Expansion DeferralRevwrkingfile SF 2" xfId="5904"/>
    <cellStyle name="_Recon to Darrin's 5.11.05 proforma_16.37E Wild Horse Expansion DeferralRevwrkingfile SF 2 2" xfId="5905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6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7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8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09"/>
    <cellStyle name="_Recon to Darrin's 5.11.05 proforma_2009 Compliance Filing PCA Exhibits for GRC 2" xfId="5910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1"/>
    <cellStyle name="_Recon to Darrin's 5.11.05 proforma_2009 GRC Compl Filing - Exhibit D 2" xfId="5912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3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4"/>
    <cellStyle name="_Recon to Darrin's 5.11.05 proforma_4 31 Regulatory Assets and Liabilities  7 06- Exhibit D" xfId="5915"/>
    <cellStyle name="_Recon to Darrin's 5.11.05 proforma_4 31 Regulatory Assets and Liabilities  7 06- Exhibit D 2" xfId="5916"/>
    <cellStyle name="_Recon to Darrin's 5.11.05 proforma_4 31 Regulatory Assets and Liabilities  7 06- Exhibit D 2 2" xfId="5917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8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19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0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1"/>
    <cellStyle name="_Recon to Darrin's 5.11.05 proforma_4 31 Regulatory Assets and Liabilities  7 06- Exhibit D_NIM Summary 2" xfId="5922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3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4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5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6"/>
    <cellStyle name="_Recon to Darrin's 5.11.05 proforma_4 31E Reg Asset  Liab and EXH D _ Aug 10 Filing (2)" xfId="5927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8"/>
    <cellStyle name="_Recon to Darrin's 5.11.05 proforma_4 32 Regulatory Assets and Liabilities  7 06- Exhibit D 2" xfId="5929"/>
    <cellStyle name="_Recon to Darrin's 5.11.05 proforma_4 32 Regulatory Assets and Liabilities  7 06- Exhibit D 2 2" xfId="5930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1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2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3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4"/>
    <cellStyle name="_Recon to Darrin's 5.11.05 proforma_4 32 Regulatory Assets and Liabilities  7 06- Exhibit D_NIM Summary 2" xfId="5935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6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7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8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39"/>
    <cellStyle name="_Recon to Darrin's 5.11.05 proforma_Att B to RECs proceeds proposal" xfId="24398"/>
    <cellStyle name="_Recon to Darrin's 5.11.05 proforma_AURORA Total New" xfId="5940"/>
    <cellStyle name="_Recon to Darrin's 5.11.05 proforma_AURORA Total New 2" xfId="5941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2"/>
    <cellStyle name="_Recon to Darrin's 5.11.05 proforma_Book2 2" xfId="5943"/>
    <cellStyle name="_Recon to Darrin's 5.11.05 proforma_Book2 2 2" xfId="5944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5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6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7"/>
    <cellStyle name="_Recon to Darrin's 5.11.05 proforma_Book2_Adj Bench DR 3 for Initial Briefs (Electric) 2" xfId="5948"/>
    <cellStyle name="_Recon to Darrin's 5.11.05 proforma_Book2_Adj Bench DR 3 for Initial Briefs (Electric) 2 2" xfId="5949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0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1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2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3"/>
    <cellStyle name="_Recon to Darrin's 5.11.05 proforma_Book2_DEM-WP(C) ENERG10C--ctn Mid-C_042010 2010GRC 2" xfId="24449"/>
    <cellStyle name="_Recon to Darrin's 5.11.05 proforma_Book2_Electric Rev Req Model (2009 GRC) Rebuttal" xfId="5954"/>
    <cellStyle name="_Recon to Darrin's 5.11.05 proforma_Book2_Electric Rev Req Model (2009 GRC) Rebuttal 2" xfId="5955"/>
    <cellStyle name="_Recon to Darrin's 5.11.05 proforma_Book2_Electric Rev Req Model (2009 GRC) Rebuttal 2 2" xfId="5956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7"/>
    <cellStyle name="_Recon to Darrin's 5.11.05 proforma_Book2_Electric Rev Req Model (2009 GRC) Rebuttal 3 2" xfId="24452"/>
    <cellStyle name="_Recon to Darrin's 5.11.05 proforma_Book2_Electric Rev Req Model (2009 GRC) Rebuttal 4" xfId="5958"/>
    <cellStyle name="_Recon to Darrin's 5.11.05 proforma_Book2_Electric Rev Req Model (2009 GRC) Rebuttal REmoval of New  WH Solar AdjustMI" xfId="5959"/>
    <cellStyle name="_Recon to Darrin's 5.11.05 proforma_Book2_Electric Rev Req Model (2009 GRC) Rebuttal REmoval of New  WH Solar AdjustMI 2" xfId="5960"/>
    <cellStyle name="_Recon to Darrin's 5.11.05 proforma_Book2_Electric Rev Req Model (2009 GRC) Rebuttal REmoval of New  WH Solar AdjustMI 2 2" xfId="5961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2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3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4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5"/>
    <cellStyle name="_Recon to Darrin's 5.11.05 proforma_Book2_Electric Rev Req Model (2009 GRC) Revised 01-18-2010 2" xfId="5966"/>
    <cellStyle name="_Recon to Darrin's 5.11.05 proforma_Book2_Electric Rev Req Model (2009 GRC) Revised 01-18-2010 2 2" xfId="5967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8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69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0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1"/>
    <cellStyle name="_Recon to Darrin's 5.11.05 proforma_Book2_Final Order Electric EXHIBIT A-1 2" xfId="5972"/>
    <cellStyle name="_Recon to Darrin's 5.11.05 proforma_Book2_Final Order Electric EXHIBIT A-1 2 2" xfId="5973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4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5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6"/>
    <cellStyle name="_Recon to Darrin's 5.11.05 proforma_Book4 2" xfId="5977"/>
    <cellStyle name="_Recon to Darrin's 5.11.05 proforma_Book4 2 2" xfId="5978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79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0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1"/>
    <cellStyle name="_Recon to Darrin's 5.11.05 proforma_Book4_DEM-WP(C) ENERG10C--ctn Mid-C_042010 2010GRC 2" xfId="24511"/>
    <cellStyle name="_Recon to Darrin's 5.11.05 proforma_Book9" xfId="5982"/>
    <cellStyle name="_Recon to Darrin's 5.11.05 proforma_Book9 2" xfId="5983"/>
    <cellStyle name="_Recon to Darrin's 5.11.05 proforma_Book9 2 2" xfId="5984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5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6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7"/>
    <cellStyle name="_Recon to Darrin's 5.11.05 proforma_Book9_DEM-WP(C) ENERG10C--ctn Mid-C_042010 2010GRC 2" xfId="24528"/>
    <cellStyle name="_Recon to Darrin's 5.11.05 proforma_Check the Interest Calculation" xfId="5988"/>
    <cellStyle name="_Recon to Darrin's 5.11.05 proforma_Check the Interest Calculation 2" xfId="24529"/>
    <cellStyle name="_Recon to Darrin's 5.11.05 proforma_Check the Interest Calculation_Scenario 1 REC vs PTC Offset" xfId="5989"/>
    <cellStyle name="_Recon to Darrin's 5.11.05 proforma_Check the Interest Calculation_Scenario 1 REC vs PTC Offset 2" xfId="24530"/>
    <cellStyle name="_Recon to Darrin's 5.11.05 proforma_Check the Interest Calculation_Scenario 3" xfId="5990"/>
    <cellStyle name="_Recon to Darrin's 5.11.05 proforma_Check the Interest Calculation_Scenario 3 2" xfId="24531"/>
    <cellStyle name="_Recon to Darrin's 5.11.05 proforma_Chelan PUD Power Costs (8-10)" xfId="5991"/>
    <cellStyle name="_Recon to Darrin's 5.11.05 proforma_Chelan PUD Power Costs (8-10) 2" xfId="24532"/>
    <cellStyle name="_Recon to Darrin's 5.11.05 proforma_DEM-WP(C) Chelan Power Costs" xfId="5992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3"/>
    <cellStyle name="_Recon to Darrin's 5.11.05 proforma_DEM-WP(C) ENERG10C--ctn Mid-C_042010 2010GRC 2" xfId="24545"/>
    <cellStyle name="_Recon to Darrin's 5.11.05 proforma_DEM-WP(C) Gas Transport 2010GRC" xfId="5994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5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6"/>
    <cellStyle name="_Recon to Darrin's 5.11.05 proforma_Exhibit D fr R Gho 12-31-08 2" xfId="5997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8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5999"/>
    <cellStyle name="_Recon to Darrin's 5.11.05 proforma_Exhibit D fr R Gho 12-31-08 v2 2" xfId="6000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1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2"/>
    <cellStyle name="_Recon to Darrin's 5.11.05 proforma_Exhibit D fr R Gho 12-31-08 v2_DEM-WP(C) ENERG10C--ctn Mid-C_042010 2010GRC 2" xfId="24598"/>
    <cellStyle name="_Recon to Darrin's 5.11.05 proforma_Exhibit D fr R Gho 12-31-08 v2_NIM Summary" xfId="6003"/>
    <cellStyle name="_Recon to Darrin's 5.11.05 proforma_Exhibit D fr R Gho 12-31-08 v2_NIM Summary 2" xfId="6004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5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6"/>
    <cellStyle name="_Recon to Darrin's 5.11.05 proforma_Exhibit D fr R Gho 12-31-08_DEM-WP(C) ENERG10C--ctn Mid-C_042010 2010GRC 2" xfId="24619"/>
    <cellStyle name="_Recon to Darrin's 5.11.05 proforma_Exhibit D fr R Gho 12-31-08_NIM Summary" xfId="6007"/>
    <cellStyle name="_Recon to Darrin's 5.11.05 proforma_Exhibit D fr R Gho 12-31-08_NIM Summary 2" xfId="6008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09"/>
    <cellStyle name="_Recon to Darrin's 5.11.05 proforma_Exhibit D fr R Gho 12-31-08_NIM Summary_DEM-WP(C) ENERG10C--ctn Mid-C_042010 2010GRC 2" xfId="24639"/>
    <cellStyle name="_Recon to Darrin's 5.11.05 proforma_Final 2008 PTC Rate Design Workpapers 10.27.08" xfId="6010"/>
    <cellStyle name="_Recon to Darrin's 5.11.05 proforma_Final 2009 Electric Low Income Workpapers" xfId="6011"/>
    <cellStyle name="_Recon to Darrin's 5.11.05 proforma_Gas Rev Req Model (2010 GRC)" xfId="6012"/>
    <cellStyle name="_Recon to Darrin's 5.11.05 proforma_Hopkins Ridge Prepaid Tran - Interest Earned RY 12ME Feb  '11" xfId="6013"/>
    <cellStyle name="_Recon to Darrin's 5.11.05 proforma_Hopkins Ridge Prepaid Tran - Interest Earned RY 12ME Feb  '11 2" xfId="6014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5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6"/>
    <cellStyle name="_Recon to Darrin's 5.11.05 proforma_Hopkins Ridge Prepaid Tran - Interest Earned RY 12ME Feb  '11_NIM Summary 2" xfId="6017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8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19"/>
    <cellStyle name="_Recon to Darrin's 5.11.05 proforma_Hopkins Ridge Prepaid Tran - Interest Earned RY 12ME Feb  '11_Transmission Workbook for May BOD 2" xfId="6020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1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2"/>
    <cellStyle name="_Recon to Darrin's 5.11.05 proforma_INPUTS 2" xfId="6023"/>
    <cellStyle name="_Recon to Darrin's 5.11.05 proforma_INPUTS 2 2" xfId="6024"/>
    <cellStyle name="_Recon to Darrin's 5.11.05 proforma_INPUTS 2 2 2" xfId="24700"/>
    <cellStyle name="_Recon to Darrin's 5.11.05 proforma_INPUTS 2 3" xfId="24701"/>
    <cellStyle name="_Recon to Darrin's 5.11.05 proforma_INPUTS 3" xfId="6025"/>
    <cellStyle name="_Recon to Darrin's 5.11.05 proforma_INPUTS 3 2" xfId="24702"/>
    <cellStyle name="_Recon to Darrin's 5.11.05 proforma_INPUTS 4" xfId="24703"/>
    <cellStyle name="_Recon to Darrin's 5.11.05 proforma_LSRWEP LGIA like Acctg Petition Aug 2010" xfId="6026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7"/>
    <cellStyle name="_Recon to Darrin's 5.11.05 proforma_NIM Summary 09GRC" xfId="6028"/>
    <cellStyle name="_Recon to Darrin's 5.11.05 proforma_NIM Summary 09GRC 2" xfId="6029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0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1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2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3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4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5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6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7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8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39"/>
    <cellStyle name="_Recon to Darrin's 5.11.05 proforma_NIM Summary_DEM-WP(C) ENERG10C--ctn Mid-C_042010 2010GRC 2" xfId="24885"/>
    <cellStyle name="_Recon to Darrin's 5.11.05 proforma_NIM+O&amp;M" xfId="6040"/>
    <cellStyle name="_Recon to Darrin's 5.11.05 proforma_NIM+O&amp;M 2" xfId="6041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2"/>
    <cellStyle name="_Recon to Darrin's 5.11.05 proforma_NIM+O&amp;M Monthly 2" xfId="6043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4"/>
    <cellStyle name="_Recon to Darrin's 5.11.05 proforma_PCA 10 -  Exhibit D from A Kellogg Jan 2011 2" xfId="24924"/>
    <cellStyle name="_Recon to Darrin's 5.11.05 proforma_PCA 10 -  Exhibit D from A Kellogg July 2011" xfId="6045"/>
    <cellStyle name="_Recon to Darrin's 5.11.05 proforma_PCA 10 -  Exhibit D from A Kellogg July 2011 2" xfId="24925"/>
    <cellStyle name="_Recon to Darrin's 5.11.05 proforma_PCA 10 -  Exhibit D from S Free Rcv'd 12-11" xfId="6046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7"/>
    <cellStyle name="_Recon to Darrin's 5.11.05 proforma_PCA 7 - Exhibit D update 11_30_08 (2) 2" xfId="6048"/>
    <cellStyle name="_Recon to Darrin's 5.11.05 proforma_PCA 7 - Exhibit D update 11_30_08 (2) 2 2" xfId="6049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0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1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2"/>
    <cellStyle name="_Recon to Darrin's 5.11.05 proforma_PCA 7 - Exhibit D update 11_30_08 (2)_DEM-WP(C) ENERG10C--ctn Mid-C_042010 2010GRC 2" xfId="24967"/>
    <cellStyle name="_Recon to Darrin's 5.11.05 proforma_PCA 7 - Exhibit D update 11_30_08 (2)_NIM Summary" xfId="6053"/>
    <cellStyle name="_Recon to Darrin's 5.11.05 proforma_PCA 7 - Exhibit D update 11_30_08 (2)_NIM Summary 2" xfId="6054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5"/>
    <cellStyle name="_Recon to Darrin's 5.11.05 proforma_PCA 7 - Exhibit D update 11_30_08 (2)_NIM Summary_DEM-WP(C) ENERG10C--ctn Mid-C_042010 2010GRC 2" xfId="24987"/>
    <cellStyle name="_Recon to Darrin's 5.11.05 proforma_PCA 8 - Exhibit D update 12_31_09" xfId="6056"/>
    <cellStyle name="_Recon to Darrin's 5.11.05 proforma_PCA 8 - Exhibit D update 12_31_09 2" xfId="6057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8"/>
    <cellStyle name="_Recon to Darrin's 5.11.05 proforma_PCA 9 -  Exhibit D April 2010 (3)" xfId="6059"/>
    <cellStyle name="_Recon to Darrin's 5.11.05 proforma_PCA 9 -  Exhibit D April 2010 (3) 2" xfId="6060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1"/>
    <cellStyle name="_Recon to Darrin's 5.11.05 proforma_PCA 9 -  Exhibit D April 2010 (3)_DEM-WP(C) ENERG10C--ctn Mid-C_042010 2010GRC 2" xfId="25009"/>
    <cellStyle name="_Recon to Darrin's 5.11.05 proforma_PCA 9 -  Exhibit D April 2010 2" xfId="6062"/>
    <cellStyle name="_Recon to Darrin's 5.11.05 proforma_PCA 9 -  Exhibit D April 2010 2 2" xfId="25010"/>
    <cellStyle name="_Recon to Darrin's 5.11.05 proforma_PCA 9 -  Exhibit D April 2010 3" xfId="6063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4"/>
    <cellStyle name="_Recon to Darrin's 5.11.05 proforma_PCA 9 -  Exhibit D Feb 2010 2" xfId="6065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6"/>
    <cellStyle name="_Recon to Darrin's 5.11.05 proforma_PCA 9 -  Exhibit D Feb 2010 v2 2" xfId="6067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8"/>
    <cellStyle name="_Recon to Darrin's 5.11.05 proforma_PCA 9 -  Exhibit D Feb 2010 WF 2" xfId="6069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0"/>
    <cellStyle name="_Recon to Darrin's 5.11.05 proforma_PCA 9 -  Exhibit D Jan 2010 2" xfId="6071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2"/>
    <cellStyle name="_Recon to Darrin's 5.11.05 proforma_PCA 9 -  Exhibit D March 2010 (2) 2" xfId="6073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4"/>
    <cellStyle name="_Recon to Darrin's 5.11.05 proforma_PCA 9 -  Exhibit D Nov 2010 2" xfId="6075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6"/>
    <cellStyle name="_Recon to Darrin's 5.11.05 proforma_PCA 9 - Exhibit D at August 2010 2" xfId="6077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8"/>
    <cellStyle name="_Recon to Darrin's 5.11.05 proforma_PCA 9 - Exhibit D June 2010 GRC 2" xfId="6079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0"/>
    <cellStyle name="_Recon to Darrin's 5.11.05 proforma_Power Costs - Comparison bx Rbtl-Staff-Jt-PC 2" xfId="6081"/>
    <cellStyle name="_Recon to Darrin's 5.11.05 proforma_Power Costs - Comparison bx Rbtl-Staff-Jt-PC 2 2" xfId="6082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3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4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5"/>
    <cellStyle name="_Recon to Darrin's 5.11.05 proforma_Power Costs - Comparison bx Rbtl-Staff-Jt-PC_Adj Bench DR 3 for Initial Briefs (Electric) 2" xfId="6086"/>
    <cellStyle name="_Recon to Darrin's 5.11.05 proforma_Power Costs - Comparison bx Rbtl-Staff-Jt-PC_Adj Bench DR 3 for Initial Briefs (Electric) 2 2" xfId="6087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8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89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0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1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2"/>
    <cellStyle name="_Recon to Darrin's 5.11.05 proforma_Power Costs - Comparison bx Rbtl-Staff-Jt-PC_Electric Rev Req Model (2009 GRC) Rebuttal 2" xfId="6093"/>
    <cellStyle name="_Recon to Darrin's 5.11.05 proforma_Power Costs - Comparison bx Rbtl-Staff-Jt-PC_Electric Rev Req Model (2009 GRC) Rebuttal 2 2" xfId="6094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5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6"/>
    <cellStyle name="_Recon to Darrin's 5.11.05 proforma_Power Costs - Comparison bx Rbtl-Staff-Jt-PC_Electric Rev Req Model (2009 GRC) Rebuttal REmoval of New  WH Solar AdjustMI" xfId="6097"/>
    <cellStyle name="_Recon to Darrin's 5.11.05 proforma_Power Costs - Comparison bx Rbtl-Staff-Jt-PC_Electric Rev Req Model (2009 GRC) Rebuttal REmoval of New  WH Solar AdjustMI 2" xfId="6098"/>
    <cellStyle name="_Recon to Darrin's 5.11.05 proforma_Power Costs - Comparison bx Rbtl-Staff-Jt-PC_Electric Rev Req Model (2009 GRC) Rebuttal REmoval of New  WH Solar AdjustMI 2 2" xfId="6099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0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1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2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3"/>
    <cellStyle name="_Recon to Darrin's 5.11.05 proforma_Power Costs - Comparison bx Rbtl-Staff-Jt-PC_Electric Rev Req Model (2009 GRC) Revised 01-18-2010 2" xfId="6104"/>
    <cellStyle name="_Recon to Darrin's 5.11.05 proforma_Power Costs - Comparison bx Rbtl-Staff-Jt-PC_Electric Rev Req Model (2009 GRC) Revised 01-18-2010 2 2" xfId="6105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6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7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8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09"/>
    <cellStyle name="_Recon to Darrin's 5.11.05 proforma_Power Costs - Comparison bx Rbtl-Staff-Jt-PC_Final Order Electric EXHIBIT A-1 2" xfId="6110"/>
    <cellStyle name="_Recon to Darrin's 5.11.05 proforma_Power Costs - Comparison bx Rbtl-Staff-Jt-PC_Final Order Electric EXHIBIT A-1 2 2" xfId="6111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2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3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4"/>
    <cellStyle name="_Recon to Darrin's 5.11.05 proforma_Production Adj 4.37 2" xfId="6115"/>
    <cellStyle name="_Recon to Darrin's 5.11.05 proforma_Production Adj 4.37 2 2" xfId="6116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7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8"/>
    <cellStyle name="_Recon to Darrin's 5.11.05 proforma_Purchased Power Adj 4.03 2" xfId="6119"/>
    <cellStyle name="_Recon to Darrin's 5.11.05 proforma_Purchased Power Adj 4.03 2 2" xfId="6120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1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2"/>
    <cellStyle name="_Recon to Darrin's 5.11.05 proforma_Rebuttal Power Costs 2" xfId="6123"/>
    <cellStyle name="_Recon to Darrin's 5.11.05 proforma_Rebuttal Power Costs 2 2" xfId="6124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5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6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7"/>
    <cellStyle name="_Recon to Darrin's 5.11.05 proforma_Rebuttal Power Costs_Adj Bench DR 3 for Initial Briefs (Electric) 2" xfId="6128"/>
    <cellStyle name="_Recon to Darrin's 5.11.05 proforma_Rebuttal Power Costs_Adj Bench DR 3 for Initial Briefs (Electric) 2 2" xfId="6129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0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1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2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3"/>
    <cellStyle name="_Recon to Darrin's 5.11.05 proforma_Rebuttal Power Costs_DEM-WP(C) ENERG10C--ctn Mid-C_042010 2010GRC 2" xfId="25155"/>
    <cellStyle name="_Recon to Darrin's 5.11.05 proforma_Rebuttal Power Costs_Electric Rev Req Model (2009 GRC) Rebuttal" xfId="6134"/>
    <cellStyle name="_Recon to Darrin's 5.11.05 proforma_Rebuttal Power Costs_Electric Rev Req Model (2009 GRC) Rebuttal 2" xfId="6135"/>
    <cellStyle name="_Recon to Darrin's 5.11.05 proforma_Rebuttal Power Costs_Electric Rev Req Model (2009 GRC) Rebuttal 2 2" xfId="6136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7"/>
    <cellStyle name="_Recon to Darrin's 5.11.05 proforma_Rebuttal Power Costs_Electric Rev Req Model (2009 GRC) Rebuttal 3 2" xfId="25158"/>
    <cellStyle name="_Recon to Darrin's 5.11.05 proforma_Rebuttal Power Costs_Electric Rev Req Model (2009 GRC) Rebuttal 4" xfId="6138"/>
    <cellStyle name="_Recon to Darrin's 5.11.05 proforma_Rebuttal Power Costs_Electric Rev Req Model (2009 GRC) Rebuttal REmoval of New  WH Solar AdjustMI" xfId="6139"/>
    <cellStyle name="_Recon to Darrin's 5.11.05 proforma_Rebuttal Power Costs_Electric Rev Req Model (2009 GRC) Rebuttal REmoval of New  WH Solar AdjustMI 2" xfId="6140"/>
    <cellStyle name="_Recon to Darrin's 5.11.05 proforma_Rebuttal Power Costs_Electric Rev Req Model (2009 GRC) Rebuttal REmoval of New  WH Solar AdjustMI 2 2" xfId="6141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2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3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4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5"/>
    <cellStyle name="_Recon to Darrin's 5.11.05 proforma_Rebuttal Power Costs_Electric Rev Req Model (2009 GRC) Revised 01-18-2010 2" xfId="6146"/>
    <cellStyle name="_Recon to Darrin's 5.11.05 proforma_Rebuttal Power Costs_Electric Rev Req Model (2009 GRC) Revised 01-18-2010 2 2" xfId="6147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8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49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0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1"/>
    <cellStyle name="_Recon to Darrin's 5.11.05 proforma_Rebuttal Power Costs_Final Order Electric EXHIBIT A-1 2" xfId="6152"/>
    <cellStyle name="_Recon to Darrin's 5.11.05 proforma_Rebuttal Power Costs_Final Order Electric EXHIBIT A-1 2 2" xfId="6153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4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5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6"/>
    <cellStyle name="_Recon to Darrin's 5.11.05 proforma_ROR &amp; CONV FACTOR 2" xfId="6157"/>
    <cellStyle name="_Recon to Darrin's 5.11.05 proforma_ROR &amp; CONV FACTOR 2 2" xfId="6158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59"/>
    <cellStyle name="_Recon to Darrin's 5.11.05 proforma_ROR &amp; CONV FACTOR 3 2" xfId="25204"/>
    <cellStyle name="_Recon to Darrin's 5.11.05 proforma_ROR &amp; CONV FACTOR 4" xfId="25205"/>
    <cellStyle name="_Recon to Darrin's 5.11.05 proforma_ROR 5.02" xfId="6160"/>
    <cellStyle name="_Recon to Darrin's 5.11.05 proforma_ROR 5.02 2" xfId="6161"/>
    <cellStyle name="_Recon to Darrin's 5.11.05 proforma_ROR 5.02 2 2" xfId="6162"/>
    <cellStyle name="_Recon to Darrin's 5.11.05 proforma_ROR 5.02 2 2 2" xfId="25206"/>
    <cellStyle name="_Recon to Darrin's 5.11.05 proforma_ROR 5.02 2 3" xfId="25207"/>
    <cellStyle name="_Recon to Darrin's 5.11.05 proforma_ROR 5.02 3" xfId="6163"/>
    <cellStyle name="_Recon to Darrin's 5.11.05 proforma_ROR 5.02 3 2" xfId="25208"/>
    <cellStyle name="_Recon to Darrin's 5.11.05 proforma_ROR 5.02 4" xfId="25209"/>
    <cellStyle name="_Recon to Darrin's 5.11.05 proforma_Transmission Workbook for May BOD" xfId="6164"/>
    <cellStyle name="_Recon to Darrin's 5.11.05 proforma_Transmission Workbook for May BOD 2" xfId="6165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6"/>
    <cellStyle name="_Recon to Darrin's 5.11.05 proforma_Transmission Workbook for May BOD_DEM-WP(C) ENERG10C--ctn Mid-C_042010 2010GRC 2" xfId="25229"/>
    <cellStyle name="_Recon to Darrin's 5.11.05 proforma_Typical Residential Impacts 10.27.08" xfId="6167"/>
    <cellStyle name="_Recon to Darrin's 5.11.05 proforma_Wind Integration 10GRC" xfId="6168"/>
    <cellStyle name="_Recon to Darrin's 5.11.05 proforma_Wind Integration 10GRC 2" xfId="6169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0"/>
    <cellStyle name="_Recon to Darrin's 5.11.05 proforma_Wind Integration 10GRC_DEM-WP(C) ENERG10C--ctn Mid-C_042010 2010GRC 2" xfId="25249"/>
    <cellStyle name="_Revenue" xfId="6171"/>
    <cellStyle name="_Revenue 2" xfId="25250"/>
    <cellStyle name="_Revenue_2.01G Temp Normalization(C) NEW WAY DM" xfId="6172"/>
    <cellStyle name="_Revenue_2.02G Revenues and Expenses NEW WAY DM" xfId="6173"/>
    <cellStyle name="_Revenue_4.01G Temp Normalization (C)" xfId="6174"/>
    <cellStyle name="_Revenue_4.01G Temp Normalization(HC)" xfId="6175"/>
    <cellStyle name="_Revenue_4.01G Temp Normalization(HC)new" xfId="6176"/>
    <cellStyle name="_Revenue_4.01G Temp Normalization(not used)" xfId="6177"/>
    <cellStyle name="_Revenue_Book1" xfId="6178"/>
    <cellStyle name="_Revenue_Data" xfId="6179"/>
    <cellStyle name="_Revenue_Data 2" xfId="25251"/>
    <cellStyle name="_Revenue_Data_1" xfId="6180"/>
    <cellStyle name="_Revenue_Data_1 2" xfId="25252"/>
    <cellStyle name="_Revenue_Data_Pro Forma Rev 09 GRC" xfId="6181"/>
    <cellStyle name="_Revenue_Data_Pro Forma Rev 09 GRC 2" xfId="25253"/>
    <cellStyle name="_Revenue_Data_Pro Forma Rev 2010 GRC" xfId="6182"/>
    <cellStyle name="_Revenue_Data_Pro Forma Rev 2010 GRC 2" xfId="25254"/>
    <cellStyle name="_Revenue_Data_Pro Forma Rev 2010 GRC_Preliminary" xfId="6183"/>
    <cellStyle name="_Revenue_Data_Pro Forma Rev 2010 GRC_Preliminary 2" xfId="25255"/>
    <cellStyle name="_Revenue_Data_Revenue (Feb 09 - Jan 10)" xfId="6184"/>
    <cellStyle name="_Revenue_Data_Revenue (Feb 09 - Jan 10) 2" xfId="25256"/>
    <cellStyle name="_Revenue_Data_Revenue (Jan 09 - Dec 09)" xfId="6185"/>
    <cellStyle name="_Revenue_Data_Revenue (Jan 09 - Dec 09) 2" xfId="25257"/>
    <cellStyle name="_Revenue_Data_Revenue (Mar 09 - Feb 10)" xfId="6186"/>
    <cellStyle name="_Revenue_Data_Revenue (Mar 09 - Feb 10) 2" xfId="25258"/>
    <cellStyle name="_Revenue_Data_Volume Exhibit (Jan09 - Dec09)" xfId="6187"/>
    <cellStyle name="_Revenue_Data_Volume Exhibit (Jan09 - Dec09) 2" xfId="25259"/>
    <cellStyle name="_Revenue_Mins" xfId="6188"/>
    <cellStyle name="_Revenue_Mins 2" xfId="25260"/>
    <cellStyle name="_Revenue_Pro Forma Rev 07 GRC" xfId="6189"/>
    <cellStyle name="_Revenue_Pro Forma Rev 07 GRC 2" xfId="25261"/>
    <cellStyle name="_Revenue_Pro Forma Rev 08 GRC" xfId="6190"/>
    <cellStyle name="_Revenue_Pro Forma Rev 08 GRC 2" xfId="25262"/>
    <cellStyle name="_Revenue_Pro Forma Rev 09 GRC" xfId="6191"/>
    <cellStyle name="_Revenue_Pro Forma Rev 09 GRC 2" xfId="25263"/>
    <cellStyle name="_Revenue_Pro Forma Rev 2010 GRC" xfId="6192"/>
    <cellStyle name="_Revenue_Pro Forma Rev 2010 GRC 2" xfId="25264"/>
    <cellStyle name="_Revenue_Pro Forma Rev 2010 GRC_Preliminary" xfId="6193"/>
    <cellStyle name="_Revenue_Pro Forma Rev 2010 GRC_Preliminary 2" xfId="25265"/>
    <cellStyle name="_Revenue_Revenue (Feb 09 - Jan 10)" xfId="6194"/>
    <cellStyle name="_Revenue_Revenue (Feb 09 - Jan 10) 2" xfId="25266"/>
    <cellStyle name="_Revenue_Revenue (Jan 09 - Dec 09)" xfId="6195"/>
    <cellStyle name="_Revenue_Revenue (Jan 09 - Dec 09) 2" xfId="25267"/>
    <cellStyle name="_Revenue_Revenue (Mar 09 - Feb 10)" xfId="6196"/>
    <cellStyle name="_Revenue_Revenue (Mar 09 - Feb 10) 2" xfId="25268"/>
    <cellStyle name="_Revenue_Revenue Proforma_Restating Gas 11-16-07" xfId="6197"/>
    <cellStyle name="_Revenue_Sheet2" xfId="6198"/>
    <cellStyle name="_Revenue_Sheet2 2" xfId="25269"/>
    <cellStyle name="_Revenue_Therms Data" xfId="6199"/>
    <cellStyle name="_Revenue_Therms Data 2" xfId="25270"/>
    <cellStyle name="_Revenue_Therms Data Rerun" xfId="6200"/>
    <cellStyle name="_Revenue_Therms Data Rerun 2" xfId="25271"/>
    <cellStyle name="_Revenue_Volume Exhibit (Jan09 - Dec09)" xfId="6201"/>
    <cellStyle name="_Revenue_Volume Exhibit (Jan09 - Dec09) 2" xfId="25272"/>
    <cellStyle name="_x0013__Scenario 1 REC vs PTC Offset" xfId="6202"/>
    <cellStyle name="_x0013__Scenario 1 REC vs PTC Offset 2" xfId="25273"/>
    <cellStyle name="_x0013__Scenario 3" xfId="6203"/>
    <cellStyle name="_x0013__Scenario 3 2" xfId="25274"/>
    <cellStyle name="_Sumas Proforma - 11-09-07" xfId="6204"/>
    <cellStyle name="_Sumas Proforma - 11-09-07 2" xfId="6205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6"/>
    <cellStyle name="_Sumas Property Taxes v1 2" xfId="6207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8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09"/>
    <cellStyle name="_Tenaska Comparison 2 2" xfId="6210"/>
    <cellStyle name="_Tenaska Comparison 2 2 2" xfId="6211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2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3"/>
    <cellStyle name="_Tenaska Comparison 3 2" xfId="6214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5"/>
    <cellStyle name="_Tenaska Comparison 4 2" xfId="6216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7"/>
    <cellStyle name="_Tenaska Comparison 5 2" xfId="6218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19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0"/>
    <cellStyle name="_Tenaska Comparison 7 2" xfId="6221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2"/>
    <cellStyle name="_Tenaska Comparison 8 2" xfId="6223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4"/>
    <cellStyle name="_Tenaska Comparison_(C) WHE Proforma with ITC cash grant 10 Yr Amort_for deferral_102809 2" xfId="6225"/>
    <cellStyle name="_Tenaska Comparison_(C) WHE Proforma with ITC cash grant 10 Yr Amort_for deferral_102809 2 2" xfId="6226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7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8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29"/>
    <cellStyle name="_Tenaska Comparison_(C) WHE Proforma with ITC cash grant 10 Yr Amort_for deferral_102809_16.07E Wild Horse Wind Expansionwrkingfile 2" xfId="6230"/>
    <cellStyle name="_Tenaska Comparison_(C) WHE Proforma with ITC cash grant 10 Yr Amort_for deferral_102809_16.07E Wild Horse Wind Expansionwrkingfile 2 2" xfId="6231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2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3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4"/>
    <cellStyle name="_Tenaska Comparison_(C) WHE Proforma with ITC cash grant 10 Yr Amort_for deferral_102809_16.07E Wild Horse Wind Expansionwrkingfile SF 2" xfId="6235"/>
    <cellStyle name="_Tenaska Comparison_(C) WHE Proforma with ITC cash grant 10 Yr Amort_for deferral_102809_16.07E Wild Horse Wind Expansionwrkingfile SF 2 2" xfId="6236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7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8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39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0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1"/>
    <cellStyle name="_Tenaska Comparison_(C) WHE Proforma with ITC cash grant 10 Yr Amort_for deferral_102809_16.37E Wild Horse Expansion DeferralRevwrkingfile SF 2" xfId="6242"/>
    <cellStyle name="_Tenaska Comparison_(C) WHE Proforma with ITC cash grant 10 Yr Amort_for deferral_102809_16.37E Wild Horse Expansion DeferralRevwrkingfile SF 2 2" xfId="6243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4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5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6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7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8"/>
    <cellStyle name="_Tenaska Comparison_(C) WHE Proforma with ITC cash grant 10 Yr Amort_for rebuttal_120709 2" xfId="6249"/>
    <cellStyle name="_Tenaska Comparison_(C) WHE Proforma with ITC cash grant 10 Yr Amort_for rebuttal_120709 2 2" xfId="6250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1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2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3"/>
    <cellStyle name="_Tenaska Comparison_(C) WHE Proforma with ITC cash grant 10 Yr Amort_for rebuttal_120709_DEM-WP(C) ENERG10C--ctn Mid-C_042010 2010GRC 2" xfId="25483"/>
    <cellStyle name="_Tenaska Comparison_04.07E Wild Horse Wind Expansion" xfId="6254"/>
    <cellStyle name="_Tenaska Comparison_04.07E Wild Horse Wind Expansion 2" xfId="6255"/>
    <cellStyle name="_Tenaska Comparison_04.07E Wild Horse Wind Expansion 2 2" xfId="6256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7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8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59"/>
    <cellStyle name="_Tenaska Comparison_04.07E Wild Horse Wind Expansion_16.07E Wild Horse Wind Expansionwrkingfile 2" xfId="6260"/>
    <cellStyle name="_Tenaska Comparison_04.07E Wild Horse Wind Expansion_16.07E Wild Horse Wind Expansionwrkingfile 2 2" xfId="6261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2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3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4"/>
    <cellStyle name="_Tenaska Comparison_04.07E Wild Horse Wind Expansion_16.07E Wild Horse Wind Expansionwrkingfile SF 2" xfId="6265"/>
    <cellStyle name="_Tenaska Comparison_04.07E Wild Horse Wind Expansion_16.07E Wild Horse Wind Expansionwrkingfile SF 2 2" xfId="6266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7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8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69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0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1"/>
    <cellStyle name="_Tenaska Comparison_04.07E Wild Horse Wind Expansion_16.37E Wild Horse Expansion DeferralRevwrkingfile SF 2" xfId="6272"/>
    <cellStyle name="_Tenaska Comparison_04.07E Wild Horse Wind Expansion_16.37E Wild Horse Expansion DeferralRevwrkingfile SF 2 2" xfId="6273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4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5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6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7"/>
    <cellStyle name="_Tenaska Comparison_04.07E Wild Horse Wind Expansion_DEM-WP(C) ENERG10C--ctn Mid-C_042010 2010GRC 2" xfId="25551"/>
    <cellStyle name="_Tenaska Comparison_16.07E Wild Horse Wind Expansionwrkingfile" xfId="6278"/>
    <cellStyle name="_Tenaska Comparison_16.07E Wild Horse Wind Expansionwrkingfile 2" xfId="6279"/>
    <cellStyle name="_Tenaska Comparison_16.07E Wild Horse Wind Expansionwrkingfile 2 2" xfId="6280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1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2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3"/>
    <cellStyle name="_Tenaska Comparison_16.07E Wild Horse Wind Expansionwrkingfile SF 2" xfId="6284"/>
    <cellStyle name="_Tenaska Comparison_16.07E Wild Horse Wind Expansionwrkingfile SF 2 2" xfId="6285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6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7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8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89"/>
    <cellStyle name="_Tenaska Comparison_16.07E Wild Horse Wind Expansionwrkingfile_DEM-WP(C) ENERG10C--ctn Mid-C_042010 2010GRC 2" xfId="25585"/>
    <cellStyle name="_Tenaska Comparison_16.37E Wild Horse Expansion DeferralRevwrkingfile SF" xfId="6290"/>
    <cellStyle name="_Tenaska Comparison_16.37E Wild Horse Expansion DeferralRevwrkingfile SF 2" xfId="6291"/>
    <cellStyle name="_Tenaska Comparison_16.37E Wild Horse Expansion DeferralRevwrkingfile SF 2 2" xfId="6292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3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4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5"/>
    <cellStyle name="_Tenaska Comparison_16.37E Wild Horse Expansion DeferralRevwrkingfile SF_DEM-WP(C) ENERG10C--ctn Mid-C_042010 2010GRC 2" xfId="25602"/>
    <cellStyle name="_Tenaska Comparison_2009 Compliance Filing PCA Exhibits for GRC" xfId="6296"/>
    <cellStyle name="_Tenaska Comparison_2009 Compliance Filing PCA Exhibits for GRC 2" xfId="6297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8"/>
    <cellStyle name="_Tenaska Comparison_2009 GRC Compl Filing - Exhibit D 2" xfId="6299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0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1"/>
    <cellStyle name="_Tenaska Comparison_2009 GRC Compl Filing - Exhibit D_DEM-WP(C) ENERG10C--ctn Mid-C_042010 2010GRC 2" xfId="25623"/>
    <cellStyle name="_Tenaska Comparison_3.01 Income Statement" xfId="6302"/>
    <cellStyle name="_Tenaska Comparison_4 31 Regulatory Assets and Liabilities  7 06- Exhibit D" xfId="6303"/>
    <cellStyle name="_Tenaska Comparison_4 31 Regulatory Assets and Liabilities  7 06- Exhibit D 2" xfId="6304"/>
    <cellStyle name="_Tenaska Comparison_4 31 Regulatory Assets and Liabilities  7 06- Exhibit D 2 2" xfId="6305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6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7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8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09"/>
    <cellStyle name="_Tenaska Comparison_4 31 Regulatory Assets and Liabilities  7 06- Exhibit D_NIM Summary 2" xfId="6310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1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2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3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4"/>
    <cellStyle name="_Tenaska Comparison_4 31E Reg Asset  Liab and EXH D _ Aug 10 Filing (2)" xfId="6315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6"/>
    <cellStyle name="_Tenaska Comparison_4 32 Regulatory Assets and Liabilities  7 06- Exhibit D 2" xfId="6317"/>
    <cellStyle name="_Tenaska Comparison_4 32 Regulatory Assets and Liabilities  7 06- Exhibit D 2 2" xfId="6318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19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0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1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2"/>
    <cellStyle name="_Tenaska Comparison_4 32 Regulatory Assets and Liabilities  7 06- Exhibit D_NIM Summary 2" xfId="6323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4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5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6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7"/>
    <cellStyle name="_Tenaska Comparison_AURORA Total New 2" xfId="6328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29"/>
    <cellStyle name="_Tenaska Comparison_Book2 2" xfId="6330"/>
    <cellStyle name="_Tenaska Comparison_Book2 2 2" xfId="6331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2"/>
    <cellStyle name="_Tenaska Comparison_Book2 3 2" xfId="25871"/>
    <cellStyle name="_Tenaska Comparison_Book2 3 2 2" xfId="25872"/>
    <cellStyle name="_Tenaska Comparison_Book2 3 3" xfId="25873"/>
    <cellStyle name="_Tenaska Comparison_Book2 4" xfId="6333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4"/>
    <cellStyle name="_Tenaska Comparison_Book2_Adj Bench DR 3 for Initial Briefs (Electric) 2" xfId="6335"/>
    <cellStyle name="_Tenaska Comparison_Book2_Adj Bench DR 3 for Initial Briefs (Electric) 2 2" xfId="6336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7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8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39"/>
    <cellStyle name="_Tenaska Comparison_Book2_Adj Bench DR 3 for Initial Briefs (Electric)_DEM-WP(C) ENERG10C--ctn Mid-C_042010 2010GRC 2" xfId="25897"/>
    <cellStyle name="_Tenaska Comparison_Book2_DEM-WP(C) ENERG10C--ctn Mid-C_042010 2010GRC" xfId="6340"/>
    <cellStyle name="_Tenaska Comparison_Book2_DEM-WP(C) ENERG10C--ctn Mid-C_042010 2010GRC 2" xfId="25898"/>
    <cellStyle name="_Tenaska Comparison_Book2_Electric Rev Req Model (2009 GRC) Rebuttal" xfId="6341"/>
    <cellStyle name="_Tenaska Comparison_Book2_Electric Rev Req Model (2009 GRC) Rebuttal 2" xfId="6342"/>
    <cellStyle name="_Tenaska Comparison_Book2_Electric Rev Req Model (2009 GRC) Rebuttal 2 2" xfId="6343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4"/>
    <cellStyle name="_Tenaska Comparison_Book2_Electric Rev Req Model (2009 GRC) Rebuttal 3 2" xfId="25901"/>
    <cellStyle name="_Tenaska Comparison_Book2_Electric Rev Req Model (2009 GRC) Rebuttal 4" xfId="6345"/>
    <cellStyle name="_Tenaska Comparison_Book2_Electric Rev Req Model (2009 GRC) Rebuttal REmoval of New  WH Solar AdjustMI" xfId="6346"/>
    <cellStyle name="_Tenaska Comparison_Book2_Electric Rev Req Model (2009 GRC) Rebuttal REmoval of New  WH Solar AdjustMI 2" xfId="6347"/>
    <cellStyle name="_Tenaska Comparison_Book2_Electric Rev Req Model (2009 GRC) Rebuttal REmoval of New  WH Solar AdjustMI 2 2" xfId="6348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49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0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1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2"/>
    <cellStyle name="_Tenaska Comparison_Book2_Electric Rev Req Model (2009 GRC) Revised 01-18-2010 2" xfId="6353"/>
    <cellStyle name="_Tenaska Comparison_Book2_Electric Rev Req Model (2009 GRC) Revised 01-18-2010 2 2" xfId="6354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5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6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7"/>
    <cellStyle name="_Tenaska Comparison_Book2_Electric Rev Req Model (2009 GRC) Revised 01-18-2010_DEM-WP(C) ENERG10C--ctn Mid-C_042010 2010GRC 2" xfId="25935"/>
    <cellStyle name="_Tenaska Comparison_Book2_Final Order Electric EXHIBIT A-1" xfId="6358"/>
    <cellStyle name="_Tenaska Comparison_Book2_Final Order Electric EXHIBIT A-1 2" xfId="6359"/>
    <cellStyle name="_Tenaska Comparison_Book2_Final Order Electric EXHIBIT A-1 2 2" xfId="6360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1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2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3"/>
    <cellStyle name="_Tenaska Comparison_Book4 2" xfId="6364"/>
    <cellStyle name="_Tenaska Comparison_Book4 2 2" xfId="6365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6"/>
    <cellStyle name="_Tenaska Comparison_Book4 3 2" xfId="25950"/>
    <cellStyle name="_Tenaska Comparison_Book4 3 2 2" xfId="25951"/>
    <cellStyle name="_Tenaska Comparison_Book4 3 3" xfId="25952"/>
    <cellStyle name="_Tenaska Comparison_Book4 4" xfId="6367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8"/>
    <cellStyle name="_Tenaska Comparison_Book4_DEM-WP(C) ENERG10C--ctn Mid-C_042010 2010GRC 2" xfId="25960"/>
    <cellStyle name="_Tenaska Comparison_Book9" xfId="6369"/>
    <cellStyle name="_Tenaska Comparison_Book9 2" xfId="6370"/>
    <cellStyle name="_Tenaska Comparison_Book9 2 2" xfId="6371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2"/>
    <cellStyle name="_Tenaska Comparison_Book9 3 2" xfId="25967"/>
    <cellStyle name="_Tenaska Comparison_Book9 3 2 2" xfId="25968"/>
    <cellStyle name="_Tenaska Comparison_Book9 3 3" xfId="25969"/>
    <cellStyle name="_Tenaska Comparison_Book9 4" xfId="6373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4"/>
    <cellStyle name="_Tenaska Comparison_Book9_DEM-WP(C) ENERG10C--ctn Mid-C_042010 2010GRC 2" xfId="25977"/>
    <cellStyle name="_Tenaska Comparison_Chelan PUD Power Costs (8-10)" xfId="6375"/>
    <cellStyle name="_Tenaska Comparison_Chelan PUD Power Costs (8-10) 2" xfId="25978"/>
    <cellStyle name="_Tenaska Comparison_DEM-WP(C) Chelan Power Costs" xfId="6376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7"/>
    <cellStyle name="_Tenaska Comparison_DEM-WP(C) ENERG10C--ctn Mid-C_042010 2010GRC 2" xfId="25991"/>
    <cellStyle name="_Tenaska Comparison_DEM-WP(C) Gas Transport 2010GRC" xfId="6378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79"/>
    <cellStyle name="_Tenaska Comparison_Electric COS Inputs 2" xfId="6380"/>
    <cellStyle name="_Tenaska Comparison_Electric COS Inputs 2 2" xfId="6381"/>
    <cellStyle name="_Tenaska Comparison_Electric COS Inputs 2 2 2" xfId="6382"/>
    <cellStyle name="_Tenaska Comparison_Electric COS Inputs 2 2 2 2" xfId="26004"/>
    <cellStyle name="_Tenaska Comparison_Electric COS Inputs 2 2 3" xfId="26005"/>
    <cellStyle name="_Tenaska Comparison_Electric COS Inputs 2 3" xfId="6383"/>
    <cellStyle name="_Tenaska Comparison_Electric COS Inputs 2 3 2" xfId="6384"/>
    <cellStyle name="_Tenaska Comparison_Electric COS Inputs 2 3 2 2" xfId="26006"/>
    <cellStyle name="_Tenaska Comparison_Electric COS Inputs 2 3 3" xfId="26007"/>
    <cellStyle name="_Tenaska Comparison_Electric COS Inputs 2 4" xfId="6385"/>
    <cellStyle name="_Tenaska Comparison_Electric COS Inputs 2 4 2" xfId="6386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7"/>
    <cellStyle name="_Tenaska Comparison_Electric COS Inputs 3 2" xfId="6388"/>
    <cellStyle name="_Tenaska Comparison_Electric COS Inputs 3 2 2" xfId="26011"/>
    <cellStyle name="_Tenaska Comparison_Electric COS Inputs 3 3" xfId="26012"/>
    <cellStyle name="_Tenaska Comparison_Electric COS Inputs 4" xfId="6389"/>
    <cellStyle name="_Tenaska Comparison_Electric COS Inputs 4 2" xfId="6390"/>
    <cellStyle name="_Tenaska Comparison_Electric COS Inputs 4 2 2" xfId="26013"/>
    <cellStyle name="_Tenaska Comparison_Electric COS Inputs 4 3" xfId="26014"/>
    <cellStyle name="_Tenaska Comparison_Electric COS Inputs 5" xfId="6391"/>
    <cellStyle name="_Tenaska Comparison_Electric COS Inputs 5 2" xfId="26015"/>
    <cellStyle name="_Tenaska Comparison_Electric COS Inputs 6" xfId="6392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3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4"/>
    <cellStyle name="_Tenaska Comparison_NIM Summary 09GRC" xfId="6395"/>
    <cellStyle name="_Tenaska Comparison_NIM Summary 09GRC 2" xfId="6396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7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8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399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0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1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2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3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4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5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6"/>
    <cellStyle name="_Tenaska Comparison_NIM Summary_DEM-WP(C) ENERG10C--ctn Mid-C_042010 2010GRC 2" xfId="26201"/>
    <cellStyle name="_Tenaska Comparison_NIM+O&amp;M" xfId="6407"/>
    <cellStyle name="_Tenaska Comparison_NIM+O&amp;M 2" xfId="6408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09"/>
    <cellStyle name="_Tenaska Comparison_NIM+O&amp;M Monthly 2" xfId="6410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1"/>
    <cellStyle name="_Tenaska Comparison_PCA 10 -  Exhibit D from A Kellogg Jan 2011 2" xfId="26240"/>
    <cellStyle name="_Tenaska Comparison_PCA 10 -  Exhibit D from A Kellogg July 2011" xfId="6412"/>
    <cellStyle name="_Tenaska Comparison_PCA 10 -  Exhibit D from A Kellogg July 2011 2" xfId="26241"/>
    <cellStyle name="_Tenaska Comparison_PCA 10 -  Exhibit D from S Free Rcv'd 12-11" xfId="6413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4"/>
    <cellStyle name="_Tenaska Comparison_PCA 9 -  Exhibit D April 2010 (3)" xfId="6415"/>
    <cellStyle name="_Tenaska Comparison_PCA 9 -  Exhibit D April 2010 (3) 2" xfId="6416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7"/>
    <cellStyle name="_Tenaska Comparison_PCA 9 -  Exhibit D April 2010 (3)_DEM-WP(C) ENERG10C--ctn Mid-C_042010 2010GRC 2" xfId="26266"/>
    <cellStyle name="_Tenaska Comparison_PCA 9 -  Exhibit D April 2010 2" xfId="6418"/>
    <cellStyle name="_Tenaska Comparison_PCA 9 -  Exhibit D April 2010 2 2" xfId="26267"/>
    <cellStyle name="_Tenaska Comparison_PCA 9 -  Exhibit D April 2010 3" xfId="6419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0"/>
    <cellStyle name="_Tenaska Comparison_PCA 9 -  Exhibit D Nov 2010 2" xfId="6421"/>
    <cellStyle name="_Tenaska Comparison_PCA 9 -  Exhibit D Nov 2010 2 2" xfId="26276"/>
    <cellStyle name="_Tenaska Comparison_PCA 9 -  Exhibit D Nov 2010 3" xfId="26277"/>
    <cellStyle name="_Tenaska Comparison_PCA 9 - Exhibit D at August 2010" xfId="6422"/>
    <cellStyle name="_Tenaska Comparison_PCA 9 - Exhibit D at August 2010 2" xfId="6423"/>
    <cellStyle name="_Tenaska Comparison_PCA 9 - Exhibit D at August 2010 2 2" xfId="26278"/>
    <cellStyle name="_Tenaska Comparison_PCA 9 - Exhibit D at August 2010 3" xfId="26279"/>
    <cellStyle name="_Tenaska Comparison_PCA 9 - Exhibit D June 2010 GRC" xfId="6424"/>
    <cellStyle name="_Tenaska Comparison_PCA 9 - Exhibit D June 2010 GRC 2" xfId="6425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6"/>
    <cellStyle name="_Tenaska Comparison_Power Costs - Comparison bx Rbtl-Staff-Jt-PC 2" xfId="6427"/>
    <cellStyle name="_Tenaska Comparison_Power Costs - Comparison bx Rbtl-Staff-Jt-PC 2 2" xfId="6428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29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0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1"/>
    <cellStyle name="_Tenaska Comparison_Power Costs - Comparison bx Rbtl-Staff-Jt-PC_Adj Bench DR 3 for Initial Briefs (Electric) 2" xfId="6432"/>
    <cellStyle name="_Tenaska Comparison_Power Costs - Comparison bx Rbtl-Staff-Jt-PC_Adj Bench DR 3 for Initial Briefs (Electric) 2 2" xfId="6433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4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5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6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7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8"/>
    <cellStyle name="_Tenaska Comparison_Power Costs - Comparison bx Rbtl-Staff-Jt-PC_Electric Rev Req Model (2009 GRC) Rebuttal 2" xfId="6439"/>
    <cellStyle name="_Tenaska Comparison_Power Costs - Comparison bx Rbtl-Staff-Jt-PC_Electric Rev Req Model (2009 GRC) Rebuttal 2 2" xfId="6440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1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2"/>
    <cellStyle name="_Tenaska Comparison_Power Costs - Comparison bx Rbtl-Staff-Jt-PC_Electric Rev Req Model (2009 GRC) Rebuttal REmoval of New  WH Solar AdjustMI" xfId="6443"/>
    <cellStyle name="_Tenaska Comparison_Power Costs - Comparison bx Rbtl-Staff-Jt-PC_Electric Rev Req Model (2009 GRC) Rebuttal REmoval of New  WH Solar AdjustMI 2" xfId="6444"/>
    <cellStyle name="_Tenaska Comparison_Power Costs - Comparison bx Rbtl-Staff-Jt-PC_Electric Rev Req Model (2009 GRC) Rebuttal REmoval of New  WH Solar AdjustMI 2 2" xfId="6445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6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7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8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49"/>
    <cellStyle name="_Tenaska Comparison_Power Costs - Comparison bx Rbtl-Staff-Jt-PC_Electric Rev Req Model (2009 GRC) Revised 01-18-2010 2" xfId="6450"/>
    <cellStyle name="_Tenaska Comparison_Power Costs - Comparison bx Rbtl-Staff-Jt-PC_Electric Rev Req Model (2009 GRC) Revised 01-18-2010 2 2" xfId="6451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2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3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4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5"/>
    <cellStyle name="_Tenaska Comparison_Power Costs - Comparison bx Rbtl-Staff-Jt-PC_Final Order Electric EXHIBIT A-1 2" xfId="6456"/>
    <cellStyle name="_Tenaska Comparison_Power Costs - Comparison bx Rbtl-Staff-Jt-PC_Final Order Electric EXHIBIT A-1 2 2" xfId="6457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8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59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0"/>
    <cellStyle name="_Tenaska Comparison_Production Adj 4.37 2" xfId="6461"/>
    <cellStyle name="_Tenaska Comparison_Production Adj 4.37 2 2" xfId="6462"/>
    <cellStyle name="_Tenaska Comparison_Production Adj 4.37 2 2 2" xfId="26361"/>
    <cellStyle name="_Tenaska Comparison_Production Adj 4.37 2 3" xfId="26362"/>
    <cellStyle name="_Tenaska Comparison_Production Adj 4.37 3" xfId="6463"/>
    <cellStyle name="_Tenaska Comparison_Production Adj 4.37 3 2" xfId="26363"/>
    <cellStyle name="_Tenaska Comparison_Production Adj 4.37 4" xfId="26364"/>
    <cellStyle name="_Tenaska Comparison_Purchased Power Adj 4.03" xfId="6464"/>
    <cellStyle name="_Tenaska Comparison_Purchased Power Adj 4.03 2" xfId="6465"/>
    <cellStyle name="_Tenaska Comparison_Purchased Power Adj 4.03 2 2" xfId="6466"/>
    <cellStyle name="_Tenaska Comparison_Purchased Power Adj 4.03 2 2 2" xfId="26365"/>
    <cellStyle name="_Tenaska Comparison_Purchased Power Adj 4.03 2 3" xfId="26366"/>
    <cellStyle name="_Tenaska Comparison_Purchased Power Adj 4.03 3" xfId="6467"/>
    <cellStyle name="_Tenaska Comparison_Purchased Power Adj 4.03 3 2" xfId="26367"/>
    <cellStyle name="_Tenaska Comparison_Purchased Power Adj 4.03 4" xfId="26368"/>
    <cellStyle name="_Tenaska Comparison_Rebuttal Power Costs" xfId="6468"/>
    <cellStyle name="_Tenaska Comparison_Rebuttal Power Costs 2" xfId="6469"/>
    <cellStyle name="_Tenaska Comparison_Rebuttal Power Costs 2 2" xfId="6470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1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2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3"/>
    <cellStyle name="_Tenaska Comparison_Rebuttal Power Costs_Adj Bench DR 3 for Initial Briefs (Electric) 2" xfId="6474"/>
    <cellStyle name="_Tenaska Comparison_Rebuttal Power Costs_Adj Bench DR 3 for Initial Briefs (Electric) 2 2" xfId="6475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6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7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8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79"/>
    <cellStyle name="_Tenaska Comparison_Rebuttal Power Costs_DEM-WP(C) ENERG10C--ctn Mid-C_042010 2010GRC 2" xfId="26402"/>
    <cellStyle name="_Tenaska Comparison_Rebuttal Power Costs_Electric Rev Req Model (2009 GRC) Rebuttal" xfId="6480"/>
    <cellStyle name="_Tenaska Comparison_Rebuttal Power Costs_Electric Rev Req Model (2009 GRC) Rebuttal 2" xfId="6481"/>
    <cellStyle name="_Tenaska Comparison_Rebuttal Power Costs_Electric Rev Req Model (2009 GRC) Rebuttal 2 2" xfId="6482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3"/>
    <cellStyle name="_Tenaska Comparison_Rebuttal Power Costs_Electric Rev Req Model (2009 GRC) Rebuttal 3 2" xfId="26405"/>
    <cellStyle name="_Tenaska Comparison_Rebuttal Power Costs_Electric Rev Req Model (2009 GRC) Rebuttal 4" xfId="6484"/>
    <cellStyle name="_Tenaska Comparison_Rebuttal Power Costs_Electric Rev Req Model (2009 GRC) Rebuttal REmoval of New  WH Solar AdjustMI" xfId="6485"/>
    <cellStyle name="_Tenaska Comparison_Rebuttal Power Costs_Electric Rev Req Model (2009 GRC) Rebuttal REmoval of New  WH Solar AdjustMI 2" xfId="6486"/>
    <cellStyle name="_Tenaska Comparison_Rebuttal Power Costs_Electric Rev Req Model (2009 GRC) Rebuttal REmoval of New  WH Solar AdjustMI 2 2" xfId="6487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8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89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0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1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4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5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6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7"/>
    <cellStyle name="_Tenaska Comparison_Rebuttal Power Costs_Final Order Electric EXHIBIT A-1 2" xfId="6498"/>
    <cellStyle name="_Tenaska Comparison_Rebuttal Power Costs_Final Order Electric EXHIBIT A-1 2 2" xfId="6499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0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1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2"/>
    <cellStyle name="_Tenaska Comparison_ROR 5.02 2" xfId="6503"/>
    <cellStyle name="_Tenaska Comparison_ROR 5.02 2 2" xfId="6504"/>
    <cellStyle name="_Tenaska Comparison_ROR 5.02 2 2 2" xfId="26448"/>
    <cellStyle name="_Tenaska Comparison_ROR 5.02 2 3" xfId="26449"/>
    <cellStyle name="_Tenaska Comparison_ROR 5.02 3" xfId="6505"/>
    <cellStyle name="_Tenaska Comparison_ROR 5.02 3 2" xfId="26450"/>
    <cellStyle name="_Tenaska Comparison_ROR 5.02 4" xfId="26451"/>
    <cellStyle name="_Tenaska Comparison_Transmission Workbook for May BOD" xfId="6506"/>
    <cellStyle name="_Tenaska Comparison_Transmission Workbook for May BOD 2" xfId="6507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8"/>
    <cellStyle name="_Tenaska Comparison_Transmission Workbook for May BOD_DEM-WP(C) ENERG10C--ctn Mid-C_042010 2010GRC 2" xfId="26471"/>
    <cellStyle name="_Tenaska Comparison_Wind Integration 10GRC" xfId="6509"/>
    <cellStyle name="_Tenaska Comparison_Wind Integration 10GRC 2" xfId="6510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1"/>
    <cellStyle name="_Tenaska Comparison_Wind Integration 10GRC_DEM-WP(C) ENERG10C--ctn Mid-C_042010 2010GRC 2" xfId="26491"/>
    <cellStyle name="_x0013__TENASKA REGULATORY ASSET" xfId="6512"/>
    <cellStyle name="_x0013__TENASKA REGULATORY ASSET 2" xfId="6513"/>
    <cellStyle name="_x0013__TENASKA REGULATORY ASSET 2 2" xfId="6514"/>
    <cellStyle name="_x0013__TENASKA REGULATORY ASSET 2 2 2" xfId="26492"/>
    <cellStyle name="_x0013__TENASKA REGULATORY ASSET 2 3" xfId="26493"/>
    <cellStyle name="_x0013__TENASKA REGULATORY ASSET 3" xfId="6515"/>
    <cellStyle name="_x0013__TENASKA REGULATORY ASSET 3 2" xfId="26494"/>
    <cellStyle name="_x0013__TENASKA REGULATORY ASSET 4" xfId="6516"/>
    <cellStyle name="_Therms Data" xfId="6517"/>
    <cellStyle name="_Therms Data 2" xfId="6518"/>
    <cellStyle name="_Therms Data_Pro Forma Rev 09 GRC" xfId="6519"/>
    <cellStyle name="_Therms Data_Pro Forma Rev 09 GRC 2" xfId="26495"/>
    <cellStyle name="_Therms Data_Pro Forma Rev 2010 GRC" xfId="6520"/>
    <cellStyle name="_Therms Data_Pro Forma Rev 2010 GRC 2" xfId="26496"/>
    <cellStyle name="_Therms Data_Pro Forma Rev 2010 GRC_Preliminary" xfId="6521"/>
    <cellStyle name="_Therms Data_Pro Forma Rev 2010 GRC_Preliminary 2" xfId="26497"/>
    <cellStyle name="_Therms Data_Revenue (Feb 09 - Jan 10)" xfId="6522"/>
    <cellStyle name="_Therms Data_Revenue (Feb 09 - Jan 10) 2" xfId="26498"/>
    <cellStyle name="_Therms Data_Revenue (Jan 09 - Dec 09)" xfId="6523"/>
    <cellStyle name="_Therms Data_Revenue (Jan 09 - Dec 09) 2" xfId="26499"/>
    <cellStyle name="_Therms Data_Revenue (Mar 09 - Feb 10)" xfId="6524"/>
    <cellStyle name="_Therms Data_Revenue (Mar 09 - Feb 10) 2" xfId="26500"/>
    <cellStyle name="_Therms Data_Volume Exhibit (Jan09 - Dec09)" xfId="6525"/>
    <cellStyle name="_Therms Data_Volume Exhibit (Jan09 - Dec09) 2" xfId="26501"/>
    <cellStyle name="_Value Copy 11 30 05 gas 12 09 05 AURORA at 12 14 05" xfId="6526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7"/>
    <cellStyle name="_Value Copy 11 30 05 gas 12 09 05 AURORA at 12 14 05 2 2" xfId="6528"/>
    <cellStyle name="_Value Copy 11 30 05 gas 12 09 05 AURORA at 12 14 05 2 2 2" xfId="6529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0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1"/>
    <cellStyle name="_Value Copy 11 30 05 gas 12 09 05 AURORA at 12 14 05 3 2" xfId="6532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3"/>
    <cellStyle name="_Value Copy 11 30 05 gas 12 09 05 AURORA at 12 14 05 4 2" xfId="6534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5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6"/>
    <cellStyle name="_Value Copy 11 30 05 gas 12 09 05 AURORA at 12 14 05 6 2" xfId="6537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8"/>
    <cellStyle name="_Value Copy 11 30 05 gas 12 09 05 AURORA at 12 14 05 7 2" xfId="6539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0"/>
    <cellStyle name="_Value Copy 11 30 05 gas 12 09 05 AURORA at 12 14 05_04 07E Wild Horse Wind Expansion (C) (2) 2" xfId="6541"/>
    <cellStyle name="_Value Copy 11 30 05 gas 12 09 05 AURORA at 12 14 05_04 07E Wild Horse Wind Expansion (C) (2) 2 2" xfId="6542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3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4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5"/>
    <cellStyle name="_Value Copy 11 30 05 gas 12 09 05 AURORA at 12 14 05_04 07E Wild Horse Wind Expansion (C) (2)_Adj Bench DR 3 for Initial Briefs (Electric) 2" xfId="6546"/>
    <cellStyle name="_Value Copy 11 30 05 gas 12 09 05 AURORA at 12 14 05_04 07E Wild Horse Wind Expansion (C) (2)_Adj Bench DR 3 for Initial Briefs (Electric) 2 2" xfId="6547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8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49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0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1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2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3"/>
    <cellStyle name="_Value Copy 11 30 05 gas 12 09 05 AURORA at 12 14 05_04 07E Wild Horse Wind Expansion (C) (2)_Electric Rev Req Model (2009 GRC)  2" xfId="6554"/>
    <cellStyle name="_Value Copy 11 30 05 gas 12 09 05 AURORA at 12 14 05_04 07E Wild Horse Wind Expansion (C) (2)_Electric Rev Req Model (2009 GRC)  2 2" xfId="6555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6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7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8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59"/>
    <cellStyle name="_Value Copy 11 30 05 gas 12 09 05 AURORA at 12 14 05_04 07E Wild Horse Wind Expansion (C) (2)_Electric Rev Req Model (2009 GRC) Rebuttal 2" xfId="6560"/>
    <cellStyle name="_Value Copy 11 30 05 gas 12 09 05 AURORA at 12 14 05_04 07E Wild Horse Wind Expansion (C) (2)_Electric Rev Req Model (2009 GRC) Rebuttal 2 2" xfId="6561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2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3"/>
    <cellStyle name="_Value Copy 11 30 05 gas 12 09 05 AURORA at 12 14 05_04 07E Wild Horse Wind Expansion (C) (2)_Electric Rev Req Model (2009 GRC) Rebuttal REmoval of New  WH Solar AdjustMI" xfId="6564"/>
    <cellStyle name="_Value Copy 11 30 05 gas 12 09 05 AURORA at 12 14 05_04 07E Wild Horse Wind Expansion (C) (2)_Electric Rev Req Model (2009 GRC) Rebuttal REmoval of New  WH Solar AdjustMI 2" xfId="6565"/>
    <cellStyle name="_Value Copy 11 30 05 gas 12 09 05 AURORA at 12 14 05_04 07E Wild Horse Wind Expansion (C) (2)_Electric Rev Req Model (2009 GRC) Rebuttal REmoval of New  WH Solar AdjustMI 2 2" xfId="6566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7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8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69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0"/>
    <cellStyle name="_Value Copy 11 30 05 gas 12 09 05 AURORA at 12 14 05_04 07E Wild Horse Wind Expansion (C) (2)_Electric Rev Req Model (2009 GRC) Revised 01-18-2010 2" xfId="6571"/>
    <cellStyle name="_Value Copy 11 30 05 gas 12 09 05 AURORA at 12 14 05_04 07E Wild Horse Wind Expansion (C) (2)_Electric Rev Req Model (2009 GRC) Revised 01-18-2010 2 2" xfId="6572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3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4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5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6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7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8"/>
    <cellStyle name="_Value Copy 11 30 05 gas 12 09 05 AURORA at 12 14 05_04 07E Wild Horse Wind Expansion (C) (2)_Final Order Electric EXHIBIT A-1 2" xfId="6579"/>
    <cellStyle name="_Value Copy 11 30 05 gas 12 09 05 AURORA at 12 14 05_04 07E Wild Horse Wind Expansion (C) (2)_Final Order Electric EXHIBIT A-1 2 2" xfId="6580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1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2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3"/>
    <cellStyle name="_Value Copy 11 30 05 gas 12 09 05 AURORA at 12 14 05_04 07E Wild Horse Wind Expansion (C) (2)_TENASKA REGULATORY ASSET 2" xfId="6584"/>
    <cellStyle name="_Value Copy 11 30 05 gas 12 09 05 AURORA at 12 14 05_04 07E Wild Horse Wind Expansion (C) (2)_TENASKA REGULATORY ASSET 2 2" xfId="6585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6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7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8"/>
    <cellStyle name="_Value Copy 11 30 05 gas 12 09 05 AURORA at 12 14 05_16.37E Wild Horse Expansion DeferralRevwrkingfile SF 2" xfId="6589"/>
    <cellStyle name="_Value Copy 11 30 05 gas 12 09 05 AURORA at 12 14 05_16.37E Wild Horse Expansion DeferralRevwrkingfile SF 2 2" xfId="6590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1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2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3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4"/>
    <cellStyle name="_Value Copy 11 30 05 gas 12 09 05 AURORA at 12 14 05_2009 Compliance Filing PCA Exhibits for GRC 2" xfId="6595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6"/>
    <cellStyle name="_Value Copy 11 30 05 gas 12 09 05 AURORA at 12 14 05_2009 GRC Compl Filing - Exhibit D 2" xfId="6597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8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599"/>
    <cellStyle name="_Value Copy 11 30 05 gas 12 09 05 AURORA at 12 14 05_4 31 Regulatory Assets and Liabilities  7 06- Exhibit D" xfId="6600"/>
    <cellStyle name="_Value Copy 11 30 05 gas 12 09 05 AURORA at 12 14 05_4 31 Regulatory Assets and Liabilities  7 06- Exhibit D 2" xfId="6601"/>
    <cellStyle name="_Value Copy 11 30 05 gas 12 09 05 AURORA at 12 14 05_4 31 Regulatory Assets and Liabilities  7 06- Exhibit D 2 2" xfId="6602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3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4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5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6"/>
    <cellStyle name="_Value Copy 11 30 05 gas 12 09 05 AURORA at 12 14 05_4 31 Regulatory Assets and Liabilities  7 06- Exhibit D_NIM Summary 2" xfId="6607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8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09"/>
    <cellStyle name="_Value Copy 11 30 05 gas 12 09 05 AURORA at 12 14 05_4 31E Reg Asset  Liab and EXH D _ Aug 10 Filing (2)" xfId="6610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1"/>
    <cellStyle name="_Value Copy 11 30 05 gas 12 09 05 AURORA at 12 14 05_4 32 Regulatory Assets and Liabilities  7 06- Exhibit D 2" xfId="6612"/>
    <cellStyle name="_Value Copy 11 30 05 gas 12 09 05 AURORA at 12 14 05_4 32 Regulatory Assets and Liabilities  7 06- Exhibit D 2 2" xfId="6613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4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5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6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7"/>
    <cellStyle name="_Value Copy 11 30 05 gas 12 09 05 AURORA at 12 14 05_4 32 Regulatory Assets and Liabilities  7 06- Exhibit D_NIM Summary 2" xfId="6618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19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0"/>
    <cellStyle name="_Value Copy 11 30 05 gas 12 09 05 AURORA at 12 14 05_Att B to RECs proceeds proposal" xfId="26910"/>
    <cellStyle name="_Value Copy 11 30 05 gas 12 09 05 AURORA at 12 14 05_AURORA Total New" xfId="6621"/>
    <cellStyle name="_Value Copy 11 30 05 gas 12 09 05 AURORA at 12 14 05_AURORA Total New 2" xfId="6622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3"/>
    <cellStyle name="_Value Copy 11 30 05 gas 12 09 05 AURORA at 12 14 05_Book2 2" xfId="6624"/>
    <cellStyle name="_Value Copy 11 30 05 gas 12 09 05 AURORA at 12 14 05_Book2 2 2" xfId="6625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6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7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8"/>
    <cellStyle name="_Value Copy 11 30 05 gas 12 09 05 AURORA at 12 14 05_Book2_Adj Bench DR 3 for Initial Briefs (Electric) 2" xfId="6629"/>
    <cellStyle name="_Value Copy 11 30 05 gas 12 09 05 AURORA at 12 14 05_Book2_Adj Bench DR 3 for Initial Briefs (Electric) 2 2" xfId="6630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1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2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3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4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5"/>
    <cellStyle name="_Value Copy 11 30 05 gas 12 09 05 AURORA at 12 14 05_Book2_Electric Rev Req Model (2009 GRC) Rebuttal 2" xfId="6636"/>
    <cellStyle name="_Value Copy 11 30 05 gas 12 09 05 AURORA at 12 14 05_Book2_Electric Rev Req Model (2009 GRC) Rebuttal 2 2" xfId="6637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8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39"/>
    <cellStyle name="_Value Copy 11 30 05 gas 12 09 05 AURORA at 12 14 05_Book2_Electric Rev Req Model (2009 GRC) Rebuttal REmoval of New  WH Solar AdjustMI" xfId="6640"/>
    <cellStyle name="_Value Copy 11 30 05 gas 12 09 05 AURORA at 12 14 05_Book2_Electric Rev Req Model (2009 GRC) Rebuttal REmoval of New  WH Solar AdjustMI 2" xfId="6641"/>
    <cellStyle name="_Value Copy 11 30 05 gas 12 09 05 AURORA at 12 14 05_Book2_Electric Rev Req Model (2009 GRC) Rebuttal REmoval of New  WH Solar AdjustMI 2 2" xfId="6642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3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4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5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6"/>
    <cellStyle name="_Value Copy 11 30 05 gas 12 09 05 AURORA at 12 14 05_Book2_Electric Rev Req Model (2009 GRC) Revised 01-18-2010 2" xfId="6647"/>
    <cellStyle name="_Value Copy 11 30 05 gas 12 09 05 AURORA at 12 14 05_Book2_Electric Rev Req Model (2009 GRC) Revised 01-18-2010 2 2" xfId="6648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49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0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1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2"/>
    <cellStyle name="_Value Copy 11 30 05 gas 12 09 05 AURORA at 12 14 05_Book2_Final Order Electric EXHIBIT A-1 2" xfId="6653"/>
    <cellStyle name="_Value Copy 11 30 05 gas 12 09 05 AURORA at 12 14 05_Book2_Final Order Electric EXHIBIT A-1 2 2" xfId="6654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5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6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7"/>
    <cellStyle name="_Value Copy 11 30 05 gas 12 09 05 AURORA at 12 14 05_Book4 2" xfId="6658"/>
    <cellStyle name="_Value Copy 11 30 05 gas 12 09 05 AURORA at 12 14 05_Book4 2 2" xfId="6659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0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1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2"/>
    <cellStyle name="_Value Copy 11 30 05 gas 12 09 05 AURORA at 12 14 05_Book4_DEM-WP(C) ENERG10C--ctn Mid-C_042010 2010GRC 2" xfId="27022"/>
    <cellStyle name="_Value Copy 11 30 05 gas 12 09 05 AURORA at 12 14 05_Book9" xfId="6663"/>
    <cellStyle name="_Value Copy 11 30 05 gas 12 09 05 AURORA at 12 14 05_Book9 2" xfId="6664"/>
    <cellStyle name="_Value Copy 11 30 05 gas 12 09 05 AURORA at 12 14 05_Book9 2 2" xfId="6665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6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7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8"/>
    <cellStyle name="_Value Copy 11 30 05 gas 12 09 05 AURORA at 12 14 05_Book9_DEM-WP(C) ENERG10C--ctn Mid-C_042010 2010GRC 2" xfId="27039"/>
    <cellStyle name="_Value Copy 11 30 05 gas 12 09 05 AURORA at 12 14 05_Check the Interest Calculation" xfId="6669"/>
    <cellStyle name="_Value Copy 11 30 05 gas 12 09 05 AURORA at 12 14 05_Check the Interest Calculation 2" xfId="27040"/>
    <cellStyle name="_Value Copy 11 30 05 gas 12 09 05 AURORA at 12 14 05_Check the Interest Calculation_Scenario 1 REC vs PTC Offset" xfId="6670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1"/>
    <cellStyle name="_Value Copy 11 30 05 gas 12 09 05 AURORA at 12 14 05_Check the Interest Calculation_Scenario 3 2" xfId="27042"/>
    <cellStyle name="_Value Copy 11 30 05 gas 12 09 05 AURORA at 12 14 05_Chelan PUD Power Costs (8-10)" xfId="6672"/>
    <cellStyle name="_Value Copy 11 30 05 gas 12 09 05 AURORA at 12 14 05_Chelan PUD Power Costs (8-10) 2" xfId="27043"/>
    <cellStyle name="_Value Copy 11 30 05 gas 12 09 05 AURORA at 12 14 05_DEM-WP(C) Chelan Power Costs" xfId="6673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4"/>
    <cellStyle name="_Value Copy 11 30 05 gas 12 09 05 AURORA at 12 14 05_DEM-WP(C) ENERG10C--ctn Mid-C_042010 2010GRC 2" xfId="27056"/>
    <cellStyle name="_Value Copy 11 30 05 gas 12 09 05 AURORA at 12 14 05_DEM-WP(C) Gas Transport 2010GRC" xfId="6675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6"/>
    <cellStyle name="_Value Copy 11 30 05 gas 12 09 05 AURORA at 12 14 05_Direct Assignment Distribution Plant 2008 2" xfId="6677"/>
    <cellStyle name="_Value Copy 11 30 05 gas 12 09 05 AURORA at 12 14 05_Direct Assignment Distribution Plant 2008 2 2" xfId="6678"/>
    <cellStyle name="_Value Copy 11 30 05 gas 12 09 05 AURORA at 12 14 05_Direct Assignment Distribution Plant 2008 2 2 2" xfId="6679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0"/>
    <cellStyle name="_Value Copy 11 30 05 gas 12 09 05 AURORA at 12 14 05_Direct Assignment Distribution Plant 2008 2 3 2" xfId="6681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2"/>
    <cellStyle name="_Value Copy 11 30 05 gas 12 09 05 AURORA at 12 14 05_Direct Assignment Distribution Plant 2008 2 4 2" xfId="6683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4"/>
    <cellStyle name="_Value Copy 11 30 05 gas 12 09 05 AURORA at 12 14 05_Direct Assignment Distribution Plant 2008 3 2" xfId="6685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6"/>
    <cellStyle name="_Value Copy 11 30 05 gas 12 09 05 AURORA at 12 14 05_Direct Assignment Distribution Plant 2008 4 2" xfId="6687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8"/>
    <cellStyle name="_Value Copy 11 30 05 gas 12 09 05 AURORA at 12 14 05_Direct Assignment Distribution Plant 2008 5 2" xfId="27080"/>
    <cellStyle name="_Value Copy 11 30 05 gas 12 09 05 AURORA at 12 14 05_Direct Assignment Distribution Plant 2008 6" xfId="6689"/>
    <cellStyle name="_Value Copy 11 30 05 gas 12 09 05 AURORA at 12 14 05_DWH-08 (Rate Spread &amp; Design Workpapers)" xfId="6690"/>
    <cellStyle name="_Value Copy 11 30 05 gas 12 09 05 AURORA at 12 14 05_Electric COS Inputs" xfId="6691"/>
    <cellStyle name="_Value Copy 11 30 05 gas 12 09 05 AURORA at 12 14 05_Electric COS Inputs 2" xfId="6692"/>
    <cellStyle name="_Value Copy 11 30 05 gas 12 09 05 AURORA at 12 14 05_Electric COS Inputs 2 2" xfId="6693"/>
    <cellStyle name="_Value Copy 11 30 05 gas 12 09 05 AURORA at 12 14 05_Electric COS Inputs 2 2 2" xfId="6694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5"/>
    <cellStyle name="_Value Copy 11 30 05 gas 12 09 05 AURORA at 12 14 05_Electric COS Inputs 2 3 2" xfId="6696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7"/>
    <cellStyle name="_Value Copy 11 30 05 gas 12 09 05 AURORA at 12 14 05_Electric COS Inputs 2 4 2" xfId="6698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699"/>
    <cellStyle name="_Value Copy 11 30 05 gas 12 09 05 AURORA at 12 14 05_Electric COS Inputs 3 2" xfId="6700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1"/>
    <cellStyle name="_Value Copy 11 30 05 gas 12 09 05 AURORA at 12 14 05_Electric COS Inputs 4 2" xfId="6702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3"/>
    <cellStyle name="_Value Copy 11 30 05 gas 12 09 05 AURORA at 12 14 05_Electric COS Inputs 5 2" xfId="27092"/>
    <cellStyle name="_Value Copy 11 30 05 gas 12 09 05 AURORA at 12 14 05_Electric COS Inputs 6" xfId="6704"/>
    <cellStyle name="_Value Copy 11 30 05 gas 12 09 05 AURORA at 12 14 05_Electric Rate Spread and Rate Design 3.23.09" xfId="6705"/>
    <cellStyle name="_Value Copy 11 30 05 gas 12 09 05 AURORA at 12 14 05_Electric Rate Spread and Rate Design 3.23.09 2" xfId="6706"/>
    <cellStyle name="_Value Copy 11 30 05 gas 12 09 05 AURORA at 12 14 05_Electric Rate Spread and Rate Design 3.23.09 2 2" xfId="6707"/>
    <cellStyle name="_Value Copy 11 30 05 gas 12 09 05 AURORA at 12 14 05_Electric Rate Spread and Rate Design 3.23.09 2 2 2" xfId="6708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09"/>
    <cellStyle name="_Value Copy 11 30 05 gas 12 09 05 AURORA at 12 14 05_Electric Rate Spread and Rate Design 3.23.09 2 3 2" xfId="6710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1"/>
    <cellStyle name="_Value Copy 11 30 05 gas 12 09 05 AURORA at 12 14 05_Electric Rate Spread and Rate Design 3.23.09 2 4 2" xfId="6712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3"/>
    <cellStyle name="_Value Copy 11 30 05 gas 12 09 05 AURORA at 12 14 05_Electric Rate Spread and Rate Design 3.23.09 3 2" xfId="6714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5"/>
    <cellStyle name="_Value Copy 11 30 05 gas 12 09 05 AURORA at 12 14 05_Electric Rate Spread and Rate Design 3.23.09 4 2" xfId="6716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7"/>
    <cellStyle name="_Value Copy 11 30 05 gas 12 09 05 AURORA at 12 14 05_Electric Rate Spread and Rate Design 3.23.09 5 2" xfId="27104"/>
    <cellStyle name="_Value Copy 11 30 05 gas 12 09 05 AURORA at 12 14 05_Electric Rate Spread and Rate Design 3.23.09 6" xfId="6718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19"/>
    <cellStyle name="_Value Copy 11 30 05 gas 12 09 05 AURORA at 12 14 05_Exhibit D fr R Gho 12-31-08 2" xfId="6720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1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2"/>
    <cellStyle name="_Value Copy 11 30 05 gas 12 09 05 AURORA at 12 14 05_Exhibit D fr R Gho 12-31-08 v2 2" xfId="6723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4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5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6"/>
    <cellStyle name="_Value Copy 11 30 05 gas 12 09 05 AURORA at 12 14 05_Exhibit D fr R Gho 12-31-08 v2_NIM Summary 2" xfId="6727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8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29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0"/>
    <cellStyle name="_Value Copy 11 30 05 gas 12 09 05 AURORA at 12 14 05_Exhibit D fr R Gho 12-31-08_NIM Summary 2" xfId="6731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2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3"/>
    <cellStyle name="_Value Copy 11 30 05 gas 12 09 05 AURORA at 12 14 05_Final 2009 Electric Low Income Workpapers" xfId="6734"/>
    <cellStyle name="_Value Copy 11 30 05 gas 12 09 05 AURORA at 12 14 05_Gas Rev Req Model (2010 GRC)" xfId="6735"/>
    <cellStyle name="_Value Copy 11 30 05 gas 12 09 05 AURORA at 12 14 05_Hopkins Ridge Prepaid Tran - Interest Earned RY 12ME Feb  '11" xfId="6736"/>
    <cellStyle name="_Value Copy 11 30 05 gas 12 09 05 AURORA at 12 14 05_Hopkins Ridge Prepaid Tran - Interest Earned RY 12ME Feb  '11 2" xfId="6737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8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39"/>
    <cellStyle name="_Value Copy 11 30 05 gas 12 09 05 AURORA at 12 14 05_Hopkins Ridge Prepaid Tran - Interest Earned RY 12ME Feb  '11_NIM Summary 2" xfId="6740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1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2"/>
    <cellStyle name="_Value Copy 11 30 05 gas 12 09 05 AURORA at 12 14 05_Hopkins Ridge Prepaid Tran - Interest Earned RY 12ME Feb  '11_Transmission Workbook for May BOD 2" xfId="6743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4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5"/>
    <cellStyle name="_Value Copy 11 30 05 gas 12 09 05 AURORA at 12 14 05_INPUTS 2" xfId="6746"/>
    <cellStyle name="_Value Copy 11 30 05 gas 12 09 05 AURORA at 12 14 05_INPUTS 2 2" xfId="6747"/>
    <cellStyle name="_Value Copy 11 30 05 gas 12 09 05 AURORA at 12 14 05_INPUTS 2 2 2" xfId="6748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49"/>
    <cellStyle name="_Value Copy 11 30 05 gas 12 09 05 AURORA at 12 14 05_INPUTS 2 3 2" xfId="6750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1"/>
    <cellStyle name="_Value Copy 11 30 05 gas 12 09 05 AURORA at 12 14 05_INPUTS 2 4 2" xfId="6752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3"/>
    <cellStyle name="_Value Copy 11 30 05 gas 12 09 05 AURORA at 12 14 05_INPUTS 3 2" xfId="6754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5"/>
    <cellStyle name="_Value Copy 11 30 05 gas 12 09 05 AURORA at 12 14 05_INPUTS 4 2" xfId="6756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7"/>
    <cellStyle name="_Value Copy 11 30 05 gas 12 09 05 AURORA at 12 14 05_INPUTS 5 2" xfId="27258"/>
    <cellStyle name="_Value Copy 11 30 05 gas 12 09 05 AURORA at 12 14 05_INPUTS 6" xfId="6758"/>
    <cellStyle name="_Value Copy 11 30 05 gas 12 09 05 AURORA at 12 14 05_Leased Transformer &amp; Substation Plant &amp; Rev 12-2009" xfId="6759"/>
    <cellStyle name="_Value Copy 11 30 05 gas 12 09 05 AURORA at 12 14 05_Leased Transformer &amp; Substation Plant &amp; Rev 12-2009 2" xfId="6760"/>
    <cellStyle name="_Value Copy 11 30 05 gas 12 09 05 AURORA at 12 14 05_Leased Transformer &amp; Substation Plant &amp; Rev 12-2009 2 2" xfId="6761"/>
    <cellStyle name="_Value Copy 11 30 05 gas 12 09 05 AURORA at 12 14 05_Leased Transformer &amp; Substation Plant &amp; Rev 12-2009 2 2 2" xfId="6762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3"/>
    <cellStyle name="_Value Copy 11 30 05 gas 12 09 05 AURORA at 12 14 05_Leased Transformer &amp; Substation Plant &amp; Rev 12-2009 2 3 2" xfId="6764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5"/>
    <cellStyle name="_Value Copy 11 30 05 gas 12 09 05 AURORA at 12 14 05_Leased Transformer &amp; Substation Plant &amp; Rev 12-2009 2 4 2" xfId="6766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7"/>
    <cellStyle name="_Value Copy 11 30 05 gas 12 09 05 AURORA at 12 14 05_Leased Transformer &amp; Substation Plant &amp; Rev 12-2009 3 2" xfId="6768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69"/>
    <cellStyle name="_Value Copy 11 30 05 gas 12 09 05 AURORA at 12 14 05_Leased Transformer &amp; Substation Plant &amp; Rev 12-2009 4 2" xfId="6770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1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2"/>
    <cellStyle name="_Value Copy 11 30 05 gas 12 09 05 AURORA at 12 14 05_Mint Farm Generation BPA" xfId="27271"/>
    <cellStyle name="_Value Copy 11 30 05 gas 12 09 05 AURORA at 12 14 05_NIM Summary" xfId="6773"/>
    <cellStyle name="_Value Copy 11 30 05 gas 12 09 05 AURORA at 12 14 05_NIM Summary 09GRC" xfId="6774"/>
    <cellStyle name="_Value Copy 11 30 05 gas 12 09 05 AURORA at 12 14 05_NIM Summary 09GRC 2" xfId="6775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6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7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8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79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0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1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2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3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4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5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6"/>
    <cellStyle name="_Value Copy 11 30 05 gas 12 09 05 AURORA at 12 14 05_PCA 10 -  Exhibit D from A Kellogg Jan 2011 2" xfId="27444"/>
    <cellStyle name="_Value Copy 11 30 05 gas 12 09 05 AURORA at 12 14 05_PCA 10 -  Exhibit D from A Kellogg July 2011" xfId="6787"/>
    <cellStyle name="_Value Copy 11 30 05 gas 12 09 05 AURORA at 12 14 05_PCA 10 -  Exhibit D from A Kellogg July 2011 2" xfId="27445"/>
    <cellStyle name="_Value Copy 11 30 05 gas 12 09 05 AURORA at 12 14 05_PCA 10 -  Exhibit D from S Free Rcv'd 12-11" xfId="6788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89"/>
    <cellStyle name="_Value Copy 11 30 05 gas 12 09 05 AURORA at 12 14 05_PCA 7 - Exhibit D update 11_30_08 (2) 2" xfId="6790"/>
    <cellStyle name="_Value Copy 11 30 05 gas 12 09 05 AURORA at 12 14 05_PCA 7 - Exhibit D update 11_30_08 (2) 2 2" xfId="6791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2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3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4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5"/>
    <cellStyle name="_Value Copy 11 30 05 gas 12 09 05 AURORA at 12 14 05_PCA 7 - Exhibit D update 11_30_08 (2)_NIM Summary 2" xfId="6796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7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8"/>
    <cellStyle name="_Value Copy 11 30 05 gas 12 09 05 AURORA at 12 14 05_PCA 8 - Exhibit D update 12_31_09 2" xfId="6799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0"/>
    <cellStyle name="_Value Copy 11 30 05 gas 12 09 05 AURORA at 12 14 05_PCA 9 -  Exhibit D April 2010 (3)" xfId="6801"/>
    <cellStyle name="_Value Copy 11 30 05 gas 12 09 05 AURORA at 12 14 05_PCA 9 -  Exhibit D April 2010 (3) 2" xfId="6802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3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4"/>
    <cellStyle name="_Value Copy 11 30 05 gas 12 09 05 AURORA at 12 14 05_PCA 9 -  Exhibit D April 2010 2 2" xfId="27530"/>
    <cellStyle name="_Value Copy 11 30 05 gas 12 09 05 AURORA at 12 14 05_PCA 9 -  Exhibit D April 2010 3" xfId="6805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6"/>
    <cellStyle name="_Value Copy 11 30 05 gas 12 09 05 AURORA at 12 14 05_PCA 9 -  Exhibit D Feb 2010 2" xfId="6807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8"/>
    <cellStyle name="_Value Copy 11 30 05 gas 12 09 05 AURORA at 12 14 05_PCA 9 -  Exhibit D Feb 2010 v2 2" xfId="6809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0"/>
    <cellStyle name="_Value Copy 11 30 05 gas 12 09 05 AURORA at 12 14 05_PCA 9 -  Exhibit D Feb 2010 WF 2" xfId="6811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2"/>
    <cellStyle name="_Value Copy 11 30 05 gas 12 09 05 AURORA at 12 14 05_PCA 9 -  Exhibit D Jan 2010 2" xfId="6813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4"/>
    <cellStyle name="_Value Copy 11 30 05 gas 12 09 05 AURORA at 12 14 05_PCA 9 -  Exhibit D March 2010 (2) 2" xfId="6815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6"/>
    <cellStyle name="_Value Copy 11 30 05 gas 12 09 05 AURORA at 12 14 05_PCA 9 -  Exhibit D Nov 2010 2" xfId="6817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8"/>
    <cellStyle name="_Value Copy 11 30 05 gas 12 09 05 AURORA at 12 14 05_PCA 9 - Exhibit D at August 2010 2" xfId="6819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0"/>
    <cellStyle name="_Value Copy 11 30 05 gas 12 09 05 AURORA at 12 14 05_PCA 9 - Exhibit D June 2010 GRC 2" xfId="6821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2"/>
    <cellStyle name="_Value Copy 11 30 05 gas 12 09 05 AURORA at 12 14 05_Power Costs - Comparison bx Rbtl-Staff-Jt-PC 2" xfId="6823"/>
    <cellStyle name="_Value Copy 11 30 05 gas 12 09 05 AURORA at 12 14 05_Power Costs - Comparison bx Rbtl-Staff-Jt-PC 2 2" xfId="6824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5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6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7"/>
    <cellStyle name="_Value Copy 11 30 05 gas 12 09 05 AURORA at 12 14 05_Power Costs - Comparison bx Rbtl-Staff-Jt-PC_Adj Bench DR 3 for Initial Briefs (Electric) 2" xfId="6828"/>
    <cellStyle name="_Value Copy 11 30 05 gas 12 09 05 AURORA at 12 14 05_Power Costs - Comparison bx Rbtl-Staff-Jt-PC_Adj Bench DR 3 for Initial Briefs (Electric) 2 2" xfId="6829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0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1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2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3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4"/>
    <cellStyle name="_Value Copy 11 30 05 gas 12 09 05 AURORA at 12 14 05_Power Costs - Comparison bx Rbtl-Staff-Jt-PC_Electric Rev Req Model (2009 GRC) Rebuttal 2" xfId="6835"/>
    <cellStyle name="_Value Copy 11 30 05 gas 12 09 05 AURORA at 12 14 05_Power Costs - Comparison bx Rbtl-Staff-Jt-PC_Electric Rev Req Model (2009 GRC) Rebuttal 2 2" xfId="6836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7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8"/>
    <cellStyle name="_Value Copy 11 30 05 gas 12 09 05 AURORA at 12 14 05_Power Costs - Comparison bx Rbtl-Staff-Jt-PC_Electric Rev Req Model (2009 GRC) Rebuttal REmoval of New  WH Solar AdjustMI" xfId="6839"/>
    <cellStyle name="_Value Copy 11 30 05 gas 12 09 05 AURORA at 12 14 05_Power Costs - Comparison bx Rbtl-Staff-Jt-PC_Electric Rev Req Model (2009 GRC) Rebuttal REmoval of New  WH Solar AdjustMI 2" xfId="6840"/>
    <cellStyle name="_Value Copy 11 30 05 gas 12 09 05 AURORA at 12 14 05_Power Costs - Comparison bx Rbtl-Staff-Jt-PC_Electric Rev Req Model (2009 GRC) Rebuttal REmoval of New  WH Solar AdjustMI 2 2" xfId="6841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2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3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4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5"/>
    <cellStyle name="_Value Copy 11 30 05 gas 12 09 05 AURORA at 12 14 05_Power Costs - Comparison bx Rbtl-Staff-Jt-PC_Electric Rev Req Model (2009 GRC) Revised 01-18-2010 2" xfId="6846"/>
    <cellStyle name="_Value Copy 11 30 05 gas 12 09 05 AURORA at 12 14 05_Power Costs - Comparison bx Rbtl-Staff-Jt-PC_Electric Rev Req Model (2009 GRC) Revised 01-18-2010 2 2" xfId="6847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8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49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0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1"/>
    <cellStyle name="_Value Copy 11 30 05 gas 12 09 05 AURORA at 12 14 05_Power Costs - Comparison bx Rbtl-Staff-Jt-PC_Final Order Electric EXHIBIT A-1 2" xfId="6852"/>
    <cellStyle name="_Value Copy 11 30 05 gas 12 09 05 AURORA at 12 14 05_Power Costs - Comparison bx Rbtl-Staff-Jt-PC_Final Order Electric EXHIBIT A-1 2 2" xfId="6853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4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5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6"/>
    <cellStyle name="_Value Copy 11 30 05 gas 12 09 05 AURORA at 12 14 05_Production Adj 4.37 2" xfId="6857"/>
    <cellStyle name="_Value Copy 11 30 05 gas 12 09 05 AURORA at 12 14 05_Production Adj 4.37 2 2" xfId="6858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59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0"/>
    <cellStyle name="_Value Copy 11 30 05 gas 12 09 05 AURORA at 12 14 05_Purchased Power Adj 4.03 2" xfId="6861"/>
    <cellStyle name="_Value Copy 11 30 05 gas 12 09 05 AURORA at 12 14 05_Purchased Power Adj 4.03 2 2" xfId="6862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3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4"/>
    <cellStyle name="_Value Copy 11 30 05 gas 12 09 05 AURORA at 12 14 05_Rate Design Sch 24 2" xfId="6865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6"/>
    <cellStyle name="_Value Copy 11 30 05 gas 12 09 05 AURORA at 12 14 05_Rate Design Sch 25 2" xfId="6867"/>
    <cellStyle name="_Value Copy 11 30 05 gas 12 09 05 AURORA at 12 14 05_Rate Design Sch 25 2 2" xfId="6868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69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0"/>
    <cellStyle name="_Value Copy 11 30 05 gas 12 09 05 AURORA at 12 14 05_Rate Design Sch 26 2" xfId="6871"/>
    <cellStyle name="_Value Copy 11 30 05 gas 12 09 05 AURORA at 12 14 05_Rate Design Sch 26 2 2" xfId="6872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3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4"/>
    <cellStyle name="_Value Copy 11 30 05 gas 12 09 05 AURORA at 12 14 05_Rate Design Sch 31 2" xfId="6875"/>
    <cellStyle name="_Value Copy 11 30 05 gas 12 09 05 AURORA at 12 14 05_Rate Design Sch 31 2 2" xfId="6876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7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8"/>
    <cellStyle name="_Value Copy 11 30 05 gas 12 09 05 AURORA at 12 14 05_Rate Design Sch 43 2" xfId="6879"/>
    <cellStyle name="_Value Copy 11 30 05 gas 12 09 05 AURORA at 12 14 05_Rate Design Sch 43 2 2" xfId="6880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1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2"/>
    <cellStyle name="_Value Copy 11 30 05 gas 12 09 05 AURORA at 12 14 05_Rate Design Sch 448-449 2" xfId="6883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4"/>
    <cellStyle name="_Value Copy 11 30 05 gas 12 09 05 AURORA at 12 14 05_Rate Design Sch 46 2" xfId="6885"/>
    <cellStyle name="_Value Copy 11 30 05 gas 12 09 05 AURORA at 12 14 05_Rate Design Sch 46 2 2" xfId="6886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7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8"/>
    <cellStyle name="_Value Copy 11 30 05 gas 12 09 05 AURORA at 12 14 05_Rate Spread 2" xfId="6889"/>
    <cellStyle name="_Value Copy 11 30 05 gas 12 09 05 AURORA at 12 14 05_Rate Spread 2 2" xfId="6890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1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2"/>
    <cellStyle name="_Value Copy 11 30 05 gas 12 09 05 AURORA at 12 14 05_Rebuttal Power Costs 2" xfId="6893"/>
    <cellStyle name="_Value Copy 11 30 05 gas 12 09 05 AURORA at 12 14 05_Rebuttal Power Costs 2 2" xfId="6894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5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6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7"/>
    <cellStyle name="_Value Copy 11 30 05 gas 12 09 05 AURORA at 12 14 05_Rebuttal Power Costs_Adj Bench DR 3 for Initial Briefs (Electric) 2" xfId="6898"/>
    <cellStyle name="_Value Copy 11 30 05 gas 12 09 05 AURORA at 12 14 05_Rebuttal Power Costs_Adj Bench DR 3 for Initial Briefs (Electric) 2 2" xfId="6899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0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1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2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3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4"/>
    <cellStyle name="_Value Copy 11 30 05 gas 12 09 05 AURORA at 12 14 05_Rebuttal Power Costs_Electric Rev Req Model (2009 GRC) Rebuttal 2" xfId="6905"/>
    <cellStyle name="_Value Copy 11 30 05 gas 12 09 05 AURORA at 12 14 05_Rebuttal Power Costs_Electric Rev Req Model (2009 GRC) Rebuttal 2 2" xfId="6906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7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8"/>
    <cellStyle name="_Value Copy 11 30 05 gas 12 09 05 AURORA at 12 14 05_Rebuttal Power Costs_Electric Rev Req Model (2009 GRC) Rebuttal REmoval of New  WH Solar AdjustMI" xfId="6909"/>
    <cellStyle name="_Value Copy 11 30 05 gas 12 09 05 AURORA at 12 14 05_Rebuttal Power Costs_Electric Rev Req Model (2009 GRC) Rebuttal REmoval of New  WH Solar AdjustMI 2" xfId="6910"/>
    <cellStyle name="_Value Copy 11 30 05 gas 12 09 05 AURORA at 12 14 05_Rebuttal Power Costs_Electric Rev Req Model (2009 GRC) Rebuttal REmoval of New  WH Solar AdjustMI 2 2" xfId="6911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2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3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4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5"/>
    <cellStyle name="_Value Copy 11 30 05 gas 12 09 05 AURORA at 12 14 05_Rebuttal Power Costs_Electric Rev Req Model (2009 GRC) Revised 01-18-2010 2" xfId="6916"/>
    <cellStyle name="_Value Copy 11 30 05 gas 12 09 05 AURORA at 12 14 05_Rebuttal Power Costs_Electric Rev Req Model (2009 GRC) Revised 01-18-2010 2 2" xfId="6917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8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19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0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1"/>
    <cellStyle name="_Value Copy 11 30 05 gas 12 09 05 AURORA at 12 14 05_Rebuttal Power Costs_Final Order Electric EXHIBIT A-1 2" xfId="6922"/>
    <cellStyle name="_Value Copy 11 30 05 gas 12 09 05 AURORA at 12 14 05_Rebuttal Power Costs_Final Order Electric EXHIBIT A-1 2 2" xfId="6923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4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5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6"/>
    <cellStyle name="_Value Copy 11 30 05 gas 12 09 05 AURORA at 12 14 05_ROR 5.02 2" xfId="6927"/>
    <cellStyle name="_Value Copy 11 30 05 gas 12 09 05 AURORA at 12 14 05_ROR 5.02 2 2" xfId="6928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29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0"/>
    <cellStyle name="_Value Copy 11 30 05 gas 12 09 05 AURORA at 12 14 05_Sch 40 Feeder OH 2008 2" xfId="6931"/>
    <cellStyle name="_Value Copy 11 30 05 gas 12 09 05 AURORA at 12 14 05_Sch 40 Feeder OH 2008 2 2" xfId="6932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3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4"/>
    <cellStyle name="_Value Copy 11 30 05 gas 12 09 05 AURORA at 12 14 05_Sch 40 Interim Energy Rates  2" xfId="6935"/>
    <cellStyle name="_Value Copy 11 30 05 gas 12 09 05 AURORA at 12 14 05_Sch 40 Interim Energy Rates  2 2" xfId="6936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7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8"/>
    <cellStyle name="_Value Copy 11 30 05 gas 12 09 05 AURORA at 12 14 05_Sch 40 Substation A&amp;G 2008 2" xfId="6939"/>
    <cellStyle name="_Value Copy 11 30 05 gas 12 09 05 AURORA at 12 14 05_Sch 40 Substation A&amp;G 2008 2 2" xfId="6940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1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2"/>
    <cellStyle name="_Value Copy 11 30 05 gas 12 09 05 AURORA at 12 14 05_Sch 40 Substation O&amp;M 2008 2" xfId="6943"/>
    <cellStyle name="_Value Copy 11 30 05 gas 12 09 05 AURORA at 12 14 05_Sch 40 Substation O&amp;M 2008 2 2" xfId="6944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5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6"/>
    <cellStyle name="_Value Copy 11 30 05 gas 12 09 05 AURORA at 12 14 05_Subs 2008 2" xfId="6947"/>
    <cellStyle name="_Value Copy 11 30 05 gas 12 09 05 AURORA at 12 14 05_Subs 2008 2 2" xfId="6948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49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0"/>
    <cellStyle name="_Value Copy 11 30 05 gas 12 09 05 AURORA at 12 14 05_Transmission Workbook for May BOD 2" xfId="6951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2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3"/>
    <cellStyle name="_Value Copy 11 30 05 gas 12 09 05 AURORA at 12 14 05_Wind Integration 10GRC" xfId="6954"/>
    <cellStyle name="_Value Copy 11 30 05 gas 12 09 05 AURORA at 12 14 05_Wind Integration 10GRC 2" xfId="6955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6"/>
    <cellStyle name="_Value Copy 11 30 05 gas 12 09 05 AURORA at 12 14 05_Wind Integration 10GRC_DEM-WP(C) ENERG10C--ctn Mid-C_042010 2010GRC 2" xfId="27813"/>
    <cellStyle name="_VC 2007GRC PC 10312007" xfId="6957"/>
    <cellStyle name="_VC 2007GRC PC 10312007 2" xfId="27814"/>
    <cellStyle name="_VC 6.15.06 update on 06GRC power costs.xls Chart 1" xfId="6958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59"/>
    <cellStyle name="_VC 6.15.06 update on 06GRC power costs.xls Chart 1 2 2" xfId="6960"/>
    <cellStyle name="_VC 6.15.06 update on 06GRC power costs.xls Chart 1 2 2 2" xfId="6961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2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3"/>
    <cellStyle name="_VC 6.15.06 update on 06GRC power costs.xls Chart 1 3 2" xfId="6964"/>
    <cellStyle name="_VC 6.15.06 update on 06GRC power costs.xls Chart 1 3 2 2" xfId="6965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6"/>
    <cellStyle name="_VC 6.15.06 update on 06GRC power costs.xls Chart 1 3 3 2" xfId="6967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8"/>
    <cellStyle name="_VC 6.15.06 update on 06GRC power costs.xls Chart 1 3 4 2" xfId="6969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0"/>
    <cellStyle name="_VC 6.15.06 update on 06GRC power costs.xls Chart 1 4 2" xfId="6971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2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3"/>
    <cellStyle name="_VC 6.15.06 update on 06GRC power costs.xls Chart 1 6 2" xfId="6974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5"/>
    <cellStyle name="_VC 6.15.06 update on 06GRC power costs.xls Chart 1 7 2" xfId="6976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7"/>
    <cellStyle name="_VC 6.15.06 update on 06GRC power costs.xls Chart 1_04 07E Wild Horse Wind Expansion (C) (2) 2" xfId="6978"/>
    <cellStyle name="_VC 6.15.06 update on 06GRC power costs.xls Chart 1_04 07E Wild Horse Wind Expansion (C) (2) 2 2" xfId="6979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0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1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2"/>
    <cellStyle name="_VC 6.15.06 update on 06GRC power costs.xls Chart 1_04 07E Wild Horse Wind Expansion (C) (2)_Adj Bench DR 3 for Initial Briefs (Electric) 2" xfId="6983"/>
    <cellStyle name="_VC 6.15.06 update on 06GRC power costs.xls Chart 1_04 07E Wild Horse Wind Expansion (C) (2)_Adj Bench DR 3 for Initial Briefs (Electric) 2 2" xfId="6984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5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6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7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8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89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0"/>
    <cellStyle name="_VC 6.15.06 update on 06GRC power costs.xls Chart 1_04 07E Wild Horse Wind Expansion (C) (2)_Electric Rev Req Model (2009 GRC)  2" xfId="6991"/>
    <cellStyle name="_VC 6.15.06 update on 06GRC power costs.xls Chart 1_04 07E Wild Horse Wind Expansion (C) (2)_Electric Rev Req Model (2009 GRC)  2 2" xfId="6992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3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4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5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6"/>
    <cellStyle name="_VC 6.15.06 update on 06GRC power costs.xls Chart 1_04 07E Wild Horse Wind Expansion (C) (2)_Electric Rev Req Model (2009 GRC) Rebuttal 2" xfId="6997"/>
    <cellStyle name="_VC 6.15.06 update on 06GRC power costs.xls Chart 1_04 07E Wild Horse Wind Expansion (C) (2)_Electric Rev Req Model (2009 GRC) Rebuttal 2 2" xfId="6998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6999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0"/>
    <cellStyle name="_VC 6.15.06 update on 06GRC power costs.xls Chart 1_04 07E Wild Horse Wind Expansion (C) (2)_Electric Rev Req Model (2009 GRC) Rebuttal REmoval of New  WH Solar AdjustMI" xfId="7001"/>
    <cellStyle name="_VC 6.15.06 update on 06GRC power costs.xls Chart 1_04 07E Wild Horse Wind Expansion (C) (2)_Electric Rev Req Model (2009 GRC) Rebuttal REmoval of New  WH Solar AdjustMI 2" xfId="7002"/>
    <cellStyle name="_VC 6.15.06 update on 06GRC power costs.xls Chart 1_04 07E Wild Horse Wind Expansion (C) (2)_Electric Rev Req Model (2009 GRC) Rebuttal REmoval of New  WH Solar AdjustMI 2 2" xfId="7003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4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5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6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7"/>
    <cellStyle name="_VC 6.15.06 update on 06GRC power costs.xls Chart 1_04 07E Wild Horse Wind Expansion (C) (2)_Electric Rev Req Model (2009 GRC) Revised 01-18-2010 2" xfId="7008"/>
    <cellStyle name="_VC 6.15.06 update on 06GRC power costs.xls Chart 1_04 07E Wild Horse Wind Expansion (C) (2)_Electric Rev Req Model (2009 GRC) Revised 01-18-2010 2 2" xfId="7009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0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1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2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3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4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5"/>
    <cellStyle name="_VC 6.15.06 update on 06GRC power costs.xls Chart 1_04 07E Wild Horse Wind Expansion (C) (2)_Final Order Electric EXHIBIT A-1 2" xfId="7016"/>
    <cellStyle name="_VC 6.15.06 update on 06GRC power costs.xls Chart 1_04 07E Wild Horse Wind Expansion (C) (2)_Final Order Electric EXHIBIT A-1 2 2" xfId="7017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8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19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0"/>
    <cellStyle name="_VC 6.15.06 update on 06GRC power costs.xls Chart 1_04 07E Wild Horse Wind Expansion (C) (2)_TENASKA REGULATORY ASSET 2" xfId="7021"/>
    <cellStyle name="_VC 6.15.06 update on 06GRC power costs.xls Chart 1_04 07E Wild Horse Wind Expansion (C) (2)_TENASKA REGULATORY ASSET 2 2" xfId="7022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3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4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5"/>
    <cellStyle name="_VC 6.15.06 update on 06GRC power costs.xls Chart 1_16.37E Wild Horse Expansion DeferralRevwrkingfile SF 2" xfId="7026"/>
    <cellStyle name="_VC 6.15.06 update on 06GRC power costs.xls Chart 1_16.37E Wild Horse Expansion DeferralRevwrkingfile SF 2 2" xfId="7027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8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29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0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1"/>
    <cellStyle name="_VC 6.15.06 update on 06GRC power costs.xls Chart 1_2009 Compliance Filing PCA Exhibits for GRC 2" xfId="7032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3"/>
    <cellStyle name="_VC 6.15.06 update on 06GRC power costs.xls Chart 1_2009 GRC Compl Filing - Exhibit D 2" xfId="7034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5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6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7"/>
    <cellStyle name="_VC 6.15.06 update on 06GRC power costs.xls Chart 1_4 31 Regulatory Assets and Liabilities  7 06- Exhibit D" xfId="7038"/>
    <cellStyle name="_VC 6.15.06 update on 06GRC power costs.xls Chart 1_4 31 Regulatory Assets and Liabilities  7 06- Exhibit D 2" xfId="7039"/>
    <cellStyle name="_VC 6.15.06 update on 06GRC power costs.xls Chart 1_4 31 Regulatory Assets and Liabilities  7 06- Exhibit D 2 2" xfId="7040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1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2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3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4"/>
    <cellStyle name="_VC 6.15.06 update on 06GRC power costs.xls Chart 1_4 31 Regulatory Assets and Liabilities  7 06- Exhibit D_NIM Summary 2" xfId="7045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6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7"/>
    <cellStyle name="_VC 6.15.06 update on 06GRC power costs.xls Chart 1_4 31E Reg Asset  Liab and EXH D _ Aug 10 Filing (2)" xfId="7048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49"/>
    <cellStyle name="_VC 6.15.06 update on 06GRC power costs.xls Chart 1_4 32 Regulatory Assets and Liabilities  7 06- Exhibit D 2" xfId="7050"/>
    <cellStyle name="_VC 6.15.06 update on 06GRC power costs.xls Chart 1_4 32 Regulatory Assets and Liabilities  7 06- Exhibit D 2 2" xfId="7051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2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3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4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5"/>
    <cellStyle name="_VC 6.15.06 update on 06GRC power costs.xls Chart 1_4 32 Regulatory Assets and Liabilities  7 06- Exhibit D_NIM Summary 2" xfId="7056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7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8"/>
    <cellStyle name="_VC 6.15.06 update on 06GRC power costs.xls Chart 1_Att B to RECs proceeds proposal" xfId="28219"/>
    <cellStyle name="_VC 6.15.06 update on 06GRC power costs.xls Chart 1_AURORA Total New" xfId="7059"/>
    <cellStyle name="_VC 6.15.06 update on 06GRC power costs.xls Chart 1_AURORA Total New 2" xfId="7060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1"/>
    <cellStyle name="_VC 6.15.06 update on 06GRC power costs.xls Chart 1_Book2 2" xfId="7062"/>
    <cellStyle name="_VC 6.15.06 update on 06GRC power costs.xls Chart 1_Book2 2 2" xfId="7063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4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5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6"/>
    <cellStyle name="_VC 6.15.06 update on 06GRC power costs.xls Chart 1_Book2_Adj Bench DR 3 for Initial Briefs (Electric) 2" xfId="7067"/>
    <cellStyle name="_VC 6.15.06 update on 06GRC power costs.xls Chart 1_Book2_Adj Bench DR 3 for Initial Briefs (Electric) 2 2" xfId="7068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69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0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1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2"/>
    <cellStyle name="_VC 6.15.06 update on 06GRC power costs.xls Chart 1_Book2_DEM-WP(C) ENERG10C--ctn Mid-C_042010 2010GRC 2" xfId="28269"/>
    <cellStyle name="_VC 6.15.06 update on 06GRC power costs.xls Chart 1_Book2_Electric Rev Req Model (2009 GRC) Rebuttal" xfId="7073"/>
    <cellStyle name="_VC 6.15.06 update on 06GRC power costs.xls Chart 1_Book2_Electric Rev Req Model (2009 GRC) Rebuttal 2" xfId="7074"/>
    <cellStyle name="_VC 6.15.06 update on 06GRC power costs.xls Chart 1_Book2_Electric Rev Req Model (2009 GRC) Rebuttal 2 2" xfId="7075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6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7"/>
    <cellStyle name="_VC 6.15.06 update on 06GRC power costs.xls Chart 1_Book2_Electric Rev Req Model (2009 GRC) Rebuttal REmoval of New  WH Solar AdjustMI" xfId="7078"/>
    <cellStyle name="_VC 6.15.06 update on 06GRC power costs.xls Chart 1_Book2_Electric Rev Req Model (2009 GRC) Rebuttal REmoval of New  WH Solar AdjustMI 2" xfId="7079"/>
    <cellStyle name="_VC 6.15.06 update on 06GRC power costs.xls Chart 1_Book2_Electric Rev Req Model (2009 GRC) Rebuttal REmoval of New  WH Solar AdjustMI 2 2" xfId="7080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1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2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3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4"/>
    <cellStyle name="_VC 6.15.06 update on 06GRC power costs.xls Chart 1_Book2_Electric Rev Req Model (2009 GRC) Revised 01-18-2010 2" xfId="7085"/>
    <cellStyle name="_VC 6.15.06 update on 06GRC power costs.xls Chart 1_Book2_Electric Rev Req Model (2009 GRC) Revised 01-18-2010 2 2" xfId="7086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7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8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89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0"/>
    <cellStyle name="_VC 6.15.06 update on 06GRC power costs.xls Chart 1_Book2_Final Order Electric EXHIBIT A-1 2" xfId="7091"/>
    <cellStyle name="_VC 6.15.06 update on 06GRC power costs.xls Chart 1_Book2_Final Order Electric EXHIBIT A-1 2 2" xfId="7092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3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4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5"/>
    <cellStyle name="_VC 6.15.06 update on 06GRC power costs.xls Chart 1_Book4 2" xfId="7096"/>
    <cellStyle name="_VC 6.15.06 update on 06GRC power costs.xls Chart 1_Book4 2 2" xfId="7097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8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099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0"/>
    <cellStyle name="_VC 6.15.06 update on 06GRC power costs.xls Chart 1_Book4_DEM-WP(C) ENERG10C--ctn Mid-C_042010 2010GRC 2" xfId="28331"/>
    <cellStyle name="_VC 6.15.06 update on 06GRC power costs.xls Chart 1_Book9" xfId="7101"/>
    <cellStyle name="_VC 6.15.06 update on 06GRC power costs.xls Chart 1_Book9 2" xfId="7102"/>
    <cellStyle name="_VC 6.15.06 update on 06GRC power costs.xls Chart 1_Book9 2 2" xfId="7103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4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5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6"/>
    <cellStyle name="_VC 6.15.06 update on 06GRC power costs.xls Chart 1_Book9_DEM-WP(C) ENERG10C--ctn Mid-C_042010 2010GRC 2" xfId="28348"/>
    <cellStyle name="_VC 6.15.06 update on 06GRC power costs.xls Chart 1_Chelan PUD Power Costs (8-10)" xfId="7107"/>
    <cellStyle name="_VC 6.15.06 update on 06GRC power costs.xls Chart 1_Chelan PUD Power Costs (8-10) 2" xfId="28349"/>
    <cellStyle name="_VC 6.15.06 update on 06GRC power costs.xls Chart 1_DEM-WP(C) Chelan Power Costs" xfId="7108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09"/>
    <cellStyle name="_VC 6.15.06 update on 06GRC power costs.xls Chart 1_DEM-WP(C) ENERG10C--ctn Mid-C_042010 2010GRC 2" xfId="28362"/>
    <cellStyle name="_VC 6.15.06 update on 06GRC power costs.xls Chart 1_DEM-WP(C) Gas Transport 2010GRC" xfId="7110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1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2"/>
    <cellStyle name="_VC 6.15.06 update on 06GRC power costs.xls Chart 1_Gas Rev Req Model (2010 GRC)" xfId="7113"/>
    <cellStyle name="_VC 6.15.06 update on 06GRC power costs.xls Chart 1_INPUTS" xfId="7114"/>
    <cellStyle name="_VC 6.15.06 update on 06GRC power costs.xls Chart 1_INPUTS 2" xfId="7115"/>
    <cellStyle name="_VC 6.15.06 update on 06GRC power costs.xls Chart 1_INPUTS 2 2" xfId="7116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7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8"/>
    <cellStyle name="_VC 6.15.06 update on 06GRC power costs.xls Chart 1_NIM Summary 09GRC" xfId="7119"/>
    <cellStyle name="_VC 6.15.06 update on 06GRC power costs.xls Chart 1_NIM Summary 09GRC 2" xfId="7120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1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2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3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4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5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6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7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8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29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0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1"/>
    <cellStyle name="_VC 6.15.06 update on 06GRC power costs.xls Chart 1_PCA 10 -  Exhibit D from A Kellogg Jan 2011 2" xfId="28556"/>
    <cellStyle name="_VC 6.15.06 update on 06GRC power costs.xls Chart 1_PCA 10 -  Exhibit D from A Kellogg July 2011" xfId="7132"/>
    <cellStyle name="_VC 6.15.06 update on 06GRC power costs.xls Chart 1_PCA 10 -  Exhibit D from A Kellogg July 2011 2" xfId="28557"/>
    <cellStyle name="_VC 6.15.06 update on 06GRC power costs.xls Chart 1_PCA 10 -  Exhibit D from S Free Rcv'd 12-11" xfId="7133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4"/>
    <cellStyle name="_VC 6.15.06 update on 06GRC power costs.xls Chart 1_PCA 9 -  Exhibit D April 2010 (3)" xfId="7135"/>
    <cellStyle name="_VC 6.15.06 update on 06GRC power costs.xls Chart 1_PCA 9 -  Exhibit D April 2010 (3) 2" xfId="7136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7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8"/>
    <cellStyle name="_VC 6.15.06 update on 06GRC power costs.xls Chart 1_PCA 9 -  Exhibit D April 2010 2 2" xfId="28583"/>
    <cellStyle name="_VC 6.15.06 update on 06GRC power costs.xls Chart 1_PCA 9 -  Exhibit D April 2010 3" xfId="7139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0"/>
    <cellStyle name="_VC 6.15.06 update on 06GRC power costs.xls Chart 1_PCA 9 -  Exhibit D Nov 2010 2" xfId="7141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2"/>
    <cellStyle name="_VC 6.15.06 update on 06GRC power costs.xls Chart 1_PCA 9 - Exhibit D at August 2010 2" xfId="7143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4"/>
    <cellStyle name="_VC 6.15.06 update on 06GRC power costs.xls Chart 1_PCA 9 - Exhibit D June 2010 GRC 2" xfId="7145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6"/>
    <cellStyle name="_VC 6.15.06 update on 06GRC power costs.xls Chart 1_Power Costs - Comparison bx Rbtl-Staff-Jt-PC 2" xfId="7147"/>
    <cellStyle name="_VC 6.15.06 update on 06GRC power costs.xls Chart 1_Power Costs - Comparison bx Rbtl-Staff-Jt-PC 2 2" xfId="7148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49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0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1"/>
    <cellStyle name="_VC 6.15.06 update on 06GRC power costs.xls Chart 1_Power Costs - Comparison bx Rbtl-Staff-Jt-PC_Adj Bench DR 3 for Initial Briefs (Electric) 2" xfId="7152"/>
    <cellStyle name="_VC 6.15.06 update on 06GRC power costs.xls Chart 1_Power Costs - Comparison bx Rbtl-Staff-Jt-PC_Adj Bench DR 3 for Initial Briefs (Electric) 2 2" xfId="7153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4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5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6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7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8"/>
    <cellStyle name="_VC 6.15.06 update on 06GRC power costs.xls Chart 1_Power Costs - Comparison bx Rbtl-Staff-Jt-PC_Electric Rev Req Model (2009 GRC) Rebuttal 2" xfId="7159"/>
    <cellStyle name="_VC 6.15.06 update on 06GRC power costs.xls Chart 1_Power Costs - Comparison bx Rbtl-Staff-Jt-PC_Electric Rev Req Model (2009 GRC) Rebuttal 2 2" xfId="7160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1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2"/>
    <cellStyle name="_VC 6.15.06 update on 06GRC power costs.xls Chart 1_Power Costs - Comparison bx Rbtl-Staff-Jt-PC_Electric Rev Req Model (2009 GRC) Rebuttal REmoval of New  WH Solar AdjustMI" xfId="7163"/>
    <cellStyle name="_VC 6.15.06 update on 06GRC power costs.xls Chart 1_Power Costs - Comparison bx Rbtl-Staff-Jt-PC_Electric Rev Req Model (2009 GRC) Rebuttal REmoval of New  WH Solar AdjustMI 2" xfId="7164"/>
    <cellStyle name="_VC 6.15.06 update on 06GRC power costs.xls Chart 1_Power Costs - Comparison bx Rbtl-Staff-Jt-PC_Electric Rev Req Model (2009 GRC) Rebuttal REmoval of New  WH Solar AdjustMI 2 2" xfId="7165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6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7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8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69"/>
    <cellStyle name="_VC 6.15.06 update on 06GRC power costs.xls Chart 1_Power Costs - Comparison bx Rbtl-Staff-Jt-PC_Electric Rev Req Model (2009 GRC) Revised 01-18-2010 2" xfId="7170"/>
    <cellStyle name="_VC 6.15.06 update on 06GRC power costs.xls Chart 1_Power Costs - Comparison bx Rbtl-Staff-Jt-PC_Electric Rev Req Model (2009 GRC) Revised 01-18-2010 2 2" xfId="7171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2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3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4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5"/>
    <cellStyle name="_VC 6.15.06 update on 06GRC power costs.xls Chart 1_Power Costs - Comparison bx Rbtl-Staff-Jt-PC_Final Order Electric EXHIBIT A-1 2" xfId="7176"/>
    <cellStyle name="_VC 6.15.06 update on 06GRC power costs.xls Chart 1_Power Costs - Comparison bx Rbtl-Staff-Jt-PC_Final Order Electric EXHIBIT A-1 2 2" xfId="7177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8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79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0"/>
    <cellStyle name="_VC 6.15.06 update on 06GRC power costs.xls Chart 1_Production Adj 4.37 2" xfId="7181"/>
    <cellStyle name="_VC 6.15.06 update on 06GRC power costs.xls Chart 1_Production Adj 4.37 2 2" xfId="7182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3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4"/>
    <cellStyle name="_VC 6.15.06 update on 06GRC power costs.xls Chart 1_Purchased Power Adj 4.03 2" xfId="7185"/>
    <cellStyle name="_VC 6.15.06 update on 06GRC power costs.xls Chart 1_Purchased Power Adj 4.03 2 2" xfId="7186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7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8"/>
    <cellStyle name="_VC 6.15.06 update on 06GRC power costs.xls Chart 1_Rebuttal Power Costs 2" xfId="7189"/>
    <cellStyle name="_VC 6.15.06 update on 06GRC power costs.xls Chart 1_Rebuttal Power Costs 2 2" xfId="7190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1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2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3"/>
    <cellStyle name="_VC 6.15.06 update on 06GRC power costs.xls Chart 1_Rebuttal Power Costs_Adj Bench DR 3 for Initial Briefs (Electric) 2" xfId="7194"/>
    <cellStyle name="_VC 6.15.06 update on 06GRC power costs.xls Chart 1_Rebuttal Power Costs_Adj Bench DR 3 for Initial Briefs (Electric) 2 2" xfId="7195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6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7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8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199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0"/>
    <cellStyle name="_VC 6.15.06 update on 06GRC power costs.xls Chart 1_Rebuttal Power Costs_Electric Rev Req Model (2009 GRC) Rebuttal 2" xfId="7201"/>
    <cellStyle name="_VC 6.15.06 update on 06GRC power costs.xls Chart 1_Rebuttal Power Costs_Electric Rev Req Model (2009 GRC) Rebuttal 2 2" xfId="7202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3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4"/>
    <cellStyle name="_VC 6.15.06 update on 06GRC power costs.xls Chart 1_Rebuttal Power Costs_Electric Rev Req Model (2009 GRC) Rebuttal REmoval of New  WH Solar AdjustMI" xfId="7205"/>
    <cellStyle name="_VC 6.15.06 update on 06GRC power costs.xls Chart 1_Rebuttal Power Costs_Electric Rev Req Model (2009 GRC) Rebuttal REmoval of New  WH Solar AdjustMI 2" xfId="7206"/>
    <cellStyle name="_VC 6.15.06 update on 06GRC power costs.xls Chart 1_Rebuttal Power Costs_Electric Rev Req Model (2009 GRC) Rebuttal REmoval of New  WH Solar AdjustMI 2 2" xfId="7207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8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09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0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1"/>
    <cellStyle name="_VC 6.15.06 update on 06GRC power costs.xls Chart 1_Rebuttal Power Costs_Electric Rev Req Model (2009 GRC) Revised 01-18-2010 2" xfId="7212"/>
    <cellStyle name="_VC 6.15.06 update on 06GRC power costs.xls Chart 1_Rebuttal Power Costs_Electric Rev Req Model (2009 GRC) Revised 01-18-2010 2 2" xfId="7213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4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5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6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7"/>
    <cellStyle name="_VC 6.15.06 update on 06GRC power costs.xls Chart 1_Rebuttal Power Costs_Final Order Electric EXHIBIT A-1 2" xfId="7218"/>
    <cellStyle name="_VC 6.15.06 update on 06GRC power costs.xls Chart 1_Rebuttal Power Costs_Final Order Electric EXHIBIT A-1 2 2" xfId="7219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0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1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2"/>
    <cellStyle name="_VC 6.15.06 update on 06GRC power costs.xls Chart 1_ROR &amp; CONV FACTOR 2" xfId="7223"/>
    <cellStyle name="_VC 6.15.06 update on 06GRC power costs.xls Chart 1_ROR &amp; CONV FACTOR 2 2" xfId="7224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5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6"/>
    <cellStyle name="_VC 6.15.06 update on 06GRC power costs.xls Chart 1_ROR 5.02 2" xfId="7227"/>
    <cellStyle name="_VC 6.15.06 update on 06GRC power costs.xls Chart 1_ROR 5.02 2 2" xfId="7228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29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0"/>
    <cellStyle name="_VC 6.15.06 update on 06GRC power costs.xls Chart 1_Wind Integration 10GRC 2" xfId="7231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2"/>
    <cellStyle name="_VC 6.15.06 update on 06GRC power costs.xls Chart 1_Wind Integration 10GRC_DEM-WP(C) ENERG10C--ctn Mid-C_042010 2010GRC 2" xfId="28792"/>
    <cellStyle name="_VC 6.15.06 update on 06GRC power costs.xls Chart 2" xfId="7233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4"/>
    <cellStyle name="_VC 6.15.06 update on 06GRC power costs.xls Chart 2 2 2" xfId="7235"/>
    <cellStyle name="_VC 6.15.06 update on 06GRC power costs.xls Chart 2 2 2 2" xfId="7236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7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8"/>
    <cellStyle name="_VC 6.15.06 update on 06GRC power costs.xls Chart 2 3 2" xfId="7239"/>
    <cellStyle name="_VC 6.15.06 update on 06GRC power costs.xls Chart 2 3 2 2" xfId="7240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1"/>
    <cellStyle name="_VC 6.15.06 update on 06GRC power costs.xls Chart 2 3 3 2" xfId="7242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3"/>
    <cellStyle name="_VC 6.15.06 update on 06GRC power costs.xls Chart 2 3 4 2" xfId="7244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5"/>
    <cellStyle name="_VC 6.15.06 update on 06GRC power costs.xls Chart 2 4 2" xfId="7246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7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8"/>
    <cellStyle name="_VC 6.15.06 update on 06GRC power costs.xls Chart 2 6 2" xfId="7249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0"/>
    <cellStyle name="_VC 6.15.06 update on 06GRC power costs.xls Chart 2 7 2" xfId="7251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2"/>
    <cellStyle name="_VC 6.15.06 update on 06GRC power costs.xls Chart 2_04 07E Wild Horse Wind Expansion (C) (2) 2" xfId="7253"/>
    <cellStyle name="_VC 6.15.06 update on 06GRC power costs.xls Chart 2_04 07E Wild Horse Wind Expansion (C) (2) 2 2" xfId="7254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5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6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7"/>
    <cellStyle name="_VC 6.15.06 update on 06GRC power costs.xls Chart 2_04 07E Wild Horse Wind Expansion (C) (2)_Adj Bench DR 3 for Initial Briefs (Electric) 2" xfId="7258"/>
    <cellStyle name="_VC 6.15.06 update on 06GRC power costs.xls Chart 2_04 07E Wild Horse Wind Expansion (C) (2)_Adj Bench DR 3 for Initial Briefs (Electric) 2 2" xfId="7259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0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1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2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3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4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5"/>
    <cellStyle name="_VC 6.15.06 update on 06GRC power costs.xls Chart 2_04 07E Wild Horse Wind Expansion (C) (2)_Electric Rev Req Model (2009 GRC)  2" xfId="7266"/>
    <cellStyle name="_VC 6.15.06 update on 06GRC power costs.xls Chart 2_04 07E Wild Horse Wind Expansion (C) (2)_Electric Rev Req Model (2009 GRC)  2 2" xfId="7267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8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69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0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1"/>
    <cellStyle name="_VC 6.15.06 update on 06GRC power costs.xls Chart 2_04 07E Wild Horse Wind Expansion (C) (2)_Electric Rev Req Model (2009 GRC) Rebuttal 2" xfId="7272"/>
    <cellStyle name="_VC 6.15.06 update on 06GRC power costs.xls Chart 2_04 07E Wild Horse Wind Expansion (C) (2)_Electric Rev Req Model (2009 GRC) Rebuttal 2 2" xfId="7273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4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5"/>
    <cellStyle name="_VC 6.15.06 update on 06GRC power costs.xls Chart 2_04 07E Wild Horse Wind Expansion (C) (2)_Electric Rev Req Model (2009 GRC) Rebuttal REmoval of New  WH Solar AdjustMI" xfId="7276"/>
    <cellStyle name="_VC 6.15.06 update on 06GRC power costs.xls Chart 2_04 07E Wild Horse Wind Expansion (C) (2)_Electric Rev Req Model (2009 GRC) Rebuttal REmoval of New  WH Solar AdjustMI 2" xfId="7277"/>
    <cellStyle name="_VC 6.15.06 update on 06GRC power costs.xls Chart 2_04 07E Wild Horse Wind Expansion (C) (2)_Electric Rev Req Model (2009 GRC) Rebuttal REmoval of New  WH Solar AdjustMI 2 2" xfId="7278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79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0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1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2"/>
    <cellStyle name="_VC 6.15.06 update on 06GRC power costs.xls Chart 2_04 07E Wild Horse Wind Expansion (C) (2)_Electric Rev Req Model (2009 GRC) Revised 01-18-2010 2" xfId="7283"/>
    <cellStyle name="_VC 6.15.06 update on 06GRC power costs.xls Chart 2_04 07E Wild Horse Wind Expansion (C) (2)_Electric Rev Req Model (2009 GRC) Revised 01-18-2010 2 2" xfId="7284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5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6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7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8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89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0"/>
    <cellStyle name="_VC 6.15.06 update on 06GRC power costs.xls Chart 2_04 07E Wild Horse Wind Expansion (C) (2)_Final Order Electric EXHIBIT A-1 2" xfId="7291"/>
    <cellStyle name="_VC 6.15.06 update on 06GRC power costs.xls Chart 2_04 07E Wild Horse Wind Expansion (C) (2)_Final Order Electric EXHIBIT A-1 2 2" xfId="7292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3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4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5"/>
    <cellStyle name="_VC 6.15.06 update on 06GRC power costs.xls Chart 2_04 07E Wild Horse Wind Expansion (C) (2)_TENASKA REGULATORY ASSET 2" xfId="7296"/>
    <cellStyle name="_VC 6.15.06 update on 06GRC power costs.xls Chart 2_04 07E Wild Horse Wind Expansion (C) (2)_TENASKA REGULATORY ASSET 2 2" xfId="7297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8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299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0"/>
    <cellStyle name="_VC 6.15.06 update on 06GRC power costs.xls Chart 2_16.37E Wild Horse Expansion DeferralRevwrkingfile SF 2" xfId="7301"/>
    <cellStyle name="_VC 6.15.06 update on 06GRC power costs.xls Chart 2_16.37E Wild Horse Expansion DeferralRevwrkingfile SF 2 2" xfId="7302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3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4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5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6"/>
    <cellStyle name="_VC 6.15.06 update on 06GRC power costs.xls Chart 2_2009 Compliance Filing PCA Exhibits for GRC 2" xfId="7307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8"/>
    <cellStyle name="_VC 6.15.06 update on 06GRC power costs.xls Chart 2_2009 GRC Compl Filing - Exhibit D 2" xfId="7309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0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1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2"/>
    <cellStyle name="_VC 6.15.06 update on 06GRC power costs.xls Chart 2_4 31 Regulatory Assets and Liabilities  7 06- Exhibit D" xfId="7313"/>
    <cellStyle name="_VC 6.15.06 update on 06GRC power costs.xls Chart 2_4 31 Regulatory Assets and Liabilities  7 06- Exhibit D 2" xfId="7314"/>
    <cellStyle name="_VC 6.15.06 update on 06GRC power costs.xls Chart 2_4 31 Regulatory Assets and Liabilities  7 06- Exhibit D 2 2" xfId="7315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6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7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8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19"/>
    <cellStyle name="_VC 6.15.06 update on 06GRC power costs.xls Chart 2_4 31 Regulatory Assets and Liabilities  7 06- Exhibit D_NIM Summary 2" xfId="7320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1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2"/>
    <cellStyle name="_VC 6.15.06 update on 06GRC power costs.xls Chart 2_4 31E Reg Asset  Liab and EXH D _ Aug 10 Filing (2)" xfId="7323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4"/>
    <cellStyle name="_VC 6.15.06 update on 06GRC power costs.xls Chart 2_4 32 Regulatory Assets and Liabilities  7 06- Exhibit D 2" xfId="7325"/>
    <cellStyle name="_VC 6.15.06 update on 06GRC power costs.xls Chart 2_4 32 Regulatory Assets and Liabilities  7 06- Exhibit D 2 2" xfId="7326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7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8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29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0"/>
    <cellStyle name="_VC 6.15.06 update on 06GRC power costs.xls Chart 2_4 32 Regulatory Assets and Liabilities  7 06- Exhibit D_NIM Summary 2" xfId="7331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2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3"/>
    <cellStyle name="_VC 6.15.06 update on 06GRC power costs.xls Chart 2_Att B to RECs proceeds proposal" xfId="29197"/>
    <cellStyle name="_VC 6.15.06 update on 06GRC power costs.xls Chart 2_AURORA Total New" xfId="7334"/>
    <cellStyle name="_VC 6.15.06 update on 06GRC power costs.xls Chart 2_AURORA Total New 2" xfId="7335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6"/>
    <cellStyle name="_VC 6.15.06 update on 06GRC power costs.xls Chart 2_Book2 2" xfId="7337"/>
    <cellStyle name="_VC 6.15.06 update on 06GRC power costs.xls Chart 2_Book2 2 2" xfId="7338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39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0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1"/>
    <cellStyle name="_VC 6.15.06 update on 06GRC power costs.xls Chart 2_Book2_Adj Bench DR 3 for Initial Briefs (Electric) 2" xfId="7342"/>
    <cellStyle name="_VC 6.15.06 update on 06GRC power costs.xls Chart 2_Book2_Adj Bench DR 3 for Initial Briefs (Electric) 2 2" xfId="7343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4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5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6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7"/>
    <cellStyle name="_VC 6.15.06 update on 06GRC power costs.xls Chart 2_Book2_DEM-WP(C) ENERG10C--ctn Mid-C_042010 2010GRC 2" xfId="29247"/>
    <cellStyle name="_VC 6.15.06 update on 06GRC power costs.xls Chart 2_Book2_Electric Rev Req Model (2009 GRC) Rebuttal" xfId="7348"/>
    <cellStyle name="_VC 6.15.06 update on 06GRC power costs.xls Chart 2_Book2_Electric Rev Req Model (2009 GRC) Rebuttal 2" xfId="7349"/>
    <cellStyle name="_VC 6.15.06 update on 06GRC power costs.xls Chart 2_Book2_Electric Rev Req Model (2009 GRC) Rebuttal 2 2" xfId="7350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1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2"/>
    <cellStyle name="_VC 6.15.06 update on 06GRC power costs.xls Chart 2_Book2_Electric Rev Req Model (2009 GRC) Rebuttal REmoval of New  WH Solar AdjustMI" xfId="7353"/>
    <cellStyle name="_VC 6.15.06 update on 06GRC power costs.xls Chart 2_Book2_Electric Rev Req Model (2009 GRC) Rebuttal REmoval of New  WH Solar AdjustMI 2" xfId="7354"/>
    <cellStyle name="_VC 6.15.06 update on 06GRC power costs.xls Chart 2_Book2_Electric Rev Req Model (2009 GRC) Rebuttal REmoval of New  WH Solar AdjustMI 2 2" xfId="7355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6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7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8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59"/>
    <cellStyle name="_VC 6.15.06 update on 06GRC power costs.xls Chart 2_Book2_Electric Rev Req Model (2009 GRC) Revised 01-18-2010 2" xfId="7360"/>
    <cellStyle name="_VC 6.15.06 update on 06GRC power costs.xls Chart 2_Book2_Electric Rev Req Model (2009 GRC) Revised 01-18-2010 2 2" xfId="7361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2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3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4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5"/>
    <cellStyle name="_VC 6.15.06 update on 06GRC power costs.xls Chart 2_Book2_Final Order Electric EXHIBIT A-1 2" xfId="7366"/>
    <cellStyle name="_VC 6.15.06 update on 06GRC power costs.xls Chart 2_Book2_Final Order Electric EXHIBIT A-1 2 2" xfId="7367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8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69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0"/>
    <cellStyle name="_VC 6.15.06 update on 06GRC power costs.xls Chart 2_Book4 2" xfId="7371"/>
    <cellStyle name="_VC 6.15.06 update on 06GRC power costs.xls Chart 2_Book4 2 2" xfId="7372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3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4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5"/>
    <cellStyle name="_VC 6.15.06 update on 06GRC power costs.xls Chart 2_Book4_DEM-WP(C) ENERG10C--ctn Mid-C_042010 2010GRC 2" xfId="29309"/>
    <cellStyle name="_VC 6.15.06 update on 06GRC power costs.xls Chart 2_Book9" xfId="7376"/>
    <cellStyle name="_VC 6.15.06 update on 06GRC power costs.xls Chart 2_Book9 2" xfId="7377"/>
    <cellStyle name="_VC 6.15.06 update on 06GRC power costs.xls Chart 2_Book9 2 2" xfId="7378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79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0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1"/>
    <cellStyle name="_VC 6.15.06 update on 06GRC power costs.xls Chart 2_Book9_DEM-WP(C) ENERG10C--ctn Mid-C_042010 2010GRC 2" xfId="29326"/>
    <cellStyle name="_VC 6.15.06 update on 06GRC power costs.xls Chart 2_Chelan PUD Power Costs (8-10)" xfId="7382"/>
    <cellStyle name="_VC 6.15.06 update on 06GRC power costs.xls Chart 2_Chelan PUD Power Costs (8-10) 2" xfId="29327"/>
    <cellStyle name="_VC 6.15.06 update on 06GRC power costs.xls Chart 2_DEM-WP(C) Chelan Power Costs" xfId="7383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4"/>
    <cellStyle name="_VC 6.15.06 update on 06GRC power costs.xls Chart 2_DEM-WP(C) ENERG10C--ctn Mid-C_042010 2010GRC 2" xfId="29340"/>
    <cellStyle name="_VC 6.15.06 update on 06GRC power costs.xls Chart 2_DEM-WP(C) Gas Transport 2010GRC" xfId="7385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6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7"/>
    <cellStyle name="_VC 6.15.06 update on 06GRC power costs.xls Chart 2_Gas Rev Req Model (2010 GRC)" xfId="7388"/>
    <cellStyle name="_VC 6.15.06 update on 06GRC power costs.xls Chart 2_INPUTS" xfId="7389"/>
    <cellStyle name="_VC 6.15.06 update on 06GRC power costs.xls Chart 2_INPUTS 2" xfId="7390"/>
    <cellStyle name="_VC 6.15.06 update on 06GRC power costs.xls Chart 2_INPUTS 2 2" xfId="7391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2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3"/>
    <cellStyle name="_VC 6.15.06 update on 06GRC power costs.xls Chart 2_NIM Summary 09GRC" xfId="7394"/>
    <cellStyle name="_VC 6.15.06 update on 06GRC power costs.xls Chart 2_NIM Summary 09GRC 2" xfId="7395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6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7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8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399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0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1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2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3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4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5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6"/>
    <cellStyle name="_VC 6.15.06 update on 06GRC power costs.xls Chart 2_PCA 10 -  Exhibit D from A Kellogg Jan 2011 2" xfId="29534"/>
    <cellStyle name="_VC 6.15.06 update on 06GRC power costs.xls Chart 2_PCA 10 -  Exhibit D from A Kellogg July 2011" xfId="7407"/>
    <cellStyle name="_VC 6.15.06 update on 06GRC power costs.xls Chart 2_PCA 10 -  Exhibit D from A Kellogg July 2011 2" xfId="29535"/>
    <cellStyle name="_VC 6.15.06 update on 06GRC power costs.xls Chart 2_PCA 10 -  Exhibit D from S Free Rcv'd 12-11" xfId="7408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09"/>
    <cellStyle name="_VC 6.15.06 update on 06GRC power costs.xls Chart 2_PCA 9 -  Exhibit D April 2010 (3)" xfId="7410"/>
    <cellStyle name="_VC 6.15.06 update on 06GRC power costs.xls Chart 2_PCA 9 -  Exhibit D April 2010 (3) 2" xfId="7411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2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3"/>
    <cellStyle name="_VC 6.15.06 update on 06GRC power costs.xls Chart 2_PCA 9 -  Exhibit D April 2010 2 2" xfId="29561"/>
    <cellStyle name="_VC 6.15.06 update on 06GRC power costs.xls Chart 2_PCA 9 -  Exhibit D April 2010 3" xfId="7414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5"/>
    <cellStyle name="_VC 6.15.06 update on 06GRC power costs.xls Chart 2_PCA 9 -  Exhibit D Nov 2010 2" xfId="7416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7"/>
    <cellStyle name="_VC 6.15.06 update on 06GRC power costs.xls Chart 2_PCA 9 - Exhibit D at August 2010 2" xfId="7418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19"/>
    <cellStyle name="_VC 6.15.06 update on 06GRC power costs.xls Chart 2_PCA 9 - Exhibit D June 2010 GRC 2" xfId="7420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1"/>
    <cellStyle name="_VC 6.15.06 update on 06GRC power costs.xls Chart 2_Power Costs - Comparison bx Rbtl-Staff-Jt-PC 2" xfId="7422"/>
    <cellStyle name="_VC 6.15.06 update on 06GRC power costs.xls Chart 2_Power Costs - Comparison bx Rbtl-Staff-Jt-PC 2 2" xfId="7423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4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5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6"/>
    <cellStyle name="_VC 6.15.06 update on 06GRC power costs.xls Chart 2_Power Costs - Comparison bx Rbtl-Staff-Jt-PC_Adj Bench DR 3 for Initial Briefs (Electric) 2" xfId="7427"/>
    <cellStyle name="_VC 6.15.06 update on 06GRC power costs.xls Chart 2_Power Costs - Comparison bx Rbtl-Staff-Jt-PC_Adj Bench DR 3 for Initial Briefs (Electric) 2 2" xfId="7428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29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0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1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2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3"/>
    <cellStyle name="_VC 6.15.06 update on 06GRC power costs.xls Chart 2_Power Costs - Comparison bx Rbtl-Staff-Jt-PC_Electric Rev Req Model (2009 GRC) Rebuttal 2" xfId="7434"/>
    <cellStyle name="_VC 6.15.06 update on 06GRC power costs.xls Chart 2_Power Costs - Comparison bx Rbtl-Staff-Jt-PC_Electric Rev Req Model (2009 GRC) Rebuttal 2 2" xfId="7435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6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7"/>
    <cellStyle name="_VC 6.15.06 update on 06GRC power costs.xls Chart 2_Power Costs - Comparison bx Rbtl-Staff-Jt-PC_Electric Rev Req Model (2009 GRC) Rebuttal REmoval of New  WH Solar AdjustMI" xfId="7438"/>
    <cellStyle name="_VC 6.15.06 update on 06GRC power costs.xls Chart 2_Power Costs - Comparison bx Rbtl-Staff-Jt-PC_Electric Rev Req Model (2009 GRC) Rebuttal REmoval of New  WH Solar AdjustMI 2" xfId="7439"/>
    <cellStyle name="_VC 6.15.06 update on 06GRC power costs.xls Chart 2_Power Costs - Comparison bx Rbtl-Staff-Jt-PC_Electric Rev Req Model (2009 GRC) Rebuttal REmoval of New  WH Solar AdjustMI 2 2" xfId="7440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1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2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3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4"/>
    <cellStyle name="_VC 6.15.06 update on 06GRC power costs.xls Chart 2_Power Costs - Comparison bx Rbtl-Staff-Jt-PC_Electric Rev Req Model (2009 GRC) Revised 01-18-2010 2" xfId="7445"/>
    <cellStyle name="_VC 6.15.06 update on 06GRC power costs.xls Chart 2_Power Costs - Comparison bx Rbtl-Staff-Jt-PC_Electric Rev Req Model (2009 GRC) Revised 01-18-2010 2 2" xfId="7446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7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8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49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0"/>
    <cellStyle name="_VC 6.15.06 update on 06GRC power costs.xls Chart 2_Power Costs - Comparison bx Rbtl-Staff-Jt-PC_Final Order Electric EXHIBIT A-1 2" xfId="7451"/>
    <cellStyle name="_VC 6.15.06 update on 06GRC power costs.xls Chart 2_Power Costs - Comparison bx Rbtl-Staff-Jt-PC_Final Order Electric EXHIBIT A-1 2 2" xfId="7452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3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4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5"/>
    <cellStyle name="_VC 6.15.06 update on 06GRC power costs.xls Chart 2_Production Adj 4.37 2" xfId="7456"/>
    <cellStyle name="_VC 6.15.06 update on 06GRC power costs.xls Chart 2_Production Adj 4.37 2 2" xfId="7457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8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59"/>
    <cellStyle name="_VC 6.15.06 update on 06GRC power costs.xls Chart 2_Purchased Power Adj 4.03 2" xfId="7460"/>
    <cellStyle name="_VC 6.15.06 update on 06GRC power costs.xls Chart 2_Purchased Power Adj 4.03 2 2" xfId="7461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2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3"/>
    <cellStyle name="_VC 6.15.06 update on 06GRC power costs.xls Chart 2_Rebuttal Power Costs 2" xfId="7464"/>
    <cellStyle name="_VC 6.15.06 update on 06GRC power costs.xls Chart 2_Rebuttal Power Costs 2 2" xfId="7465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6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7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8"/>
    <cellStyle name="_VC 6.15.06 update on 06GRC power costs.xls Chart 2_Rebuttal Power Costs_Adj Bench DR 3 for Initial Briefs (Electric) 2" xfId="7469"/>
    <cellStyle name="_VC 6.15.06 update on 06GRC power costs.xls Chart 2_Rebuttal Power Costs_Adj Bench DR 3 for Initial Briefs (Electric) 2 2" xfId="7470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1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2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3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4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5"/>
    <cellStyle name="_VC 6.15.06 update on 06GRC power costs.xls Chart 2_Rebuttal Power Costs_Electric Rev Req Model (2009 GRC) Rebuttal 2" xfId="7476"/>
    <cellStyle name="_VC 6.15.06 update on 06GRC power costs.xls Chart 2_Rebuttal Power Costs_Electric Rev Req Model (2009 GRC) Rebuttal 2 2" xfId="7477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8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79"/>
    <cellStyle name="_VC 6.15.06 update on 06GRC power costs.xls Chart 2_Rebuttal Power Costs_Electric Rev Req Model (2009 GRC) Rebuttal REmoval of New  WH Solar AdjustMI" xfId="7480"/>
    <cellStyle name="_VC 6.15.06 update on 06GRC power costs.xls Chart 2_Rebuttal Power Costs_Electric Rev Req Model (2009 GRC) Rebuttal REmoval of New  WH Solar AdjustMI 2" xfId="7481"/>
    <cellStyle name="_VC 6.15.06 update on 06GRC power costs.xls Chart 2_Rebuttal Power Costs_Electric Rev Req Model (2009 GRC) Rebuttal REmoval of New  WH Solar AdjustMI 2 2" xfId="7482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3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4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5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6"/>
    <cellStyle name="_VC 6.15.06 update on 06GRC power costs.xls Chart 2_Rebuttal Power Costs_Electric Rev Req Model (2009 GRC) Revised 01-18-2010 2" xfId="7487"/>
    <cellStyle name="_VC 6.15.06 update on 06GRC power costs.xls Chart 2_Rebuttal Power Costs_Electric Rev Req Model (2009 GRC) Revised 01-18-2010 2 2" xfId="7488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89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0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1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2"/>
    <cellStyle name="_VC 6.15.06 update on 06GRC power costs.xls Chart 2_Rebuttal Power Costs_Final Order Electric EXHIBIT A-1 2" xfId="7493"/>
    <cellStyle name="_VC 6.15.06 update on 06GRC power costs.xls Chart 2_Rebuttal Power Costs_Final Order Electric EXHIBIT A-1 2 2" xfId="7494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5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6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7"/>
    <cellStyle name="_VC 6.15.06 update on 06GRC power costs.xls Chart 2_ROR &amp; CONV FACTOR 2" xfId="7498"/>
    <cellStyle name="_VC 6.15.06 update on 06GRC power costs.xls Chart 2_ROR &amp; CONV FACTOR 2 2" xfId="7499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0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1"/>
    <cellStyle name="_VC 6.15.06 update on 06GRC power costs.xls Chart 2_ROR 5.02 2" xfId="7502"/>
    <cellStyle name="_VC 6.15.06 update on 06GRC power costs.xls Chart 2_ROR 5.02 2 2" xfId="7503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4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5"/>
    <cellStyle name="_VC 6.15.06 update on 06GRC power costs.xls Chart 2_Wind Integration 10GRC 2" xfId="7506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7"/>
    <cellStyle name="_VC 6.15.06 update on 06GRC power costs.xls Chart 2_Wind Integration 10GRC_DEM-WP(C) ENERG10C--ctn Mid-C_042010 2010GRC 2" xfId="29770"/>
    <cellStyle name="_VC 6.15.06 update on 06GRC power costs.xls Chart 3" xfId="7508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09"/>
    <cellStyle name="_VC 6.15.06 update on 06GRC power costs.xls Chart 3 2 2" xfId="7510"/>
    <cellStyle name="_VC 6.15.06 update on 06GRC power costs.xls Chart 3 2 2 2" xfId="7511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2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3"/>
    <cellStyle name="_VC 6.15.06 update on 06GRC power costs.xls Chart 3 3 2" xfId="7514"/>
    <cellStyle name="_VC 6.15.06 update on 06GRC power costs.xls Chart 3 3 2 2" xfId="7515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6"/>
    <cellStyle name="_VC 6.15.06 update on 06GRC power costs.xls Chart 3 3 3 2" xfId="7517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8"/>
    <cellStyle name="_VC 6.15.06 update on 06GRC power costs.xls Chart 3 3 4 2" xfId="7519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0"/>
    <cellStyle name="_VC 6.15.06 update on 06GRC power costs.xls Chart 3 4 2" xfId="7521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2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3"/>
    <cellStyle name="_VC 6.15.06 update on 06GRC power costs.xls Chart 3 6 2" xfId="7524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5"/>
    <cellStyle name="_VC 6.15.06 update on 06GRC power costs.xls Chart 3 7 2" xfId="7526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7"/>
    <cellStyle name="_VC 6.15.06 update on 06GRC power costs.xls Chart 3_04 07E Wild Horse Wind Expansion (C) (2) 2" xfId="7528"/>
    <cellStyle name="_VC 6.15.06 update on 06GRC power costs.xls Chart 3_04 07E Wild Horse Wind Expansion (C) (2) 2 2" xfId="7529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0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1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2"/>
    <cellStyle name="_VC 6.15.06 update on 06GRC power costs.xls Chart 3_04 07E Wild Horse Wind Expansion (C) (2)_Adj Bench DR 3 for Initial Briefs (Electric) 2" xfId="7533"/>
    <cellStyle name="_VC 6.15.06 update on 06GRC power costs.xls Chart 3_04 07E Wild Horse Wind Expansion (C) (2)_Adj Bench DR 3 for Initial Briefs (Electric) 2 2" xfId="7534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5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6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7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8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39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0"/>
    <cellStyle name="_VC 6.15.06 update on 06GRC power costs.xls Chart 3_04 07E Wild Horse Wind Expansion (C) (2)_Electric Rev Req Model (2009 GRC)  2" xfId="7541"/>
    <cellStyle name="_VC 6.15.06 update on 06GRC power costs.xls Chart 3_04 07E Wild Horse Wind Expansion (C) (2)_Electric Rev Req Model (2009 GRC)  2 2" xfId="7542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3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4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5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6"/>
    <cellStyle name="_VC 6.15.06 update on 06GRC power costs.xls Chart 3_04 07E Wild Horse Wind Expansion (C) (2)_Electric Rev Req Model (2009 GRC) Rebuttal 2" xfId="7547"/>
    <cellStyle name="_VC 6.15.06 update on 06GRC power costs.xls Chart 3_04 07E Wild Horse Wind Expansion (C) (2)_Electric Rev Req Model (2009 GRC) Rebuttal 2 2" xfId="7548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49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0"/>
    <cellStyle name="_VC 6.15.06 update on 06GRC power costs.xls Chart 3_04 07E Wild Horse Wind Expansion (C) (2)_Electric Rev Req Model (2009 GRC) Rebuttal REmoval of New  WH Solar AdjustMI" xfId="7551"/>
    <cellStyle name="_VC 6.15.06 update on 06GRC power costs.xls Chart 3_04 07E Wild Horse Wind Expansion (C) (2)_Electric Rev Req Model (2009 GRC) Rebuttal REmoval of New  WH Solar AdjustMI 2" xfId="7552"/>
    <cellStyle name="_VC 6.15.06 update on 06GRC power costs.xls Chart 3_04 07E Wild Horse Wind Expansion (C) (2)_Electric Rev Req Model (2009 GRC) Rebuttal REmoval of New  WH Solar AdjustMI 2 2" xfId="7553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4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5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6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7"/>
    <cellStyle name="_VC 6.15.06 update on 06GRC power costs.xls Chart 3_04 07E Wild Horse Wind Expansion (C) (2)_Electric Rev Req Model (2009 GRC) Revised 01-18-2010 2" xfId="7558"/>
    <cellStyle name="_VC 6.15.06 update on 06GRC power costs.xls Chart 3_04 07E Wild Horse Wind Expansion (C) (2)_Electric Rev Req Model (2009 GRC) Revised 01-18-2010 2 2" xfId="7559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0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1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2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3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4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5"/>
    <cellStyle name="_VC 6.15.06 update on 06GRC power costs.xls Chart 3_04 07E Wild Horse Wind Expansion (C) (2)_Final Order Electric EXHIBIT A-1 2" xfId="7566"/>
    <cellStyle name="_VC 6.15.06 update on 06GRC power costs.xls Chart 3_04 07E Wild Horse Wind Expansion (C) (2)_Final Order Electric EXHIBIT A-1 2 2" xfId="7567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8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69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0"/>
    <cellStyle name="_VC 6.15.06 update on 06GRC power costs.xls Chart 3_04 07E Wild Horse Wind Expansion (C) (2)_TENASKA REGULATORY ASSET 2" xfId="7571"/>
    <cellStyle name="_VC 6.15.06 update on 06GRC power costs.xls Chart 3_04 07E Wild Horse Wind Expansion (C) (2)_TENASKA REGULATORY ASSET 2 2" xfId="7572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3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4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5"/>
    <cellStyle name="_VC 6.15.06 update on 06GRC power costs.xls Chart 3_16.37E Wild Horse Expansion DeferralRevwrkingfile SF 2" xfId="7576"/>
    <cellStyle name="_VC 6.15.06 update on 06GRC power costs.xls Chart 3_16.37E Wild Horse Expansion DeferralRevwrkingfile SF 2 2" xfId="7577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8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79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0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1"/>
    <cellStyle name="_VC 6.15.06 update on 06GRC power costs.xls Chart 3_2009 Compliance Filing PCA Exhibits for GRC 2" xfId="7582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3"/>
    <cellStyle name="_VC 6.15.06 update on 06GRC power costs.xls Chart 3_2009 GRC Compl Filing - Exhibit D 2" xfId="7584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5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6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7"/>
    <cellStyle name="_VC 6.15.06 update on 06GRC power costs.xls Chart 3_4 31 Regulatory Assets and Liabilities  7 06- Exhibit D" xfId="7588"/>
    <cellStyle name="_VC 6.15.06 update on 06GRC power costs.xls Chart 3_4 31 Regulatory Assets and Liabilities  7 06- Exhibit D 2" xfId="7589"/>
    <cellStyle name="_VC 6.15.06 update on 06GRC power costs.xls Chart 3_4 31 Regulatory Assets and Liabilities  7 06- Exhibit D 2 2" xfId="7590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1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2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3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4"/>
    <cellStyle name="_VC 6.15.06 update on 06GRC power costs.xls Chart 3_4 31 Regulatory Assets and Liabilities  7 06- Exhibit D_NIM Summary 2" xfId="7595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6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7"/>
    <cellStyle name="_VC 6.15.06 update on 06GRC power costs.xls Chart 3_4 31E Reg Asset  Liab and EXH D _ Aug 10 Filing (2)" xfId="7598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599"/>
    <cellStyle name="_VC 6.15.06 update on 06GRC power costs.xls Chart 3_4 32 Regulatory Assets and Liabilities  7 06- Exhibit D 2" xfId="7600"/>
    <cellStyle name="_VC 6.15.06 update on 06GRC power costs.xls Chart 3_4 32 Regulatory Assets and Liabilities  7 06- Exhibit D 2 2" xfId="7601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2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3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4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5"/>
    <cellStyle name="_VC 6.15.06 update on 06GRC power costs.xls Chart 3_4 32 Regulatory Assets and Liabilities  7 06- Exhibit D_NIM Summary 2" xfId="7606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7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8"/>
    <cellStyle name="_VC 6.15.06 update on 06GRC power costs.xls Chart 3_Att B to RECs proceeds proposal" xfId="30175"/>
    <cellStyle name="_VC 6.15.06 update on 06GRC power costs.xls Chart 3_AURORA Total New" xfId="7609"/>
    <cellStyle name="_VC 6.15.06 update on 06GRC power costs.xls Chart 3_AURORA Total New 2" xfId="7610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1"/>
    <cellStyle name="_VC 6.15.06 update on 06GRC power costs.xls Chart 3_Book2 2" xfId="7612"/>
    <cellStyle name="_VC 6.15.06 update on 06GRC power costs.xls Chart 3_Book2 2 2" xfId="7613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4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5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6"/>
    <cellStyle name="_VC 6.15.06 update on 06GRC power costs.xls Chart 3_Book2_Adj Bench DR 3 for Initial Briefs (Electric) 2" xfId="7617"/>
    <cellStyle name="_VC 6.15.06 update on 06GRC power costs.xls Chart 3_Book2_Adj Bench DR 3 for Initial Briefs (Electric) 2 2" xfId="7618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19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0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1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2"/>
    <cellStyle name="_VC 6.15.06 update on 06GRC power costs.xls Chart 3_Book2_DEM-WP(C) ENERG10C--ctn Mid-C_042010 2010GRC 2" xfId="30225"/>
    <cellStyle name="_VC 6.15.06 update on 06GRC power costs.xls Chart 3_Book2_Electric Rev Req Model (2009 GRC) Rebuttal" xfId="7623"/>
    <cellStyle name="_VC 6.15.06 update on 06GRC power costs.xls Chart 3_Book2_Electric Rev Req Model (2009 GRC) Rebuttal 2" xfId="7624"/>
    <cellStyle name="_VC 6.15.06 update on 06GRC power costs.xls Chart 3_Book2_Electric Rev Req Model (2009 GRC) Rebuttal 2 2" xfId="7625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6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7"/>
    <cellStyle name="_VC 6.15.06 update on 06GRC power costs.xls Chart 3_Book2_Electric Rev Req Model (2009 GRC) Rebuttal REmoval of New  WH Solar AdjustMI" xfId="7628"/>
    <cellStyle name="_VC 6.15.06 update on 06GRC power costs.xls Chart 3_Book2_Electric Rev Req Model (2009 GRC) Rebuttal REmoval of New  WH Solar AdjustMI 2" xfId="7629"/>
    <cellStyle name="_VC 6.15.06 update on 06GRC power costs.xls Chart 3_Book2_Electric Rev Req Model (2009 GRC) Rebuttal REmoval of New  WH Solar AdjustMI 2 2" xfId="7630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1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2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3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4"/>
    <cellStyle name="_VC 6.15.06 update on 06GRC power costs.xls Chart 3_Book2_Electric Rev Req Model (2009 GRC) Revised 01-18-2010 2" xfId="7635"/>
    <cellStyle name="_VC 6.15.06 update on 06GRC power costs.xls Chart 3_Book2_Electric Rev Req Model (2009 GRC) Revised 01-18-2010 2 2" xfId="7636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7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8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39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0"/>
    <cellStyle name="_VC 6.15.06 update on 06GRC power costs.xls Chart 3_Book2_Final Order Electric EXHIBIT A-1 2" xfId="7641"/>
    <cellStyle name="_VC 6.15.06 update on 06GRC power costs.xls Chart 3_Book2_Final Order Electric EXHIBIT A-1 2 2" xfId="7642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3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4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5"/>
    <cellStyle name="_VC 6.15.06 update on 06GRC power costs.xls Chart 3_Book4 2" xfId="7646"/>
    <cellStyle name="_VC 6.15.06 update on 06GRC power costs.xls Chart 3_Book4 2 2" xfId="7647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8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49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0"/>
    <cellStyle name="_VC 6.15.06 update on 06GRC power costs.xls Chart 3_Book4_DEM-WP(C) ENERG10C--ctn Mid-C_042010 2010GRC 2" xfId="30287"/>
    <cellStyle name="_VC 6.15.06 update on 06GRC power costs.xls Chart 3_Book9" xfId="7651"/>
    <cellStyle name="_VC 6.15.06 update on 06GRC power costs.xls Chart 3_Book9 2" xfId="7652"/>
    <cellStyle name="_VC 6.15.06 update on 06GRC power costs.xls Chart 3_Book9 2 2" xfId="7653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4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5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6"/>
    <cellStyle name="_VC 6.15.06 update on 06GRC power costs.xls Chart 3_Book9_DEM-WP(C) ENERG10C--ctn Mid-C_042010 2010GRC 2" xfId="30304"/>
    <cellStyle name="_VC 6.15.06 update on 06GRC power costs.xls Chart 3_Chelan PUD Power Costs (8-10)" xfId="7657"/>
    <cellStyle name="_VC 6.15.06 update on 06GRC power costs.xls Chart 3_Chelan PUD Power Costs (8-10) 2" xfId="30305"/>
    <cellStyle name="_VC 6.15.06 update on 06GRC power costs.xls Chart 3_DEM-WP(C) Chelan Power Costs" xfId="7658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59"/>
    <cellStyle name="_VC 6.15.06 update on 06GRC power costs.xls Chart 3_DEM-WP(C) ENERG10C--ctn Mid-C_042010 2010GRC 2" xfId="30318"/>
    <cellStyle name="_VC 6.15.06 update on 06GRC power costs.xls Chart 3_DEM-WP(C) Gas Transport 2010GRC" xfId="7660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1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2"/>
    <cellStyle name="_VC 6.15.06 update on 06GRC power costs.xls Chart 3_Gas Rev Req Model (2010 GRC)" xfId="7663"/>
    <cellStyle name="_VC 6.15.06 update on 06GRC power costs.xls Chart 3_INPUTS" xfId="7664"/>
    <cellStyle name="_VC 6.15.06 update on 06GRC power costs.xls Chart 3_INPUTS 2" xfId="7665"/>
    <cellStyle name="_VC 6.15.06 update on 06GRC power costs.xls Chart 3_INPUTS 2 2" xfId="7666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7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8"/>
    <cellStyle name="_VC 6.15.06 update on 06GRC power costs.xls Chart 3_NIM Summary 09GRC" xfId="7669"/>
    <cellStyle name="_VC 6.15.06 update on 06GRC power costs.xls Chart 3_NIM Summary 09GRC 2" xfId="7670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1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2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3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4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5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6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7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8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79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0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1"/>
    <cellStyle name="_VC 6.15.06 update on 06GRC power costs.xls Chart 3_PCA 10 -  Exhibit D from A Kellogg Jan 2011 2" xfId="30512"/>
    <cellStyle name="_VC 6.15.06 update on 06GRC power costs.xls Chart 3_PCA 10 -  Exhibit D from A Kellogg July 2011" xfId="7682"/>
    <cellStyle name="_VC 6.15.06 update on 06GRC power costs.xls Chart 3_PCA 10 -  Exhibit D from A Kellogg July 2011 2" xfId="30513"/>
    <cellStyle name="_VC 6.15.06 update on 06GRC power costs.xls Chart 3_PCA 10 -  Exhibit D from S Free Rcv'd 12-11" xfId="7683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4"/>
    <cellStyle name="_VC 6.15.06 update on 06GRC power costs.xls Chart 3_PCA 9 -  Exhibit D April 2010 (3)" xfId="7685"/>
    <cellStyle name="_VC 6.15.06 update on 06GRC power costs.xls Chart 3_PCA 9 -  Exhibit D April 2010 (3) 2" xfId="7686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7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8"/>
    <cellStyle name="_VC 6.15.06 update on 06GRC power costs.xls Chart 3_PCA 9 -  Exhibit D April 2010 2 2" xfId="30539"/>
    <cellStyle name="_VC 6.15.06 update on 06GRC power costs.xls Chart 3_PCA 9 -  Exhibit D April 2010 3" xfId="7689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0"/>
    <cellStyle name="_VC 6.15.06 update on 06GRC power costs.xls Chart 3_PCA 9 -  Exhibit D Nov 2010 2" xfId="7691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2"/>
    <cellStyle name="_VC 6.15.06 update on 06GRC power costs.xls Chart 3_PCA 9 - Exhibit D at August 2010 2" xfId="7693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4"/>
    <cellStyle name="_VC 6.15.06 update on 06GRC power costs.xls Chart 3_PCA 9 - Exhibit D June 2010 GRC 2" xfId="7695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6"/>
    <cellStyle name="_VC 6.15.06 update on 06GRC power costs.xls Chart 3_Power Costs - Comparison bx Rbtl-Staff-Jt-PC 2" xfId="7697"/>
    <cellStyle name="_VC 6.15.06 update on 06GRC power costs.xls Chart 3_Power Costs - Comparison bx Rbtl-Staff-Jt-PC 2 2" xfId="7698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699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0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1"/>
    <cellStyle name="_VC 6.15.06 update on 06GRC power costs.xls Chart 3_Power Costs - Comparison bx Rbtl-Staff-Jt-PC_Adj Bench DR 3 for Initial Briefs (Electric) 2" xfId="7702"/>
    <cellStyle name="_VC 6.15.06 update on 06GRC power costs.xls Chart 3_Power Costs - Comparison bx Rbtl-Staff-Jt-PC_Adj Bench DR 3 for Initial Briefs (Electric) 2 2" xfId="7703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4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5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6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7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8"/>
    <cellStyle name="_VC 6.15.06 update on 06GRC power costs.xls Chart 3_Power Costs - Comparison bx Rbtl-Staff-Jt-PC_Electric Rev Req Model (2009 GRC) Rebuttal 2" xfId="7709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7713"/>
    <cellStyle name="_VC 6.15.06 update on 06GRC power costs.xls Chart 3_Power Costs - Comparison bx Rbtl-Staff-Jt-PC_Electric Rev Req Model (2009 GRC) Rebuttal REmoval of New  WH Solar AdjustMI 2" xfId="7714"/>
    <cellStyle name="_VC 6.15.06 update on 06GRC power costs.xls Chart 3_Power Costs - Comparison bx Rbtl-Staff-Jt-PC_Electric Rev Req Model (2009 GRC) Rebuttal REmoval of New  WH Solar AdjustMI 2 2" xfId="7715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6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7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8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19"/>
    <cellStyle name="_VC 6.15.06 update on 06GRC power costs.xls Chart 3_Power Costs - Comparison bx Rbtl-Staff-Jt-PC_Electric Rev Req Model (2009 GRC) Revised 01-18-2010 2" xfId="7720"/>
    <cellStyle name="_VC 6.15.06 update on 06GRC power costs.xls Chart 3_Power Costs - Comparison bx Rbtl-Staff-Jt-PC_Electric Rev Req Model (2009 GRC) Revised 01-18-2010 2 2" xfId="7721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2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3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4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5"/>
    <cellStyle name="_VC 6.15.06 update on 06GRC power costs.xls Chart 3_Power Costs - Comparison bx Rbtl-Staff-Jt-PC_Final Order Electric EXHIBIT A-1 2" xfId="7726"/>
    <cellStyle name="_VC 6.15.06 update on 06GRC power costs.xls Chart 3_Power Costs - Comparison bx Rbtl-Staff-Jt-PC_Final Order Electric EXHIBIT A-1 2 2" xfId="7727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8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29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0"/>
    <cellStyle name="_VC 6.15.06 update on 06GRC power costs.xls Chart 3_Production Adj 4.37 2" xfId="7731"/>
    <cellStyle name="_VC 6.15.06 update on 06GRC power costs.xls Chart 3_Production Adj 4.37 2 2" xfId="7732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3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4"/>
    <cellStyle name="_VC 6.15.06 update on 06GRC power costs.xls Chart 3_Purchased Power Adj 4.03 2" xfId="7735"/>
    <cellStyle name="_VC 6.15.06 update on 06GRC power costs.xls Chart 3_Purchased Power Adj 4.03 2 2" xfId="7736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7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8"/>
    <cellStyle name="_VC 6.15.06 update on 06GRC power costs.xls Chart 3_Rebuttal Power Costs 2" xfId="7739"/>
    <cellStyle name="_VC 6.15.06 update on 06GRC power costs.xls Chart 3_Rebuttal Power Costs 2 2" xfId="7740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1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2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3"/>
    <cellStyle name="_VC 6.15.06 update on 06GRC power costs.xls Chart 3_Rebuttal Power Costs_Adj Bench DR 3 for Initial Briefs (Electric) 2" xfId="7744"/>
    <cellStyle name="_VC 6.15.06 update on 06GRC power costs.xls Chart 3_Rebuttal Power Costs_Adj Bench DR 3 for Initial Briefs (Electric) 2 2" xfId="7745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6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7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8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49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0"/>
    <cellStyle name="_VC 6.15.06 update on 06GRC power costs.xls Chart 3_Rebuttal Power Costs_Electric Rev Req Model (2009 GRC) Rebuttal 2" xfId="7751"/>
    <cellStyle name="_VC 6.15.06 update on 06GRC power costs.xls Chart 3_Rebuttal Power Costs_Electric Rev Req Model (2009 GRC) Rebuttal 2 2" xfId="7752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3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4"/>
    <cellStyle name="_VC 6.15.06 update on 06GRC power costs.xls Chart 3_Rebuttal Power Costs_Electric Rev Req Model (2009 GRC) Rebuttal REmoval of New  WH Solar AdjustMI" xfId="7755"/>
    <cellStyle name="_VC 6.15.06 update on 06GRC power costs.xls Chart 3_Rebuttal Power Costs_Electric Rev Req Model (2009 GRC) Rebuttal REmoval of New  WH Solar AdjustMI 2" xfId="7756"/>
    <cellStyle name="_VC 6.15.06 update on 06GRC power costs.xls Chart 3_Rebuttal Power Costs_Electric Rev Req Model (2009 GRC) Rebuttal REmoval of New  WH Solar AdjustMI 2 2" xfId="7757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8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59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0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1"/>
    <cellStyle name="_VC 6.15.06 update on 06GRC power costs.xls Chart 3_Rebuttal Power Costs_Electric Rev Req Model (2009 GRC) Revised 01-18-2010 2" xfId="7762"/>
    <cellStyle name="_VC 6.15.06 update on 06GRC power costs.xls Chart 3_Rebuttal Power Costs_Electric Rev Req Model (2009 GRC) Revised 01-18-2010 2 2" xfId="7763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4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5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6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7"/>
    <cellStyle name="_VC 6.15.06 update on 06GRC power costs.xls Chart 3_Rebuttal Power Costs_Final Order Electric EXHIBIT A-1 2" xfId="7768"/>
    <cellStyle name="_VC 6.15.06 update on 06GRC power costs.xls Chart 3_Rebuttal Power Costs_Final Order Electric EXHIBIT A-1 2 2" xfId="7769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0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1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2"/>
    <cellStyle name="_VC 6.15.06 update on 06GRC power costs.xls Chart 3_ROR &amp; CONV FACTOR 2" xfId="7773"/>
    <cellStyle name="_VC 6.15.06 update on 06GRC power costs.xls Chart 3_ROR &amp; CONV FACTOR 2 2" xfId="7774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5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6"/>
    <cellStyle name="_VC 6.15.06 update on 06GRC power costs.xls Chart 3_ROR 5.02 2" xfId="7777"/>
    <cellStyle name="_VC 6.15.06 update on 06GRC power costs.xls Chart 3_ROR 5.02 2 2" xfId="7778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79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0"/>
    <cellStyle name="_VC 6.15.06 update on 06GRC power costs.xls Chart 3_Wind Integration 10GRC 2" xfId="7781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2"/>
    <cellStyle name="_VC 6.15.06 update on 06GRC power costs.xls Chart 3_Wind Integration 10GRC_DEM-WP(C) ENERG10C--ctn Mid-C_042010 2010GRC 2" xfId="30748"/>
    <cellStyle name="_VC Mid C Generation-ctn Mid-C_011209" xfId="7783"/>
    <cellStyle name="_VC Mid C Generation-ctn Mid-C_011209 2" xfId="7784"/>
    <cellStyle name="_VC Mid C Generation-ctn Mid-C_011209 2 2" xfId="7785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6"/>
    <cellStyle name="_Worksheet 2" xfId="7787"/>
    <cellStyle name="_Worksheet 2 2" xfId="7788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89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0"/>
    <cellStyle name="_Worksheet 4 2" xfId="7791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2"/>
    <cellStyle name="_Worksheet_Chelan PUD Power Costs (8-10) 2" xfId="30816"/>
    <cellStyle name="_Worksheet_DEM-WP(C) Chelan Power Costs" xfId="7793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4"/>
    <cellStyle name="_Worksheet_DEM-WP(C) ENERG10C--ctn Mid-C_042010 2010GRC 2" xfId="30829"/>
    <cellStyle name="_Worksheet_DEM-WP(C) Gas Transport 2010GRC" xfId="7795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6"/>
    <cellStyle name="_Worksheet_NIM Summary 2" xfId="7797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8"/>
    <cellStyle name="_Worksheet_NIM Summary_DEM-WP(C) ENERG10C--ctn Mid-C_042010 2010GRC 2" xfId="30861"/>
    <cellStyle name="_Worksheet_Transmission Workbook for May BOD" xfId="7799"/>
    <cellStyle name="_Worksheet_Transmission Workbook for May BOD 2" xfId="7800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1"/>
    <cellStyle name="_Worksheet_Transmission Workbook for May BOD_DEM-WP(C) ENERG10C--ctn Mid-C_042010 2010GRC 2" xfId="30881"/>
    <cellStyle name="_Worksheet_Wind Integration 10GRC" xfId="7802"/>
    <cellStyle name="_Worksheet_Wind Integration 10GRC 2" xfId="7803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4"/>
    <cellStyle name="_Worksheet_Wind Integration 10GRC_DEM-WP(C) ENERG10C--ctn Mid-C_042010 2010GRC 2" xfId="30901"/>
    <cellStyle name="0,0_x000d__x000a_NA_x000d__x000a_" xfId="7805"/>
    <cellStyle name="0,0_x000d__x000a_NA_x000d__x000a_ 2" xfId="7806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7"/>
    <cellStyle name="000000" xfId="7808"/>
    <cellStyle name="14BLIN - Style8" xfId="7809"/>
    <cellStyle name="14-BT - Style1" xfId="7810"/>
    <cellStyle name="20% - Accent1" xfId="2" builtinId="30" customBuiltin="1"/>
    <cellStyle name="20% - Accent1 10" xfId="7811"/>
    <cellStyle name="20% - Accent1 10 2" xfId="30909"/>
    <cellStyle name="20% - Accent1 10 2 2" xfId="30910"/>
    <cellStyle name="20% - Accent1 10 3" xfId="30911"/>
    <cellStyle name="20% - Accent1 10 4" xfId="30912"/>
    <cellStyle name="20% - Accent1 11" xfId="7812"/>
    <cellStyle name="20% - Accent1 11 2" xfId="30913"/>
    <cellStyle name="20% - Accent1 11 3" xfId="30914"/>
    <cellStyle name="20% - Accent1 12" xfId="7813"/>
    <cellStyle name="20% - Accent1 13" xfId="7814"/>
    <cellStyle name="20% - Accent1 14" xfId="7815"/>
    <cellStyle name="20% - Accent1 15" xfId="7816"/>
    <cellStyle name="20% - Accent1 16" xfId="7817"/>
    <cellStyle name="20% - Accent1 17" xfId="7818"/>
    <cellStyle name="20% - Accent1 18" xfId="7819"/>
    <cellStyle name="20% - Accent1 19" xfId="7820"/>
    <cellStyle name="20% - Accent1 2" xfId="7821"/>
    <cellStyle name="20% - Accent1 2 2" xfId="7822"/>
    <cellStyle name="20% - Accent1 2 2 2" xfId="7823"/>
    <cellStyle name="20% - Accent1 2 2 2 2" xfId="7824"/>
    <cellStyle name="20% - Accent1 2 2 2 2 2" xfId="30915"/>
    <cellStyle name="20% - Accent1 2 2 2 3" xfId="30916"/>
    <cellStyle name="20% - Accent1 2 2 2 3 2" xfId="30917"/>
    <cellStyle name="20% - Accent1 2 2 3" xfId="7825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6"/>
    <cellStyle name="20% - Accent1 2 3 2" xfId="7827"/>
    <cellStyle name="20% - Accent1 2 3 2 2" xfId="7828"/>
    <cellStyle name="20% - Accent1 2 3 2 2 2" xfId="30925"/>
    <cellStyle name="20% - Accent1 2 3 2 3" xfId="30926"/>
    <cellStyle name="20% - Accent1 2 3 3" xfId="7829"/>
    <cellStyle name="20% - Accent1 2 3 3 2" xfId="30927"/>
    <cellStyle name="20% - Accent1 2 3 4" xfId="30928"/>
    <cellStyle name="20% - Accent1 2 3 4 2" xfId="30929"/>
    <cellStyle name="20% - Accent1 2 4" xfId="7830"/>
    <cellStyle name="20% - Accent1 2 4 2" xfId="7831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2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3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4"/>
    <cellStyle name="20% - Accent1 21" xfId="7835"/>
    <cellStyle name="20% - Accent1 22" xfId="7836"/>
    <cellStyle name="20% - Accent1 23" xfId="7837"/>
    <cellStyle name="20% - Accent1 24" xfId="7838"/>
    <cellStyle name="20% - Accent1 25" xfId="7839"/>
    <cellStyle name="20% - Accent1 26" xfId="7840"/>
    <cellStyle name="20% - Accent1 27" xfId="7841"/>
    <cellStyle name="20% - Accent1 28" xfId="7842"/>
    <cellStyle name="20% - Accent1 29" xfId="7843"/>
    <cellStyle name="20% - Accent1 3" xfId="7844"/>
    <cellStyle name="20% - Accent1 3 2" xfId="7845"/>
    <cellStyle name="20% - Accent1 3 2 2" xfId="7846"/>
    <cellStyle name="20% - Accent1 3 2 2 2" xfId="30952"/>
    <cellStyle name="20% - Accent1 3 2 3" xfId="7847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8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49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0"/>
    <cellStyle name="20% - Accent1 31" xfId="7851"/>
    <cellStyle name="20% - Accent1 32" xfId="7852"/>
    <cellStyle name="20% - Accent1 33" xfId="7853"/>
    <cellStyle name="20% - Accent1 34" xfId="7854"/>
    <cellStyle name="20% - Accent1 35" xfId="7855"/>
    <cellStyle name="20% - Accent1 36" xfId="7856"/>
    <cellStyle name="20% - Accent1 37" xfId="7857"/>
    <cellStyle name="20% - Accent1 38" xfId="7858"/>
    <cellStyle name="20% - Accent1 39" xfId="7859"/>
    <cellStyle name="20% - Accent1 4" xfId="7860"/>
    <cellStyle name="20% - Accent1 4 2" xfId="7861"/>
    <cellStyle name="20% - Accent1 4 2 2" xfId="7862"/>
    <cellStyle name="20% - Accent1 4 2 2 2" xfId="30972"/>
    <cellStyle name="20% - Accent1 4 2 3" xfId="7863"/>
    <cellStyle name="20% - Accent1 4 2 3 2" xfId="30973"/>
    <cellStyle name="20% - Accent1 4 2 4" xfId="7864"/>
    <cellStyle name="20% - Accent1 4 2 4 2" xfId="30974"/>
    <cellStyle name="20% - Accent1 4 2 5" xfId="30975"/>
    <cellStyle name="20% - Accent1 4 3" xfId="7865"/>
    <cellStyle name="20% - Accent1 4 3 2" xfId="7866"/>
    <cellStyle name="20% - Accent1 4 3 2 2" xfId="30976"/>
    <cellStyle name="20% - Accent1 4 3 3" xfId="30977"/>
    <cellStyle name="20% - Accent1 4 4" xfId="7867"/>
    <cellStyle name="20% - Accent1 4 4 2" xfId="30978"/>
    <cellStyle name="20% - Accent1 4 5" xfId="7868"/>
    <cellStyle name="20% - Accent1 4 5 2" xfId="30979"/>
    <cellStyle name="20% - Accent1 4 6" xfId="7869"/>
    <cellStyle name="20% - Accent1 4 6 2" xfId="30980"/>
    <cellStyle name="20% - Accent1 4 7" xfId="7870"/>
    <cellStyle name="20% - Accent1 4 7 2" xfId="30981"/>
    <cellStyle name="20% - Accent1 4 8" xfId="7871"/>
    <cellStyle name="20% - Accent1 40" xfId="7872"/>
    <cellStyle name="20% - Accent1 41" xfId="7873"/>
    <cellStyle name="20% - Accent1 42" xfId="7874"/>
    <cellStyle name="20% - Accent1 43" xfId="7875"/>
    <cellStyle name="20% - Accent1 44" xfId="7876"/>
    <cellStyle name="20% - Accent1 45" xfId="7877"/>
    <cellStyle name="20% - Accent1 46" xfId="7878"/>
    <cellStyle name="20% - Accent1 47" xfId="7879"/>
    <cellStyle name="20% - Accent1 48" xfId="7880"/>
    <cellStyle name="20% - Accent1 49" xfId="7881"/>
    <cellStyle name="20% - Accent1 5" xfId="7882"/>
    <cellStyle name="20% - Accent1 5 2" xfId="7883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4"/>
    <cellStyle name="20% - Accent1 51" xfId="7885"/>
    <cellStyle name="20% - Accent1 52" xfId="7886"/>
    <cellStyle name="20% - Accent1 53" xfId="7887"/>
    <cellStyle name="20% - Accent1 54" xfId="7888"/>
    <cellStyle name="20% - Accent1 55" xfId="7889"/>
    <cellStyle name="20% - Accent1 56" xfId="7890"/>
    <cellStyle name="20% - Accent1 57" xfId="7891"/>
    <cellStyle name="20% - Accent1 58" xfId="7892"/>
    <cellStyle name="20% - Accent1 59" xfId="7893"/>
    <cellStyle name="20% - Accent1 6" xfId="7894"/>
    <cellStyle name="20% - Accent1 6 2" xfId="7895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6"/>
    <cellStyle name="20% - Accent1 61" xfId="7897"/>
    <cellStyle name="20% - Accent1 62" xfId="7898"/>
    <cellStyle name="20% - Accent1 63" xfId="7899"/>
    <cellStyle name="20% - Accent1 64" xfId="7900"/>
    <cellStyle name="20% - Accent1 7" xfId="7901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2"/>
    <cellStyle name="20% - Accent1 8 2" xfId="31012"/>
    <cellStyle name="20% - Accent1 8 2 2" xfId="31013"/>
    <cellStyle name="20% - Accent1 8 2 3" xfId="31014"/>
    <cellStyle name="20% - Accent1 8 3" xfId="31015"/>
    <cellStyle name="20% - Accent1 9" xfId="7903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4"/>
    <cellStyle name="20% - Accent2 10 2" xfId="31022"/>
    <cellStyle name="20% - Accent2 10 2 2" xfId="31023"/>
    <cellStyle name="20% - Accent2 10 3" xfId="31024"/>
    <cellStyle name="20% - Accent2 10 4" xfId="31025"/>
    <cellStyle name="20% - Accent2 11" xfId="7905"/>
    <cellStyle name="20% - Accent2 11 2" xfId="31026"/>
    <cellStyle name="20% - Accent2 11 3" xfId="31027"/>
    <cellStyle name="20% - Accent2 12" xfId="7906"/>
    <cellStyle name="20% - Accent2 13" xfId="7907"/>
    <cellStyle name="20% - Accent2 14" xfId="7908"/>
    <cellStyle name="20% - Accent2 15" xfId="7909"/>
    <cellStyle name="20% - Accent2 16" xfId="7910"/>
    <cellStyle name="20% - Accent2 17" xfId="7911"/>
    <cellStyle name="20% - Accent2 18" xfId="7912"/>
    <cellStyle name="20% - Accent2 19" xfId="7913"/>
    <cellStyle name="20% - Accent2 2" xfId="7914"/>
    <cellStyle name="20% - Accent2 2 2" xfId="7915"/>
    <cellStyle name="20% - Accent2 2 2 2" xfId="7916"/>
    <cellStyle name="20% - Accent2 2 2 2 2" xfId="7917"/>
    <cellStyle name="20% - Accent2 2 2 2 2 2" xfId="31028"/>
    <cellStyle name="20% - Accent2 2 2 2 3" xfId="31029"/>
    <cellStyle name="20% - Accent2 2 2 2 3 2" xfId="31030"/>
    <cellStyle name="20% - Accent2 2 2 3" xfId="7918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19"/>
    <cellStyle name="20% - Accent2 2 3 2" xfId="7920"/>
    <cellStyle name="20% - Accent2 2 3 2 2" xfId="7921"/>
    <cellStyle name="20% - Accent2 2 3 2 2 2" xfId="31038"/>
    <cellStyle name="20% - Accent2 2 3 2 3" xfId="31039"/>
    <cellStyle name="20% - Accent2 2 3 3" xfId="7922"/>
    <cellStyle name="20% - Accent2 2 3 3 2" xfId="31040"/>
    <cellStyle name="20% - Accent2 2 3 4" xfId="31041"/>
    <cellStyle name="20% - Accent2 2 3 4 2" xfId="31042"/>
    <cellStyle name="20% - Accent2 2 4" xfId="7923"/>
    <cellStyle name="20% - Accent2 2 4 2" xfId="7924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5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6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7"/>
    <cellStyle name="20% - Accent2 21" xfId="7928"/>
    <cellStyle name="20% - Accent2 22" xfId="7929"/>
    <cellStyle name="20% - Accent2 23" xfId="7930"/>
    <cellStyle name="20% - Accent2 24" xfId="7931"/>
    <cellStyle name="20% - Accent2 25" xfId="7932"/>
    <cellStyle name="20% - Accent2 26" xfId="7933"/>
    <cellStyle name="20% - Accent2 27" xfId="7934"/>
    <cellStyle name="20% - Accent2 28" xfId="7935"/>
    <cellStyle name="20% - Accent2 29" xfId="7936"/>
    <cellStyle name="20% - Accent2 3" xfId="7937"/>
    <cellStyle name="20% - Accent2 3 2" xfId="7938"/>
    <cellStyle name="20% - Accent2 3 2 2" xfId="7939"/>
    <cellStyle name="20% - Accent2 3 2 2 2" xfId="31065"/>
    <cellStyle name="20% - Accent2 3 2 3" xfId="7940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1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2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3"/>
    <cellStyle name="20% - Accent2 31" xfId="7944"/>
    <cellStyle name="20% - Accent2 32" xfId="7945"/>
    <cellStyle name="20% - Accent2 33" xfId="7946"/>
    <cellStyle name="20% - Accent2 34" xfId="7947"/>
    <cellStyle name="20% - Accent2 35" xfId="7948"/>
    <cellStyle name="20% - Accent2 36" xfId="7949"/>
    <cellStyle name="20% - Accent2 37" xfId="7950"/>
    <cellStyle name="20% - Accent2 38" xfId="7951"/>
    <cellStyle name="20% - Accent2 39" xfId="7952"/>
    <cellStyle name="20% - Accent2 4" xfId="7953"/>
    <cellStyle name="20% - Accent2 4 2" xfId="7954"/>
    <cellStyle name="20% - Accent2 4 2 2" xfId="7955"/>
    <cellStyle name="20% - Accent2 4 2 2 2" xfId="31085"/>
    <cellStyle name="20% - Accent2 4 2 3" xfId="7956"/>
    <cellStyle name="20% - Accent2 4 2 3 2" xfId="31086"/>
    <cellStyle name="20% - Accent2 4 2 4" xfId="7957"/>
    <cellStyle name="20% - Accent2 4 2 4 2" xfId="31087"/>
    <cellStyle name="20% - Accent2 4 2 5" xfId="31088"/>
    <cellStyle name="20% - Accent2 4 3" xfId="7958"/>
    <cellStyle name="20% - Accent2 4 3 2" xfId="7959"/>
    <cellStyle name="20% - Accent2 4 3 2 2" xfId="31089"/>
    <cellStyle name="20% - Accent2 4 3 3" xfId="31090"/>
    <cellStyle name="20% - Accent2 4 4" xfId="7960"/>
    <cellStyle name="20% - Accent2 4 4 2" xfId="31091"/>
    <cellStyle name="20% - Accent2 4 5" xfId="7961"/>
    <cellStyle name="20% - Accent2 4 5 2" xfId="31092"/>
    <cellStyle name="20% - Accent2 4 6" xfId="7962"/>
    <cellStyle name="20% - Accent2 4 6 2" xfId="31093"/>
    <cellStyle name="20% - Accent2 4 7" xfId="7963"/>
    <cellStyle name="20% - Accent2 4 7 2" xfId="31094"/>
    <cellStyle name="20% - Accent2 4 8" xfId="7964"/>
    <cellStyle name="20% - Accent2 40" xfId="7965"/>
    <cellStyle name="20% - Accent2 41" xfId="7966"/>
    <cellStyle name="20% - Accent2 42" xfId="7967"/>
    <cellStyle name="20% - Accent2 43" xfId="7968"/>
    <cellStyle name="20% - Accent2 44" xfId="7969"/>
    <cellStyle name="20% - Accent2 45" xfId="7970"/>
    <cellStyle name="20% - Accent2 46" xfId="7971"/>
    <cellStyle name="20% - Accent2 47" xfId="7972"/>
    <cellStyle name="20% - Accent2 48" xfId="7973"/>
    <cellStyle name="20% - Accent2 49" xfId="7974"/>
    <cellStyle name="20% - Accent2 5" xfId="7975"/>
    <cellStyle name="20% - Accent2 5 2" xfId="7976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7"/>
    <cellStyle name="20% - Accent2 51" xfId="7978"/>
    <cellStyle name="20% - Accent2 52" xfId="7979"/>
    <cellStyle name="20% - Accent2 53" xfId="7980"/>
    <cellStyle name="20% - Accent2 54" xfId="7981"/>
    <cellStyle name="20% - Accent2 55" xfId="7982"/>
    <cellStyle name="20% - Accent2 56" xfId="7983"/>
    <cellStyle name="20% - Accent2 57" xfId="7984"/>
    <cellStyle name="20% - Accent2 58" xfId="7985"/>
    <cellStyle name="20% - Accent2 59" xfId="7986"/>
    <cellStyle name="20% - Accent2 6" xfId="7987"/>
    <cellStyle name="20% - Accent2 6 2" xfId="7988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89"/>
    <cellStyle name="20% - Accent2 61" xfId="7990"/>
    <cellStyle name="20% - Accent2 62" xfId="7991"/>
    <cellStyle name="20% - Accent2 63" xfId="7992"/>
    <cellStyle name="20% - Accent2 64" xfId="7993"/>
    <cellStyle name="20% - Accent2 7" xfId="7994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5"/>
    <cellStyle name="20% - Accent2 8 2" xfId="31125"/>
    <cellStyle name="20% - Accent2 8 2 2" xfId="31126"/>
    <cellStyle name="20% - Accent2 8 2 3" xfId="31127"/>
    <cellStyle name="20% - Accent2 8 3" xfId="31128"/>
    <cellStyle name="20% - Accent2 9" xfId="7996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7"/>
    <cellStyle name="20% - Accent3 10 2" xfId="31135"/>
    <cellStyle name="20% - Accent3 10 2 2" xfId="31136"/>
    <cellStyle name="20% - Accent3 10 3" xfId="31137"/>
    <cellStyle name="20% - Accent3 10 4" xfId="31138"/>
    <cellStyle name="20% - Accent3 11" xfId="7998"/>
    <cellStyle name="20% - Accent3 11 2" xfId="31139"/>
    <cellStyle name="20% - Accent3 11 3" xfId="31140"/>
    <cellStyle name="20% - Accent3 12" xfId="7999"/>
    <cellStyle name="20% - Accent3 13" xfId="8000"/>
    <cellStyle name="20% - Accent3 14" xfId="8001"/>
    <cellStyle name="20% - Accent3 15" xfId="8002"/>
    <cellStyle name="20% - Accent3 16" xfId="8003"/>
    <cellStyle name="20% - Accent3 17" xfId="8004"/>
    <cellStyle name="20% - Accent3 18" xfId="8005"/>
    <cellStyle name="20% - Accent3 19" xfId="8006"/>
    <cellStyle name="20% - Accent3 2" xfId="8007"/>
    <cellStyle name="20% - Accent3 2 2" xfId="8008"/>
    <cellStyle name="20% - Accent3 2 2 2" xfId="8009"/>
    <cellStyle name="20% - Accent3 2 2 2 2" xfId="8010"/>
    <cellStyle name="20% - Accent3 2 2 2 2 2" xfId="31141"/>
    <cellStyle name="20% - Accent3 2 2 2 3" xfId="31142"/>
    <cellStyle name="20% - Accent3 2 2 2 3 2" xfId="31143"/>
    <cellStyle name="20% - Accent3 2 2 3" xfId="8011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2"/>
    <cellStyle name="20% - Accent3 2 3 2" xfId="8013"/>
    <cellStyle name="20% - Accent3 2 3 2 2" xfId="8014"/>
    <cellStyle name="20% - Accent3 2 3 2 2 2" xfId="31151"/>
    <cellStyle name="20% - Accent3 2 3 2 3" xfId="31152"/>
    <cellStyle name="20% - Accent3 2 3 3" xfId="8015"/>
    <cellStyle name="20% - Accent3 2 3 3 2" xfId="31153"/>
    <cellStyle name="20% - Accent3 2 3 4" xfId="31154"/>
    <cellStyle name="20% - Accent3 2 3 4 2" xfId="31155"/>
    <cellStyle name="20% - Accent3 2 4" xfId="8016"/>
    <cellStyle name="20% - Accent3 2 4 2" xfId="8017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8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19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0"/>
    <cellStyle name="20% - Accent3 21" xfId="8021"/>
    <cellStyle name="20% - Accent3 22" xfId="8022"/>
    <cellStyle name="20% - Accent3 23" xfId="8023"/>
    <cellStyle name="20% - Accent3 24" xfId="8024"/>
    <cellStyle name="20% - Accent3 25" xfId="8025"/>
    <cellStyle name="20% - Accent3 26" xfId="8026"/>
    <cellStyle name="20% - Accent3 27" xfId="8027"/>
    <cellStyle name="20% - Accent3 28" xfId="8028"/>
    <cellStyle name="20% - Accent3 29" xfId="8029"/>
    <cellStyle name="20% - Accent3 3" xfId="8030"/>
    <cellStyle name="20% - Accent3 3 2" xfId="8031"/>
    <cellStyle name="20% - Accent3 3 2 2" xfId="8032"/>
    <cellStyle name="20% - Accent3 3 2 2 2" xfId="31178"/>
    <cellStyle name="20% - Accent3 3 2 3" xfId="8033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4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5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6"/>
    <cellStyle name="20% - Accent3 31" xfId="8037"/>
    <cellStyle name="20% - Accent3 32" xfId="8038"/>
    <cellStyle name="20% - Accent3 33" xfId="8039"/>
    <cellStyle name="20% - Accent3 34" xfId="8040"/>
    <cellStyle name="20% - Accent3 35" xfId="8041"/>
    <cellStyle name="20% - Accent3 36" xfId="8042"/>
    <cellStyle name="20% - Accent3 37" xfId="8043"/>
    <cellStyle name="20% - Accent3 38" xfId="8044"/>
    <cellStyle name="20% - Accent3 39" xfId="8045"/>
    <cellStyle name="20% - Accent3 4" xfId="8046"/>
    <cellStyle name="20% - Accent3 4 2" xfId="8047"/>
    <cellStyle name="20% - Accent3 4 2 2" xfId="8048"/>
    <cellStyle name="20% - Accent3 4 2 2 2" xfId="31198"/>
    <cellStyle name="20% - Accent3 4 2 3" xfId="8049"/>
    <cellStyle name="20% - Accent3 4 2 3 2" xfId="31199"/>
    <cellStyle name="20% - Accent3 4 2 4" xfId="8050"/>
    <cellStyle name="20% - Accent3 4 2 4 2" xfId="31200"/>
    <cellStyle name="20% - Accent3 4 2 5" xfId="31201"/>
    <cellStyle name="20% - Accent3 4 3" xfId="8051"/>
    <cellStyle name="20% - Accent3 4 3 2" xfId="8052"/>
    <cellStyle name="20% - Accent3 4 3 2 2" xfId="31202"/>
    <cellStyle name="20% - Accent3 4 3 3" xfId="31203"/>
    <cellStyle name="20% - Accent3 4 4" xfId="8053"/>
    <cellStyle name="20% - Accent3 4 4 2" xfId="31204"/>
    <cellStyle name="20% - Accent3 4 5" xfId="8054"/>
    <cellStyle name="20% - Accent3 4 5 2" xfId="31205"/>
    <cellStyle name="20% - Accent3 4 6" xfId="8055"/>
    <cellStyle name="20% - Accent3 4 6 2" xfId="31206"/>
    <cellStyle name="20% - Accent3 4 7" xfId="8056"/>
    <cellStyle name="20% - Accent3 4 7 2" xfId="31207"/>
    <cellStyle name="20% - Accent3 4 8" xfId="8057"/>
    <cellStyle name="20% - Accent3 40" xfId="8058"/>
    <cellStyle name="20% - Accent3 41" xfId="8059"/>
    <cellStyle name="20% - Accent3 42" xfId="8060"/>
    <cellStyle name="20% - Accent3 43" xfId="8061"/>
    <cellStyle name="20% - Accent3 44" xfId="8062"/>
    <cellStyle name="20% - Accent3 45" xfId="8063"/>
    <cellStyle name="20% - Accent3 46" xfId="8064"/>
    <cellStyle name="20% - Accent3 47" xfId="8065"/>
    <cellStyle name="20% - Accent3 48" xfId="8066"/>
    <cellStyle name="20% - Accent3 49" xfId="8067"/>
    <cellStyle name="20% - Accent3 5" xfId="8068"/>
    <cellStyle name="20% - Accent3 5 2" xfId="8069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0"/>
    <cellStyle name="20% - Accent3 51" xfId="8071"/>
    <cellStyle name="20% - Accent3 52" xfId="8072"/>
    <cellStyle name="20% - Accent3 53" xfId="8073"/>
    <cellStyle name="20% - Accent3 54" xfId="8074"/>
    <cellStyle name="20% - Accent3 55" xfId="8075"/>
    <cellStyle name="20% - Accent3 56" xfId="8076"/>
    <cellStyle name="20% - Accent3 57" xfId="8077"/>
    <cellStyle name="20% - Accent3 58" xfId="8078"/>
    <cellStyle name="20% - Accent3 59" xfId="8079"/>
    <cellStyle name="20% - Accent3 6" xfId="8080"/>
    <cellStyle name="20% - Accent3 6 2" xfId="8081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2"/>
    <cellStyle name="20% - Accent3 61" xfId="8083"/>
    <cellStyle name="20% - Accent3 62" xfId="8084"/>
    <cellStyle name="20% - Accent3 63" xfId="8085"/>
    <cellStyle name="20% - Accent3 64" xfId="8086"/>
    <cellStyle name="20% - Accent3 7" xfId="8087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8"/>
    <cellStyle name="20% - Accent3 8 2" xfId="31238"/>
    <cellStyle name="20% - Accent3 8 2 2" xfId="31239"/>
    <cellStyle name="20% - Accent3 8 2 3" xfId="31240"/>
    <cellStyle name="20% - Accent3 8 3" xfId="31241"/>
    <cellStyle name="20% - Accent3 9" xfId="8089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0"/>
    <cellStyle name="20% - Accent4 10 2" xfId="31248"/>
    <cellStyle name="20% - Accent4 10 2 2" xfId="31249"/>
    <cellStyle name="20% - Accent4 10 3" xfId="31250"/>
    <cellStyle name="20% - Accent4 10 4" xfId="31251"/>
    <cellStyle name="20% - Accent4 11" xfId="8091"/>
    <cellStyle name="20% - Accent4 11 2" xfId="31252"/>
    <cellStyle name="20% - Accent4 11 3" xfId="31253"/>
    <cellStyle name="20% - Accent4 12" xfId="8092"/>
    <cellStyle name="20% - Accent4 13" xfId="8093"/>
    <cellStyle name="20% - Accent4 14" xfId="8094"/>
    <cellStyle name="20% - Accent4 15" xfId="8095"/>
    <cellStyle name="20% - Accent4 16" xfId="8096"/>
    <cellStyle name="20% - Accent4 17" xfId="8097"/>
    <cellStyle name="20% - Accent4 18" xfId="8098"/>
    <cellStyle name="20% - Accent4 19" xfId="8099"/>
    <cellStyle name="20% - Accent4 2" xfId="8100"/>
    <cellStyle name="20% - Accent4 2 2" xfId="8101"/>
    <cellStyle name="20% - Accent4 2 2 2" xfId="8102"/>
    <cellStyle name="20% - Accent4 2 2 2 2" xfId="8103"/>
    <cellStyle name="20% - Accent4 2 2 2 2 2" xfId="31254"/>
    <cellStyle name="20% - Accent4 2 2 2 3" xfId="31255"/>
    <cellStyle name="20% - Accent4 2 2 2 3 2" xfId="31256"/>
    <cellStyle name="20% - Accent4 2 2 3" xfId="8104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5"/>
    <cellStyle name="20% - Accent4 2 3 2" xfId="8106"/>
    <cellStyle name="20% - Accent4 2 3 2 2" xfId="8107"/>
    <cellStyle name="20% - Accent4 2 3 2 2 2" xfId="31264"/>
    <cellStyle name="20% - Accent4 2 3 2 3" xfId="31265"/>
    <cellStyle name="20% - Accent4 2 3 3" xfId="8108"/>
    <cellStyle name="20% - Accent4 2 3 3 2" xfId="31266"/>
    <cellStyle name="20% - Accent4 2 3 4" xfId="31267"/>
    <cellStyle name="20% - Accent4 2 3 4 2" xfId="31268"/>
    <cellStyle name="20% - Accent4 2 4" xfId="8109"/>
    <cellStyle name="20% - Accent4 2 4 2" xfId="8110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1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2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3"/>
    <cellStyle name="20% - Accent4 21" xfId="8114"/>
    <cellStyle name="20% - Accent4 22" xfId="8115"/>
    <cellStyle name="20% - Accent4 23" xfId="8116"/>
    <cellStyle name="20% - Accent4 24" xfId="8117"/>
    <cellStyle name="20% - Accent4 25" xfId="8118"/>
    <cellStyle name="20% - Accent4 26" xfId="8119"/>
    <cellStyle name="20% - Accent4 27" xfId="8120"/>
    <cellStyle name="20% - Accent4 28" xfId="8121"/>
    <cellStyle name="20% - Accent4 29" xfId="8122"/>
    <cellStyle name="20% - Accent4 3" xfId="8123"/>
    <cellStyle name="20% - Accent4 3 2" xfId="8124"/>
    <cellStyle name="20% - Accent4 3 2 2" xfId="8125"/>
    <cellStyle name="20% - Accent4 3 2 2 2" xfId="31291"/>
    <cellStyle name="20% - Accent4 3 2 3" xfId="8126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7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8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29"/>
    <cellStyle name="20% - Accent4 31" xfId="8130"/>
    <cellStyle name="20% - Accent4 32" xfId="8131"/>
    <cellStyle name="20% - Accent4 33" xfId="8132"/>
    <cellStyle name="20% - Accent4 34" xfId="8133"/>
    <cellStyle name="20% - Accent4 35" xfId="8134"/>
    <cellStyle name="20% - Accent4 36" xfId="8135"/>
    <cellStyle name="20% - Accent4 37" xfId="8136"/>
    <cellStyle name="20% - Accent4 38" xfId="8137"/>
    <cellStyle name="20% - Accent4 39" xfId="8138"/>
    <cellStyle name="20% - Accent4 4" xfId="8139"/>
    <cellStyle name="20% - Accent4 4 2" xfId="8140"/>
    <cellStyle name="20% - Accent4 4 2 2" xfId="8141"/>
    <cellStyle name="20% - Accent4 4 2 2 2" xfId="31311"/>
    <cellStyle name="20% - Accent4 4 2 3" xfId="8142"/>
    <cellStyle name="20% - Accent4 4 2 3 2" xfId="31312"/>
    <cellStyle name="20% - Accent4 4 2 4" xfId="8143"/>
    <cellStyle name="20% - Accent4 4 2 4 2" xfId="31313"/>
    <cellStyle name="20% - Accent4 4 2 5" xfId="31314"/>
    <cellStyle name="20% - Accent4 4 3" xfId="8144"/>
    <cellStyle name="20% - Accent4 4 3 2" xfId="8145"/>
    <cellStyle name="20% - Accent4 4 3 2 2" xfId="31315"/>
    <cellStyle name="20% - Accent4 4 3 3" xfId="31316"/>
    <cellStyle name="20% - Accent4 4 4" xfId="8146"/>
    <cellStyle name="20% - Accent4 4 4 2" xfId="31317"/>
    <cellStyle name="20% - Accent4 4 5" xfId="8147"/>
    <cellStyle name="20% - Accent4 4 5 2" xfId="31318"/>
    <cellStyle name="20% - Accent4 4 6" xfId="8148"/>
    <cellStyle name="20% - Accent4 4 6 2" xfId="31319"/>
    <cellStyle name="20% - Accent4 4 7" xfId="8149"/>
    <cellStyle name="20% - Accent4 4 7 2" xfId="31320"/>
    <cellStyle name="20% - Accent4 4 8" xfId="8150"/>
    <cellStyle name="20% - Accent4 40" xfId="8151"/>
    <cellStyle name="20% - Accent4 41" xfId="8152"/>
    <cellStyle name="20% - Accent4 42" xfId="8153"/>
    <cellStyle name="20% - Accent4 43" xfId="8154"/>
    <cellStyle name="20% - Accent4 44" xfId="8155"/>
    <cellStyle name="20% - Accent4 45" xfId="8156"/>
    <cellStyle name="20% - Accent4 46" xfId="8157"/>
    <cellStyle name="20% - Accent4 47" xfId="8158"/>
    <cellStyle name="20% - Accent4 48" xfId="8159"/>
    <cellStyle name="20% - Accent4 49" xfId="8160"/>
    <cellStyle name="20% - Accent4 5" xfId="8161"/>
    <cellStyle name="20% - Accent4 5 2" xfId="8162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3"/>
    <cellStyle name="20% - Accent4 51" xfId="8164"/>
    <cellStyle name="20% - Accent4 52" xfId="8165"/>
    <cellStyle name="20% - Accent4 53" xfId="8166"/>
    <cellStyle name="20% - Accent4 54" xfId="8167"/>
    <cellStyle name="20% - Accent4 55" xfId="8168"/>
    <cellStyle name="20% - Accent4 56" xfId="8169"/>
    <cellStyle name="20% - Accent4 57" xfId="8170"/>
    <cellStyle name="20% - Accent4 58" xfId="8171"/>
    <cellStyle name="20% - Accent4 59" xfId="8172"/>
    <cellStyle name="20% - Accent4 6" xfId="8173"/>
    <cellStyle name="20% - Accent4 6 2" xfId="8174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5"/>
    <cellStyle name="20% - Accent4 61" xfId="8176"/>
    <cellStyle name="20% - Accent4 62" xfId="8177"/>
    <cellStyle name="20% - Accent4 63" xfId="8178"/>
    <cellStyle name="20% - Accent4 64" xfId="8179"/>
    <cellStyle name="20% - Accent4 7" xfId="8180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1"/>
    <cellStyle name="20% - Accent4 8 2" xfId="31351"/>
    <cellStyle name="20% - Accent4 8 2 2" xfId="31352"/>
    <cellStyle name="20% - Accent4 8 2 3" xfId="31353"/>
    <cellStyle name="20% - Accent4 8 3" xfId="31354"/>
    <cellStyle name="20% - Accent4 9" xfId="8182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3"/>
    <cellStyle name="20% - Accent5 10 2" xfId="31361"/>
    <cellStyle name="20% - Accent5 10 2 2" xfId="31362"/>
    <cellStyle name="20% - Accent5 10 3" xfId="31363"/>
    <cellStyle name="20% - Accent5 11" xfId="8184"/>
    <cellStyle name="20% - Accent5 11 2" xfId="31364"/>
    <cellStyle name="20% - Accent5 11 3" xfId="31365"/>
    <cellStyle name="20% - Accent5 12" xfId="8185"/>
    <cellStyle name="20% - Accent5 13" xfId="8186"/>
    <cellStyle name="20% - Accent5 14" xfId="8187"/>
    <cellStyle name="20% - Accent5 15" xfId="8188"/>
    <cellStyle name="20% - Accent5 16" xfId="8189"/>
    <cellStyle name="20% - Accent5 17" xfId="8190"/>
    <cellStyle name="20% - Accent5 18" xfId="8191"/>
    <cellStyle name="20% - Accent5 19" xfId="8192"/>
    <cellStyle name="20% - Accent5 2" xfId="8193"/>
    <cellStyle name="20% - Accent5 2 2" xfId="8194"/>
    <cellStyle name="20% - Accent5 2 2 2" xfId="8195"/>
    <cellStyle name="20% - Accent5 2 2 2 2" xfId="8196"/>
    <cellStyle name="20% - Accent5 2 2 2 2 2" xfId="31366"/>
    <cellStyle name="20% - Accent5 2 2 2 3" xfId="31367"/>
    <cellStyle name="20% - Accent5 2 2 2 3 2" xfId="31368"/>
    <cellStyle name="20% - Accent5 2 2 3" xfId="8197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8"/>
    <cellStyle name="20% - Accent5 2 3 2" xfId="8199"/>
    <cellStyle name="20% - Accent5 2 3 2 2" xfId="8200"/>
    <cellStyle name="20% - Accent5 2 3 2 2 2" xfId="31376"/>
    <cellStyle name="20% - Accent5 2 3 2 3" xfId="31377"/>
    <cellStyle name="20% - Accent5 2 3 3" xfId="8201"/>
    <cellStyle name="20% - Accent5 2 3 3 2" xfId="31378"/>
    <cellStyle name="20% - Accent5 2 3 4" xfId="31379"/>
    <cellStyle name="20% - Accent5 2 3 4 2" xfId="31380"/>
    <cellStyle name="20% - Accent5 2 4" xfId="8202"/>
    <cellStyle name="20% - Accent5 2 4 2" xfId="8203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4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5"/>
    <cellStyle name="20% - Accent5 21" xfId="8206"/>
    <cellStyle name="20% - Accent5 22" xfId="8207"/>
    <cellStyle name="20% - Accent5 23" xfId="8208"/>
    <cellStyle name="20% - Accent5 24" xfId="8209"/>
    <cellStyle name="20% - Accent5 25" xfId="8210"/>
    <cellStyle name="20% - Accent5 26" xfId="8211"/>
    <cellStyle name="20% - Accent5 27" xfId="8212"/>
    <cellStyle name="20% - Accent5 28" xfId="8213"/>
    <cellStyle name="20% - Accent5 29" xfId="8214"/>
    <cellStyle name="20% - Accent5 3" xfId="8215"/>
    <cellStyle name="20% - Accent5 3 2" xfId="8216"/>
    <cellStyle name="20% - Accent5 3 2 2" xfId="8217"/>
    <cellStyle name="20% - Accent5 3 2 2 2" xfId="31401"/>
    <cellStyle name="20% - Accent5 3 2 3" xfId="8218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19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0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1"/>
    <cellStyle name="20% - Accent5 31" xfId="8222"/>
    <cellStyle name="20% - Accent5 32" xfId="8223"/>
    <cellStyle name="20% - Accent5 33" xfId="8224"/>
    <cellStyle name="20% - Accent5 34" xfId="8225"/>
    <cellStyle name="20% - Accent5 35" xfId="8226"/>
    <cellStyle name="20% - Accent5 36" xfId="8227"/>
    <cellStyle name="20% - Accent5 37" xfId="8228"/>
    <cellStyle name="20% - Accent5 38" xfId="8229"/>
    <cellStyle name="20% - Accent5 39" xfId="8230"/>
    <cellStyle name="20% - Accent5 4" xfId="8231"/>
    <cellStyle name="20% - Accent5 4 2" xfId="8232"/>
    <cellStyle name="20% - Accent5 4 2 2" xfId="8233"/>
    <cellStyle name="20% - Accent5 4 2 2 2" xfId="31420"/>
    <cellStyle name="20% - Accent5 4 2 3" xfId="31421"/>
    <cellStyle name="20% - Accent5 4 3" xfId="8234"/>
    <cellStyle name="20% - Accent5 4 3 2" xfId="31422"/>
    <cellStyle name="20% - Accent5 4 4" xfId="8235"/>
    <cellStyle name="20% - Accent5 4 4 2" xfId="31423"/>
    <cellStyle name="20% - Accent5 40" xfId="8236"/>
    <cellStyle name="20% - Accent5 41" xfId="8237"/>
    <cellStyle name="20% - Accent5 42" xfId="8238"/>
    <cellStyle name="20% - Accent5 43" xfId="8239"/>
    <cellStyle name="20% - Accent5 44" xfId="8240"/>
    <cellStyle name="20% - Accent5 45" xfId="8241"/>
    <cellStyle name="20% - Accent5 46" xfId="8242"/>
    <cellStyle name="20% - Accent5 47" xfId="8243"/>
    <cellStyle name="20% - Accent5 48" xfId="8244"/>
    <cellStyle name="20% - Accent5 49" xfId="8245"/>
    <cellStyle name="20% - Accent5 5" xfId="8246"/>
    <cellStyle name="20% - Accent5 5 2" xfId="8247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8"/>
    <cellStyle name="20% - Accent5 51" xfId="8249"/>
    <cellStyle name="20% - Accent5 52" xfId="8250"/>
    <cellStyle name="20% - Accent5 53" xfId="8251"/>
    <cellStyle name="20% - Accent5 54" xfId="8252"/>
    <cellStyle name="20% - Accent5 55" xfId="8253"/>
    <cellStyle name="20% - Accent5 56" xfId="8254"/>
    <cellStyle name="20% - Accent5 57" xfId="8255"/>
    <cellStyle name="20% - Accent5 58" xfId="8256"/>
    <cellStyle name="20% - Accent5 59" xfId="8257"/>
    <cellStyle name="20% - Accent5 6" xfId="8258"/>
    <cellStyle name="20% - Accent5 6 2" xfId="8259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0"/>
    <cellStyle name="20% - Accent5 61" xfId="8261"/>
    <cellStyle name="20% - Accent5 62" xfId="8262"/>
    <cellStyle name="20% - Accent5 63" xfId="8263"/>
    <cellStyle name="20% - Accent5 64" xfId="8264"/>
    <cellStyle name="20% - Accent5 7" xfId="8265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6"/>
    <cellStyle name="20% - Accent5 8 2" xfId="31452"/>
    <cellStyle name="20% - Accent5 8 2 2" xfId="31453"/>
    <cellStyle name="20% - Accent5 8 2 3" xfId="31454"/>
    <cellStyle name="20% - Accent5 8 3" xfId="31455"/>
    <cellStyle name="20% - Accent5 9" xfId="8267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8"/>
    <cellStyle name="20% - Accent6 10 2" xfId="31462"/>
    <cellStyle name="20% - Accent6 10 2 2" xfId="31463"/>
    <cellStyle name="20% - Accent6 10 3" xfId="31464"/>
    <cellStyle name="20% - Accent6 10 4" xfId="31465"/>
    <cellStyle name="20% - Accent6 11" xfId="8269"/>
    <cellStyle name="20% - Accent6 11 2" xfId="31466"/>
    <cellStyle name="20% - Accent6 11 3" xfId="31467"/>
    <cellStyle name="20% - Accent6 12" xfId="8270"/>
    <cellStyle name="20% - Accent6 13" xfId="8271"/>
    <cellStyle name="20% - Accent6 14" xfId="8272"/>
    <cellStyle name="20% - Accent6 15" xfId="8273"/>
    <cellStyle name="20% - Accent6 16" xfId="8274"/>
    <cellStyle name="20% - Accent6 17" xfId="8275"/>
    <cellStyle name="20% - Accent6 18" xfId="8276"/>
    <cellStyle name="20% - Accent6 19" xfId="8277"/>
    <cellStyle name="20% - Accent6 2" xfId="8278"/>
    <cellStyle name="20% - Accent6 2 2" xfId="8279"/>
    <cellStyle name="20% - Accent6 2 2 2" xfId="8280"/>
    <cellStyle name="20% - Accent6 2 2 2 2" xfId="8281"/>
    <cellStyle name="20% - Accent6 2 2 2 2 2" xfId="31468"/>
    <cellStyle name="20% - Accent6 2 2 2 3" xfId="31469"/>
    <cellStyle name="20% - Accent6 2 2 2 3 2" xfId="31470"/>
    <cellStyle name="20% - Accent6 2 2 3" xfId="8282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3"/>
    <cellStyle name="20% - Accent6 2 3 2" xfId="8284"/>
    <cellStyle name="20% - Accent6 2 3 2 2" xfId="8285"/>
    <cellStyle name="20% - Accent6 2 3 2 2 2" xfId="31478"/>
    <cellStyle name="20% - Accent6 2 3 2 3" xfId="31479"/>
    <cellStyle name="20% - Accent6 2 3 3" xfId="8286"/>
    <cellStyle name="20% - Accent6 2 3 3 2" xfId="31480"/>
    <cellStyle name="20% - Accent6 2 3 4" xfId="31481"/>
    <cellStyle name="20% - Accent6 2 3 4 2" xfId="31482"/>
    <cellStyle name="20% - Accent6 2 4" xfId="8287"/>
    <cellStyle name="20% - Accent6 2 4 2" xfId="8288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89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0"/>
    <cellStyle name="20% - Accent6 21" xfId="8291"/>
    <cellStyle name="20% - Accent6 22" xfId="8292"/>
    <cellStyle name="20% - Accent6 23" xfId="8293"/>
    <cellStyle name="20% - Accent6 24" xfId="8294"/>
    <cellStyle name="20% - Accent6 25" xfId="8295"/>
    <cellStyle name="20% - Accent6 26" xfId="8296"/>
    <cellStyle name="20% - Accent6 27" xfId="8297"/>
    <cellStyle name="20% - Accent6 28" xfId="8298"/>
    <cellStyle name="20% - Accent6 29" xfId="8299"/>
    <cellStyle name="20% - Accent6 3" xfId="8300"/>
    <cellStyle name="20% - Accent6 3 2" xfId="8301"/>
    <cellStyle name="20% - Accent6 3 2 2" xfId="8302"/>
    <cellStyle name="20% - Accent6 3 2 2 2" xfId="31503"/>
    <cellStyle name="20% - Accent6 3 2 3" xfId="8303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4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5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6"/>
    <cellStyle name="20% - Accent6 31" xfId="8307"/>
    <cellStyle name="20% - Accent6 32" xfId="8308"/>
    <cellStyle name="20% - Accent6 33" xfId="8309"/>
    <cellStyle name="20% - Accent6 34" xfId="8310"/>
    <cellStyle name="20% - Accent6 35" xfId="8311"/>
    <cellStyle name="20% - Accent6 36" xfId="8312"/>
    <cellStyle name="20% - Accent6 37" xfId="8313"/>
    <cellStyle name="20% - Accent6 38" xfId="8314"/>
    <cellStyle name="20% - Accent6 39" xfId="8315"/>
    <cellStyle name="20% - Accent6 4" xfId="8316"/>
    <cellStyle name="20% - Accent6 4 2" xfId="8317"/>
    <cellStyle name="20% - Accent6 4 2 2" xfId="8318"/>
    <cellStyle name="20% - Accent6 4 2 2 2" xfId="31523"/>
    <cellStyle name="20% - Accent6 4 2 3" xfId="8319"/>
    <cellStyle name="20% - Accent6 4 2 3 2" xfId="31524"/>
    <cellStyle name="20% - Accent6 4 2 4" xfId="8320"/>
    <cellStyle name="20% - Accent6 4 2 4 2" xfId="31525"/>
    <cellStyle name="20% - Accent6 4 2 5" xfId="31526"/>
    <cellStyle name="20% - Accent6 4 3" xfId="8321"/>
    <cellStyle name="20% - Accent6 4 3 2" xfId="8322"/>
    <cellStyle name="20% - Accent6 4 3 2 2" xfId="31527"/>
    <cellStyle name="20% - Accent6 4 3 3" xfId="31528"/>
    <cellStyle name="20% - Accent6 4 4" xfId="8323"/>
    <cellStyle name="20% - Accent6 4 4 2" xfId="31529"/>
    <cellStyle name="20% - Accent6 4 5" xfId="8324"/>
    <cellStyle name="20% - Accent6 4 5 2" xfId="31530"/>
    <cellStyle name="20% - Accent6 4 6" xfId="8325"/>
    <cellStyle name="20% - Accent6 4 6 2" xfId="31531"/>
    <cellStyle name="20% - Accent6 4 7" xfId="8326"/>
    <cellStyle name="20% - Accent6 4 7 2" xfId="31532"/>
    <cellStyle name="20% - Accent6 4 8" xfId="8327"/>
    <cellStyle name="20% - Accent6 40" xfId="8328"/>
    <cellStyle name="20% - Accent6 41" xfId="8329"/>
    <cellStyle name="20% - Accent6 42" xfId="8330"/>
    <cellStyle name="20% - Accent6 43" xfId="8331"/>
    <cellStyle name="20% - Accent6 44" xfId="8332"/>
    <cellStyle name="20% - Accent6 45" xfId="8333"/>
    <cellStyle name="20% - Accent6 46" xfId="8334"/>
    <cellStyle name="20% - Accent6 47" xfId="8335"/>
    <cellStyle name="20% - Accent6 48" xfId="8336"/>
    <cellStyle name="20% - Accent6 49" xfId="8337"/>
    <cellStyle name="20% - Accent6 5" xfId="8338"/>
    <cellStyle name="20% - Accent6 5 2" xfId="8339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0"/>
    <cellStyle name="20% - Accent6 51" xfId="8341"/>
    <cellStyle name="20% - Accent6 52" xfId="8342"/>
    <cellStyle name="20% - Accent6 53" xfId="8343"/>
    <cellStyle name="20% - Accent6 54" xfId="8344"/>
    <cellStyle name="20% - Accent6 55" xfId="8345"/>
    <cellStyle name="20% - Accent6 56" xfId="8346"/>
    <cellStyle name="20% - Accent6 57" xfId="8347"/>
    <cellStyle name="20% - Accent6 58" xfId="8348"/>
    <cellStyle name="20% - Accent6 59" xfId="8349"/>
    <cellStyle name="20% - Accent6 6" xfId="8350"/>
    <cellStyle name="20% - Accent6 6 2" xfId="8351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2"/>
    <cellStyle name="20% - Accent6 61" xfId="8353"/>
    <cellStyle name="20% - Accent6 62" xfId="8354"/>
    <cellStyle name="20% - Accent6 63" xfId="8355"/>
    <cellStyle name="20% - Accent6 64" xfId="8356"/>
    <cellStyle name="20% - Accent6 7" xfId="8357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8"/>
    <cellStyle name="20% - Accent6 8 2" xfId="31563"/>
    <cellStyle name="20% - Accent6 8 2 2" xfId="31564"/>
    <cellStyle name="20% - Accent6 8 2 3" xfId="31565"/>
    <cellStyle name="20% - Accent6 8 3" xfId="31566"/>
    <cellStyle name="20% - Accent6 9" xfId="8359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0"/>
    <cellStyle name="40% - Accent1 10 2" xfId="31573"/>
    <cellStyle name="40% - Accent1 10 2 2" xfId="31574"/>
    <cellStyle name="40% - Accent1 10 3" xfId="31575"/>
    <cellStyle name="40% - Accent1 10 4" xfId="31576"/>
    <cellStyle name="40% - Accent1 11" xfId="8361"/>
    <cellStyle name="40% - Accent1 11 2" xfId="31577"/>
    <cellStyle name="40% - Accent1 11 3" xfId="31578"/>
    <cellStyle name="40% - Accent1 12" xfId="8362"/>
    <cellStyle name="40% - Accent1 13" xfId="8363"/>
    <cellStyle name="40% - Accent1 14" xfId="8364"/>
    <cellStyle name="40% - Accent1 15" xfId="8365"/>
    <cellStyle name="40% - Accent1 16" xfId="8366"/>
    <cellStyle name="40% - Accent1 17" xfId="8367"/>
    <cellStyle name="40% - Accent1 18" xfId="8368"/>
    <cellStyle name="40% - Accent1 19" xfId="8369"/>
    <cellStyle name="40% - Accent1 2" xfId="8370"/>
    <cellStyle name="40% - Accent1 2 2" xfId="8371"/>
    <cellStyle name="40% - Accent1 2 2 2" xfId="8372"/>
    <cellStyle name="40% - Accent1 2 2 2 2" xfId="8373"/>
    <cellStyle name="40% - Accent1 2 2 2 2 2" xfId="31579"/>
    <cellStyle name="40% - Accent1 2 2 2 3" xfId="31580"/>
    <cellStyle name="40% - Accent1 2 2 2 3 2" xfId="31581"/>
    <cellStyle name="40% - Accent1 2 2 3" xfId="8374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5"/>
    <cellStyle name="40% - Accent1 2 3 2" xfId="8376"/>
    <cellStyle name="40% - Accent1 2 3 2 2" xfId="8377"/>
    <cellStyle name="40% - Accent1 2 3 2 2 2" xfId="31589"/>
    <cellStyle name="40% - Accent1 2 3 2 3" xfId="31590"/>
    <cellStyle name="40% - Accent1 2 3 3" xfId="8378"/>
    <cellStyle name="40% - Accent1 2 3 3 2" xfId="31591"/>
    <cellStyle name="40% - Accent1 2 3 4" xfId="31592"/>
    <cellStyle name="40% - Accent1 2 3 4 2" xfId="31593"/>
    <cellStyle name="40% - Accent1 2 4" xfId="8379"/>
    <cellStyle name="40% - Accent1 2 4 2" xfId="8380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1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2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3"/>
    <cellStyle name="40% - Accent1 21" xfId="8384"/>
    <cellStyle name="40% - Accent1 22" xfId="8385"/>
    <cellStyle name="40% - Accent1 23" xfId="8386"/>
    <cellStyle name="40% - Accent1 24" xfId="8387"/>
    <cellStyle name="40% - Accent1 25" xfId="8388"/>
    <cellStyle name="40% - Accent1 26" xfId="8389"/>
    <cellStyle name="40% - Accent1 27" xfId="8390"/>
    <cellStyle name="40% - Accent1 28" xfId="8391"/>
    <cellStyle name="40% - Accent1 29" xfId="8392"/>
    <cellStyle name="40% - Accent1 3" xfId="8393"/>
    <cellStyle name="40% - Accent1 3 2" xfId="8394"/>
    <cellStyle name="40% - Accent1 3 2 2" xfId="8395"/>
    <cellStyle name="40% - Accent1 3 2 2 2" xfId="31616"/>
    <cellStyle name="40% - Accent1 3 2 3" xfId="8396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7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8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399"/>
    <cellStyle name="40% - Accent1 31" xfId="8400"/>
    <cellStyle name="40% - Accent1 32" xfId="8401"/>
    <cellStyle name="40% - Accent1 33" xfId="8402"/>
    <cellStyle name="40% - Accent1 34" xfId="8403"/>
    <cellStyle name="40% - Accent1 35" xfId="8404"/>
    <cellStyle name="40% - Accent1 36" xfId="8405"/>
    <cellStyle name="40% - Accent1 37" xfId="8406"/>
    <cellStyle name="40% - Accent1 38" xfId="8407"/>
    <cellStyle name="40% - Accent1 39" xfId="8408"/>
    <cellStyle name="40% - Accent1 4" xfId="8409"/>
    <cellStyle name="40% - Accent1 4 2" xfId="8410"/>
    <cellStyle name="40% - Accent1 4 2 2" xfId="8411"/>
    <cellStyle name="40% - Accent1 4 2 2 2" xfId="31636"/>
    <cellStyle name="40% - Accent1 4 2 3" xfId="8412"/>
    <cellStyle name="40% - Accent1 4 2 3 2" xfId="31637"/>
    <cellStyle name="40% - Accent1 4 2 4" xfId="8413"/>
    <cellStyle name="40% - Accent1 4 2 4 2" xfId="31638"/>
    <cellStyle name="40% - Accent1 4 2 5" xfId="31639"/>
    <cellStyle name="40% - Accent1 4 3" xfId="8414"/>
    <cellStyle name="40% - Accent1 4 3 2" xfId="8415"/>
    <cellStyle name="40% - Accent1 4 3 2 2" xfId="31640"/>
    <cellStyle name="40% - Accent1 4 3 3" xfId="31641"/>
    <cellStyle name="40% - Accent1 4 4" xfId="8416"/>
    <cellStyle name="40% - Accent1 4 4 2" xfId="31642"/>
    <cellStyle name="40% - Accent1 4 5" xfId="8417"/>
    <cellStyle name="40% - Accent1 4 5 2" xfId="31643"/>
    <cellStyle name="40% - Accent1 4 6" xfId="8418"/>
    <cellStyle name="40% - Accent1 4 6 2" xfId="31644"/>
    <cellStyle name="40% - Accent1 4 7" xfId="8419"/>
    <cellStyle name="40% - Accent1 4 7 2" xfId="31645"/>
    <cellStyle name="40% - Accent1 4 8" xfId="8420"/>
    <cellStyle name="40% - Accent1 40" xfId="8421"/>
    <cellStyle name="40% - Accent1 41" xfId="8422"/>
    <cellStyle name="40% - Accent1 42" xfId="8423"/>
    <cellStyle name="40% - Accent1 43" xfId="8424"/>
    <cellStyle name="40% - Accent1 44" xfId="8425"/>
    <cellStyle name="40% - Accent1 45" xfId="8426"/>
    <cellStyle name="40% - Accent1 46" xfId="8427"/>
    <cellStyle name="40% - Accent1 47" xfId="8428"/>
    <cellStyle name="40% - Accent1 48" xfId="8429"/>
    <cellStyle name="40% - Accent1 49" xfId="8430"/>
    <cellStyle name="40% - Accent1 5" xfId="8431"/>
    <cellStyle name="40% - Accent1 5 2" xfId="8432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3"/>
    <cellStyle name="40% - Accent1 51" xfId="8434"/>
    <cellStyle name="40% - Accent1 52" xfId="8435"/>
    <cellStyle name="40% - Accent1 53" xfId="8436"/>
    <cellStyle name="40% - Accent1 54" xfId="8437"/>
    <cellStyle name="40% - Accent1 55" xfId="8438"/>
    <cellStyle name="40% - Accent1 56" xfId="8439"/>
    <cellStyle name="40% - Accent1 57" xfId="8440"/>
    <cellStyle name="40% - Accent1 58" xfId="8441"/>
    <cellStyle name="40% - Accent1 59" xfId="8442"/>
    <cellStyle name="40% - Accent1 6" xfId="8443"/>
    <cellStyle name="40% - Accent1 6 2" xfId="8444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5"/>
    <cellStyle name="40% - Accent1 61" xfId="8446"/>
    <cellStyle name="40% - Accent1 62" xfId="8447"/>
    <cellStyle name="40% - Accent1 63" xfId="8448"/>
    <cellStyle name="40% - Accent1 64" xfId="8449"/>
    <cellStyle name="40% - Accent1 7" xfId="8450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1"/>
    <cellStyle name="40% - Accent1 8 2" xfId="31676"/>
    <cellStyle name="40% - Accent1 8 2 2" xfId="31677"/>
    <cellStyle name="40% - Accent1 8 2 3" xfId="31678"/>
    <cellStyle name="40% - Accent1 8 3" xfId="31679"/>
    <cellStyle name="40% - Accent1 9" xfId="8452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3"/>
    <cellStyle name="40% - Accent2 10 2" xfId="31686"/>
    <cellStyle name="40% - Accent2 10 2 2" xfId="31687"/>
    <cellStyle name="40% - Accent2 10 3" xfId="31688"/>
    <cellStyle name="40% - Accent2 11" xfId="8454"/>
    <cellStyle name="40% - Accent2 11 2" xfId="31689"/>
    <cellStyle name="40% - Accent2 11 3" xfId="31690"/>
    <cellStyle name="40% - Accent2 12" xfId="8455"/>
    <cellStyle name="40% - Accent2 13" xfId="8456"/>
    <cellStyle name="40% - Accent2 14" xfId="8457"/>
    <cellStyle name="40% - Accent2 15" xfId="8458"/>
    <cellStyle name="40% - Accent2 16" xfId="8459"/>
    <cellStyle name="40% - Accent2 17" xfId="8460"/>
    <cellStyle name="40% - Accent2 18" xfId="8461"/>
    <cellStyle name="40% - Accent2 19" xfId="8462"/>
    <cellStyle name="40% - Accent2 2" xfId="8463"/>
    <cellStyle name="40% - Accent2 2 2" xfId="8464"/>
    <cellStyle name="40% - Accent2 2 2 2" xfId="8465"/>
    <cellStyle name="40% - Accent2 2 2 2 2" xfId="8466"/>
    <cellStyle name="40% - Accent2 2 2 2 2 2" xfId="31691"/>
    <cellStyle name="40% - Accent2 2 2 2 3" xfId="31692"/>
    <cellStyle name="40% - Accent2 2 2 2 3 2" xfId="31693"/>
    <cellStyle name="40% - Accent2 2 2 3" xfId="8467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8"/>
    <cellStyle name="40% - Accent2 2 3 2" xfId="8469"/>
    <cellStyle name="40% - Accent2 2 3 2 2" xfId="8470"/>
    <cellStyle name="40% - Accent2 2 3 2 2 2" xfId="31701"/>
    <cellStyle name="40% - Accent2 2 3 2 3" xfId="31702"/>
    <cellStyle name="40% - Accent2 2 3 3" xfId="8471"/>
    <cellStyle name="40% - Accent2 2 3 3 2" xfId="31703"/>
    <cellStyle name="40% - Accent2 2 3 4" xfId="31704"/>
    <cellStyle name="40% - Accent2 2 3 4 2" xfId="31705"/>
    <cellStyle name="40% - Accent2 2 4" xfId="8472"/>
    <cellStyle name="40% - Accent2 2 4 2" xfId="8473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4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5"/>
    <cellStyle name="40% - Accent2 21" xfId="8476"/>
    <cellStyle name="40% - Accent2 22" xfId="8477"/>
    <cellStyle name="40% - Accent2 23" xfId="8478"/>
    <cellStyle name="40% - Accent2 24" xfId="8479"/>
    <cellStyle name="40% - Accent2 25" xfId="8480"/>
    <cellStyle name="40% - Accent2 26" xfId="8481"/>
    <cellStyle name="40% - Accent2 27" xfId="8482"/>
    <cellStyle name="40% - Accent2 28" xfId="8483"/>
    <cellStyle name="40% - Accent2 29" xfId="8484"/>
    <cellStyle name="40% - Accent2 3" xfId="8485"/>
    <cellStyle name="40% - Accent2 3 2" xfId="8486"/>
    <cellStyle name="40% - Accent2 3 2 2" xfId="8487"/>
    <cellStyle name="40% - Accent2 3 2 2 2" xfId="31726"/>
    <cellStyle name="40% - Accent2 3 2 3" xfId="8488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89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0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1"/>
    <cellStyle name="40% - Accent2 31" xfId="8492"/>
    <cellStyle name="40% - Accent2 32" xfId="8493"/>
    <cellStyle name="40% - Accent2 33" xfId="8494"/>
    <cellStyle name="40% - Accent2 34" xfId="8495"/>
    <cellStyle name="40% - Accent2 35" xfId="8496"/>
    <cellStyle name="40% - Accent2 36" xfId="8497"/>
    <cellStyle name="40% - Accent2 37" xfId="8498"/>
    <cellStyle name="40% - Accent2 38" xfId="8499"/>
    <cellStyle name="40% - Accent2 39" xfId="8500"/>
    <cellStyle name="40% - Accent2 4" xfId="8501"/>
    <cellStyle name="40% - Accent2 4 2" xfId="8502"/>
    <cellStyle name="40% - Accent2 4 2 2" xfId="8503"/>
    <cellStyle name="40% - Accent2 4 2 2 2" xfId="31745"/>
    <cellStyle name="40% - Accent2 4 2 3" xfId="31746"/>
    <cellStyle name="40% - Accent2 4 3" xfId="8504"/>
    <cellStyle name="40% - Accent2 4 3 2" xfId="31747"/>
    <cellStyle name="40% - Accent2 4 4" xfId="8505"/>
    <cellStyle name="40% - Accent2 4 4 2" xfId="31748"/>
    <cellStyle name="40% - Accent2 40" xfId="8506"/>
    <cellStyle name="40% - Accent2 41" xfId="8507"/>
    <cellStyle name="40% - Accent2 42" xfId="8508"/>
    <cellStyle name="40% - Accent2 43" xfId="8509"/>
    <cellStyle name="40% - Accent2 44" xfId="8510"/>
    <cellStyle name="40% - Accent2 45" xfId="8511"/>
    <cellStyle name="40% - Accent2 46" xfId="8512"/>
    <cellStyle name="40% - Accent2 47" xfId="8513"/>
    <cellStyle name="40% - Accent2 48" xfId="8514"/>
    <cellStyle name="40% - Accent2 49" xfId="8515"/>
    <cellStyle name="40% - Accent2 5" xfId="8516"/>
    <cellStyle name="40% - Accent2 5 2" xfId="8517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8"/>
    <cellStyle name="40% - Accent2 51" xfId="8519"/>
    <cellStyle name="40% - Accent2 52" xfId="8520"/>
    <cellStyle name="40% - Accent2 53" xfId="8521"/>
    <cellStyle name="40% - Accent2 54" xfId="8522"/>
    <cellStyle name="40% - Accent2 55" xfId="8523"/>
    <cellStyle name="40% - Accent2 56" xfId="8524"/>
    <cellStyle name="40% - Accent2 57" xfId="8525"/>
    <cellStyle name="40% - Accent2 58" xfId="8526"/>
    <cellStyle name="40% - Accent2 59" xfId="8527"/>
    <cellStyle name="40% - Accent2 6" xfId="8528"/>
    <cellStyle name="40% - Accent2 6 2" xfId="8529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0"/>
    <cellStyle name="40% - Accent2 61" xfId="8531"/>
    <cellStyle name="40% - Accent2 62" xfId="8532"/>
    <cellStyle name="40% - Accent2 63" xfId="8533"/>
    <cellStyle name="40% - Accent2 64" xfId="8534"/>
    <cellStyle name="40% - Accent2 7" xfId="8535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6"/>
    <cellStyle name="40% - Accent2 8 2" xfId="31777"/>
    <cellStyle name="40% - Accent2 8 2 2" xfId="31778"/>
    <cellStyle name="40% - Accent2 8 2 3" xfId="31779"/>
    <cellStyle name="40% - Accent2 8 3" xfId="31780"/>
    <cellStyle name="40% - Accent2 9" xfId="8537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8"/>
    <cellStyle name="40% - Accent3 10 2" xfId="31787"/>
    <cellStyle name="40% - Accent3 10 2 2" xfId="31788"/>
    <cellStyle name="40% - Accent3 10 3" xfId="31789"/>
    <cellStyle name="40% - Accent3 10 4" xfId="31790"/>
    <cellStyle name="40% - Accent3 11" xfId="8539"/>
    <cellStyle name="40% - Accent3 11 2" xfId="31791"/>
    <cellStyle name="40% - Accent3 11 3" xfId="31792"/>
    <cellStyle name="40% - Accent3 12" xfId="8540"/>
    <cellStyle name="40% - Accent3 13" xfId="8541"/>
    <cellStyle name="40% - Accent3 14" xfId="8542"/>
    <cellStyle name="40% - Accent3 15" xfId="8543"/>
    <cellStyle name="40% - Accent3 16" xfId="8544"/>
    <cellStyle name="40% - Accent3 17" xfId="8545"/>
    <cellStyle name="40% - Accent3 18" xfId="8546"/>
    <cellStyle name="40% - Accent3 19" xfId="8547"/>
    <cellStyle name="40% - Accent3 2" xfId="8548"/>
    <cellStyle name="40% - Accent3 2 2" xfId="8549"/>
    <cellStyle name="40% - Accent3 2 2 2" xfId="8550"/>
    <cellStyle name="40% - Accent3 2 2 2 2" xfId="8551"/>
    <cellStyle name="40% - Accent3 2 2 2 2 2" xfId="31793"/>
    <cellStyle name="40% - Accent3 2 2 2 3" xfId="31794"/>
    <cellStyle name="40% - Accent3 2 2 2 3 2" xfId="31795"/>
    <cellStyle name="40% - Accent3 2 2 3" xfId="8552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3"/>
    <cellStyle name="40% - Accent3 2 3 2" xfId="8554"/>
    <cellStyle name="40% - Accent3 2 3 2 2" xfId="8555"/>
    <cellStyle name="40% - Accent3 2 3 2 2 2" xfId="31803"/>
    <cellStyle name="40% - Accent3 2 3 2 3" xfId="31804"/>
    <cellStyle name="40% - Accent3 2 3 3" xfId="8556"/>
    <cellStyle name="40% - Accent3 2 3 3 2" xfId="31805"/>
    <cellStyle name="40% - Accent3 2 3 4" xfId="31806"/>
    <cellStyle name="40% - Accent3 2 3 4 2" xfId="31807"/>
    <cellStyle name="40% - Accent3 2 4" xfId="8557"/>
    <cellStyle name="40% - Accent3 2 4 2" xfId="8558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59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0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1"/>
    <cellStyle name="40% - Accent3 21" xfId="8562"/>
    <cellStyle name="40% - Accent3 22" xfId="8563"/>
    <cellStyle name="40% - Accent3 23" xfId="8564"/>
    <cellStyle name="40% - Accent3 24" xfId="8565"/>
    <cellStyle name="40% - Accent3 25" xfId="8566"/>
    <cellStyle name="40% - Accent3 26" xfId="8567"/>
    <cellStyle name="40% - Accent3 27" xfId="8568"/>
    <cellStyle name="40% - Accent3 28" xfId="8569"/>
    <cellStyle name="40% - Accent3 29" xfId="8570"/>
    <cellStyle name="40% - Accent3 3" xfId="8571"/>
    <cellStyle name="40% - Accent3 3 2" xfId="8572"/>
    <cellStyle name="40% - Accent3 3 2 2" xfId="8573"/>
    <cellStyle name="40% - Accent3 3 2 2 2" xfId="31830"/>
    <cellStyle name="40% - Accent3 3 2 3" xfId="8574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5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6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7"/>
    <cellStyle name="40% - Accent3 31" xfId="8578"/>
    <cellStyle name="40% - Accent3 32" xfId="8579"/>
    <cellStyle name="40% - Accent3 33" xfId="8580"/>
    <cellStyle name="40% - Accent3 34" xfId="8581"/>
    <cellStyle name="40% - Accent3 35" xfId="8582"/>
    <cellStyle name="40% - Accent3 36" xfId="8583"/>
    <cellStyle name="40% - Accent3 37" xfId="8584"/>
    <cellStyle name="40% - Accent3 38" xfId="8585"/>
    <cellStyle name="40% - Accent3 39" xfId="8586"/>
    <cellStyle name="40% - Accent3 4" xfId="8587"/>
    <cellStyle name="40% - Accent3 4 2" xfId="8588"/>
    <cellStyle name="40% - Accent3 4 2 2" xfId="8589"/>
    <cellStyle name="40% - Accent3 4 2 2 2" xfId="31850"/>
    <cellStyle name="40% - Accent3 4 2 3" xfId="8590"/>
    <cellStyle name="40% - Accent3 4 2 3 2" xfId="31851"/>
    <cellStyle name="40% - Accent3 4 2 4" xfId="8591"/>
    <cellStyle name="40% - Accent3 4 2 4 2" xfId="31852"/>
    <cellStyle name="40% - Accent3 4 2 5" xfId="31853"/>
    <cellStyle name="40% - Accent3 4 3" xfId="8592"/>
    <cellStyle name="40% - Accent3 4 3 2" xfId="8593"/>
    <cellStyle name="40% - Accent3 4 3 2 2" xfId="31854"/>
    <cellStyle name="40% - Accent3 4 3 3" xfId="31855"/>
    <cellStyle name="40% - Accent3 4 4" xfId="8594"/>
    <cellStyle name="40% - Accent3 4 4 2" xfId="31856"/>
    <cellStyle name="40% - Accent3 4 5" xfId="8595"/>
    <cellStyle name="40% - Accent3 4 5 2" xfId="31857"/>
    <cellStyle name="40% - Accent3 4 6" xfId="8596"/>
    <cellStyle name="40% - Accent3 4 6 2" xfId="31858"/>
    <cellStyle name="40% - Accent3 4 7" xfId="8597"/>
    <cellStyle name="40% - Accent3 4 7 2" xfId="31859"/>
    <cellStyle name="40% - Accent3 4 8" xfId="8598"/>
    <cellStyle name="40% - Accent3 40" xfId="8599"/>
    <cellStyle name="40% - Accent3 41" xfId="8600"/>
    <cellStyle name="40% - Accent3 42" xfId="8601"/>
    <cellStyle name="40% - Accent3 43" xfId="8602"/>
    <cellStyle name="40% - Accent3 44" xfId="8603"/>
    <cellStyle name="40% - Accent3 45" xfId="8604"/>
    <cellStyle name="40% - Accent3 46" xfId="8605"/>
    <cellStyle name="40% - Accent3 47" xfId="8606"/>
    <cellStyle name="40% - Accent3 48" xfId="8607"/>
    <cellStyle name="40% - Accent3 49" xfId="8608"/>
    <cellStyle name="40% - Accent3 5" xfId="8609"/>
    <cellStyle name="40% - Accent3 5 2" xfId="8610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1"/>
    <cellStyle name="40% - Accent3 51" xfId="8612"/>
    <cellStyle name="40% - Accent3 52" xfId="8613"/>
    <cellStyle name="40% - Accent3 53" xfId="8614"/>
    <cellStyle name="40% - Accent3 54" xfId="8615"/>
    <cellStyle name="40% - Accent3 55" xfId="8616"/>
    <cellStyle name="40% - Accent3 56" xfId="8617"/>
    <cellStyle name="40% - Accent3 57" xfId="8618"/>
    <cellStyle name="40% - Accent3 58" xfId="8619"/>
    <cellStyle name="40% - Accent3 59" xfId="8620"/>
    <cellStyle name="40% - Accent3 6" xfId="8621"/>
    <cellStyle name="40% - Accent3 6 2" xfId="8622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3"/>
    <cellStyle name="40% - Accent3 61" xfId="8624"/>
    <cellStyle name="40% - Accent3 62" xfId="8625"/>
    <cellStyle name="40% - Accent3 63" xfId="8626"/>
    <cellStyle name="40% - Accent3 64" xfId="8627"/>
    <cellStyle name="40% - Accent3 7" xfId="8628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29"/>
    <cellStyle name="40% - Accent3 8 2" xfId="31890"/>
    <cellStyle name="40% - Accent3 8 2 2" xfId="31891"/>
    <cellStyle name="40% - Accent3 8 2 3" xfId="31892"/>
    <cellStyle name="40% - Accent3 8 3" xfId="31893"/>
    <cellStyle name="40% - Accent3 9" xfId="8630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1"/>
    <cellStyle name="40% - Accent4 10 2" xfId="31900"/>
    <cellStyle name="40% - Accent4 10 2 2" xfId="31901"/>
    <cellStyle name="40% - Accent4 10 3" xfId="31902"/>
    <cellStyle name="40% - Accent4 10 4" xfId="31903"/>
    <cellStyle name="40% - Accent4 11" xfId="8632"/>
    <cellStyle name="40% - Accent4 11 2" xfId="31904"/>
    <cellStyle name="40% - Accent4 11 3" xfId="31905"/>
    <cellStyle name="40% - Accent4 12" xfId="8633"/>
    <cellStyle name="40% - Accent4 13" xfId="8634"/>
    <cellStyle name="40% - Accent4 14" xfId="8635"/>
    <cellStyle name="40% - Accent4 15" xfId="8636"/>
    <cellStyle name="40% - Accent4 16" xfId="8637"/>
    <cellStyle name="40% - Accent4 17" xfId="8638"/>
    <cellStyle name="40% - Accent4 18" xfId="8639"/>
    <cellStyle name="40% - Accent4 19" xfId="8640"/>
    <cellStyle name="40% - Accent4 2" xfId="8641"/>
    <cellStyle name="40% - Accent4 2 2" xfId="8642"/>
    <cellStyle name="40% - Accent4 2 2 2" xfId="8643"/>
    <cellStyle name="40% - Accent4 2 2 2 2" xfId="8644"/>
    <cellStyle name="40% - Accent4 2 2 2 2 2" xfId="31906"/>
    <cellStyle name="40% - Accent4 2 2 2 3" xfId="31907"/>
    <cellStyle name="40% - Accent4 2 2 2 3 2" xfId="31908"/>
    <cellStyle name="40% - Accent4 2 2 3" xfId="8645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6"/>
    <cellStyle name="40% - Accent4 2 3 2" xfId="8647"/>
    <cellStyle name="40% - Accent4 2 3 2 2" xfId="8648"/>
    <cellStyle name="40% - Accent4 2 3 2 2 2" xfId="31916"/>
    <cellStyle name="40% - Accent4 2 3 2 3" xfId="31917"/>
    <cellStyle name="40% - Accent4 2 3 3" xfId="8649"/>
    <cellStyle name="40% - Accent4 2 3 3 2" xfId="31918"/>
    <cellStyle name="40% - Accent4 2 3 4" xfId="31919"/>
    <cellStyle name="40% - Accent4 2 3 4 2" xfId="31920"/>
    <cellStyle name="40% - Accent4 2 4" xfId="8650"/>
    <cellStyle name="40% - Accent4 2 4 2" xfId="8651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2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3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4"/>
    <cellStyle name="40% - Accent4 21" xfId="8655"/>
    <cellStyle name="40% - Accent4 22" xfId="8656"/>
    <cellStyle name="40% - Accent4 23" xfId="8657"/>
    <cellStyle name="40% - Accent4 24" xfId="8658"/>
    <cellStyle name="40% - Accent4 25" xfId="8659"/>
    <cellStyle name="40% - Accent4 26" xfId="8660"/>
    <cellStyle name="40% - Accent4 27" xfId="8661"/>
    <cellStyle name="40% - Accent4 28" xfId="8662"/>
    <cellStyle name="40% - Accent4 29" xfId="8663"/>
    <cellStyle name="40% - Accent4 3" xfId="8664"/>
    <cellStyle name="40% - Accent4 3 2" xfId="8665"/>
    <cellStyle name="40% - Accent4 3 2 2" xfId="8666"/>
    <cellStyle name="40% - Accent4 3 2 2 2" xfId="31943"/>
    <cellStyle name="40% - Accent4 3 2 3" xfId="8667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8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69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0"/>
    <cellStyle name="40% - Accent4 31" xfId="8671"/>
    <cellStyle name="40% - Accent4 32" xfId="8672"/>
    <cellStyle name="40% - Accent4 33" xfId="8673"/>
    <cellStyle name="40% - Accent4 34" xfId="8674"/>
    <cellStyle name="40% - Accent4 35" xfId="8675"/>
    <cellStyle name="40% - Accent4 36" xfId="8676"/>
    <cellStyle name="40% - Accent4 37" xfId="8677"/>
    <cellStyle name="40% - Accent4 38" xfId="8678"/>
    <cellStyle name="40% - Accent4 39" xfId="8679"/>
    <cellStyle name="40% - Accent4 4" xfId="8680"/>
    <cellStyle name="40% - Accent4 4 2" xfId="8681"/>
    <cellStyle name="40% - Accent4 4 2 2" xfId="8682"/>
    <cellStyle name="40% - Accent4 4 2 2 2" xfId="31963"/>
    <cellStyle name="40% - Accent4 4 2 3" xfId="8683"/>
    <cellStyle name="40% - Accent4 4 2 3 2" xfId="31964"/>
    <cellStyle name="40% - Accent4 4 2 4" xfId="8684"/>
    <cellStyle name="40% - Accent4 4 2 4 2" xfId="31965"/>
    <cellStyle name="40% - Accent4 4 2 5" xfId="31966"/>
    <cellStyle name="40% - Accent4 4 3" xfId="8685"/>
    <cellStyle name="40% - Accent4 4 3 2" xfId="8686"/>
    <cellStyle name="40% - Accent4 4 3 2 2" xfId="31967"/>
    <cellStyle name="40% - Accent4 4 3 3" xfId="31968"/>
    <cellStyle name="40% - Accent4 4 4" xfId="8687"/>
    <cellStyle name="40% - Accent4 4 4 2" xfId="31969"/>
    <cellStyle name="40% - Accent4 4 5" xfId="8688"/>
    <cellStyle name="40% - Accent4 4 5 2" xfId="31970"/>
    <cellStyle name="40% - Accent4 4 6" xfId="8689"/>
    <cellStyle name="40% - Accent4 4 6 2" xfId="31971"/>
    <cellStyle name="40% - Accent4 4 7" xfId="8690"/>
    <cellStyle name="40% - Accent4 4 7 2" xfId="31972"/>
    <cellStyle name="40% - Accent4 4 8" xfId="8691"/>
    <cellStyle name="40% - Accent4 40" xfId="8692"/>
    <cellStyle name="40% - Accent4 41" xfId="8693"/>
    <cellStyle name="40% - Accent4 42" xfId="8694"/>
    <cellStyle name="40% - Accent4 43" xfId="8695"/>
    <cellStyle name="40% - Accent4 44" xfId="8696"/>
    <cellStyle name="40% - Accent4 45" xfId="8697"/>
    <cellStyle name="40% - Accent4 46" xfId="8698"/>
    <cellStyle name="40% - Accent4 47" xfId="8699"/>
    <cellStyle name="40% - Accent4 48" xfId="8700"/>
    <cellStyle name="40% - Accent4 49" xfId="8701"/>
    <cellStyle name="40% - Accent4 5" xfId="8702"/>
    <cellStyle name="40% - Accent4 5 2" xfId="8703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4"/>
    <cellStyle name="40% - Accent4 51" xfId="8705"/>
    <cellStyle name="40% - Accent4 52" xfId="8706"/>
    <cellStyle name="40% - Accent4 53" xfId="8707"/>
    <cellStyle name="40% - Accent4 54" xfId="8708"/>
    <cellStyle name="40% - Accent4 55" xfId="8709"/>
    <cellStyle name="40% - Accent4 56" xfId="8710"/>
    <cellStyle name="40% - Accent4 57" xfId="8711"/>
    <cellStyle name="40% - Accent4 58" xfId="8712"/>
    <cellStyle name="40% - Accent4 59" xfId="8713"/>
    <cellStyle name="40% - Accent4 6" xfId="8714"/>
    <cellStyle name="40% - Accent4 6 2" xfId="8715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6"/>
    <cellStyle name="40% - Accent4 61" xfId="8717"/>
    <cellStyle name="40% - Accent4 62" xfId="8718"/>
    <cellStyle name="40% - Accent4 63" xfId="8719"/>
    <cellStyle name="40% - Accent4 64" xfId="8720"/>
    <cellStyle name="40% - Accent4 7" xfId="8721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2"/>
    <cellStyle name="40% - Accent4 8 2" xfId="32003"/>
    <cellStyle name="40% - Accent4 8 2 2" xfId="32004"/>
    <cellStyle name="40% - Accent4 8 2 3" xfId="32005"/>
    <cellStyle name="40% - Accent4 8 3" xfId="32006"/>
    <cellStyle name="40% - Accent4 9" xfId="8723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4"/>
    <cellStyle name="40% - Accent5 10 2" xfId="32013"/>
    <cellStyle name="40% - Accent5 10 2 2" xfId="32014"/>
    <cellStyle name="40% - Accent5 10 3" xfId="32015"/>
    <cellStyle name="40% - Accent5 10 4" xfId="32016"/>
    <cellStyle name="40% - Accent5 11" xfId="8725"/>
    <cellStyle name="40% - Accent5 11 2" xfId="32017"/>
    <cellStyle name="40% - Accent5 11 3" xfId="32018"/>
    <cellStyle name="40% - Accent5 12" xfId="8726"/>
    <cellStyle name="40% - Accent5 13" xfId="8727"/>
    <cellStyle name="40% - Accent5 14" xfId="8728"/>
    <cellStyle name="40% - Accent5 15" xfId="8729"/>
    <cellStyle name="40% - Accent5 16" xfId="8730"/>
    <cellStyle name="40% - Accent5 17" xfId="8731"/>
    <cellStyle name="40% - Accent5 18" xfId="8732"/>
    <cellStyle name="40% - Accent5 19" xfId="8733"/>
    <cellStyle name="40% - Accent5 2" xfId="8734"/>
    <cellStyle name="40% - Accent5 2 2" xfId="8735"/>
    <cellStyle name="40% - Accent5 2 2 2" xfId="8736"/>
    <cellStyle name="40% - Accent5 2 2 2 2" xfId="8737"/>
    <cellStyle name="40% - Accent5 2 2 2 2 2" xfId="32019"/>
    <cellStyle name="40% - Accent5 2 2 2 3" xfId="32020"/>
    <cellStyle name="40% - Accent5 2 2 2 3 2" xfId="32021"/>
    <cellStyle name="40% - Accent5 2 2 3" xfId="8738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39"/>
    <cellStyle name="40% - Accent5 2 3 2" xfId="8740"/>
    <cellStyle name="40% - Accent5 2 3 2 2" xfId="8741"/>
    <cellStyle name="40% - Accent5 2 3 2 2 2" xfId="32029"/>
    <cellStyle name="40% - Accent5 2 3 2 3" xfId="32030"/>
    <cellStyle name="40% - Accent5 2 3 3" xfId="8742"/>
    <cellStyle name="40% - Accent5 2 3 3 2" xfId="32031"/>
    <cellStyle name="40% - Accent5 2 3 4" xfId="32032"/>
    <cellStyle name="40% - Accent5 2 3 4 2" xfId="32033"/>
    <cellStyle name="40% - Accent5 2 4" xfId="8743"/>
    <cellStyle name="40% - Accent5 2 4 2" xfId="8744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5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6"/>
    <cellStyle name="40% - Accent5 21" xfId="8747"/>
    <cellStyle name="40% - Accent5 22" xfId="8748"/>
    <cellStyle name="40% - Accent5 23" xfId="8749"/>
    <cellStyle name="40% - Accent5 24" xfId="8750"/>
    <cellStyle name="40% - Accent5 25" xfId="8751"/>
    <cellStyle name="40% - Accent5 26" xfId="8752"/>
    <cellStyle name="40% - Accent5 27" xfId="8753"/>
    <cellStyle name="40% - Accent5 28" xfId="8754"/>
    <cellStyle name="40% - Accent5 29" xfId="8755"/>
    <cellStyle name="40% - Accent5 3" xfId="8756"/>
    <cellStyle name="40% - Accent5 3 2" xfId="8757"/>
    <cellStyle name="40% - Accent5 3 2 2" xfId="8758"/>
    <cellStyle name="40% - Accent5 3 2 2 2" xfId="32054"/>
    <cellStyle name="40% - Accent5 3 2 3" xfId="8759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0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1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2"/>
    <cellStyle name="40% - Accent5 31" xfId="8763"/>
    <cellStyle name="40% - Accent5 32" xfId="8764"/>
    <cellStyle name="40% - Accent5 33" xfId="8765"/>
    <cellStyle name="40% - Accent5 34" xfId="8766"/>
    <cellStyle name="40% - Accent5 35" xfId="8767"/>
    <cellStyle name="40% - Accent5 36" xfId="8768"/>
    <cellStyle name="40% - Accent5 37" xfId="8769"/>
    <cellStyle name="40% - Accent5 38" xfId="8770"/>
    <cellStyle name="40% - Accent5 39" xfId="8771"/>
    <cellStyle name="40% - Accent5 4" xfId="8772"/>
    <cellStyle name="40% - Accent5 4 2" xfId="8773"/>
    <cellStyle name="40% - Accent5 4 2 2" xfId="8774"/>
    <cellStyle name="40% - Accent5 4 2 2 2" xfId="32074"/>
    <cellStyle name="40% - Accent5 4 2 3" xfId="8775"/>
    <cellStyle name="40% - Accent5 4 2 3 2" xfId="32075"/>
    <cellStyle name="40% - Accent5 4 2 4" xfId="8776"/>
    <cellStyle name="40% - Accent5 4 2 4 2" xfId="32076"/>
    <cellStyle name="40% - Accent5 4 2 5" xfId="32077"/>
    <cellStyle name="40% - Accent5 4 3" xfId="8777"/>
    <cellStyle name="40% - Accent5 4 3 2" xfId="8778"/>
    <cellStyle name="40% - Accent5 4 3 2 2" xfId="32078"/>
    <cellStyle name="40% - Accent5 4 3 3" xfId="32079"/>
    <cellStyle name="40% - Accent5 4 4" xfId="8779"/>
    <cellStyle name="40% - Accent5 4 4 2" xfId="32080"/>
    <cellStyle name="40% - Accent5 4 5" xfId="8780"/>
    <cellStyle name="40% - Accent5 4 5 2" xfId="32081"/>
    <cellStyle name="40% - Accent5 4 6" xfId="8781"/>
    <cellStyle name="40% - Accent5 4 6 2" xfId="32082"/>
    <cellStyle name="40% - Accent5 4 7" xfId="8782"/>
    <cellStyle name="40% - Accent5 4 7 2" xfId="32083"/>
    <cellStyle name="40% - Accent5 4 8" xfId="8783"/>
    <cellStyle name="40% - Accent5 40" xfId="8784"/>
    <cellStyle name="40% - Accent5 41" xfId="8785"/>
    <cellStyle name="40% - Accent5 42" xfId="8786"/>
    <cellStyle name="40% - Accent5 43" xfId="8787"/>
    <cellStyle name="40% - Accent5 44" xfId="8788"/>
    <cellStyle name="40% - Accent5 45" xfId="8789"/>
    <cellStyle name="40% - Accent5 46" xfId="8790"/>
    <cellStyle name="40% - Accent5 47" xfId="8791"/>
    <cellStyle name="40% - Accent5 48" xfId="8792"/>
    <cellStyle name="40% - Accent5 49" xfId="8793"/>
    <cellStyle name="40% - Accent5 5" xfId="8794"/>
    <cellStyle name="40% - Accent5 5 2" xfId="8795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6"/>
    <cellStyle name="40% - Accent5 51" xfId="8797"/>
    <cellStyle name="40% - Accent5 52" xfId="8798"/>
    <cellStyle name="40% - Accent5 53" xfId="8799"/>
    <cellStyle name="40% - Accent5 54" xfId="8800"/>
    <cellStyle name="40% - Accent5 55" xfId="8801"/>
    <cellStyle name="40% - Accent5 56" xfId="8802"/>
    <cellStyle name="40% - Accent5 57" xfId="8803"/>
    <cellStyle name="40% - Accent5 58" xfId="8804"/>
    <cellStyle name="40% - Accent5 59" xfId="8805"/>
    <cellStyle name="40% - Accent5 6" xfId="8806"/>
    <cellStyle name="40% - Accent5 6 2" xfId="8807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8"/>
    <cellStyle name="40% - Accent5 61" xfId="8809"/>
    <cellStyle name="40% - Accent5 62" xfId="8810"/>
    <cellStyle name="40% - Accent5 63" xfId="8811"/>
    <cellStyle name="40% - Accent5 64" xfId="8812"/>
    <cellStyle name="40% - Accent5 7" xfId="8813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4"/>
    <cellStyle name="40% - Accent5 8 2" xfId="32114"/>
    <cellStyle name="40% - Accent5 8 2 2" xfId="32115"/>
    <cellStyle name="40% - Accent5 8 2 3" xfId="32116"/>
    <cellStyle name="40% - Accent5 8 3" xfId="32117"/>
    <cellStyle name="40% - Accent5 9" xfId="8815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6"/>
    <cellStyle name="40% - Accent6 10 2" xfId="32124"/>
    <cellStyle name="40% - Accent6 10 2 2" xfId="32125"/>
    <cellStyle name="40% - Accent6 10 3" xfId="32126"/>
    <cellStyle name="40% - Accent6 10 4" xfId="32127"/>
    <cellStyle name="40% - Accent6 11" xfId="8817"/>
    <cellStyle name="40% - Accent6 11 2" xfId="32128"/>
    <cellStyle name="40% - Accent6 11 3" xfId="32129"/>
    <cellStyle name="40% - Accent6 12" xfId="8818"/>
    <cellStyle name="40% - Accent6 13" xfId="8819"/>
    <cellStyle name="40% - Accent6 14" xfId="8820"/>
    <cellStyle name="40% - Accent6 15" xfId="8821"/>
    <cellStyle name="40% - Accent6 16" xfId="8822"/>
    <cellStyle name="40% - Accent6 17" xfId="8823"/>
    <cellStyle name="40% - Accent6 18" xfId="8824"/>
    <cellStyle name="40% - Accent6 19" xfId="8825"/>
    <cellStyle name="40% - Accent6 2" xfId="8826"/>
    <cellStyle name="40% - Accent6 2 2" xfId="8827"/>
    <cellStyle name="40% - Accent6 2 2 2" xfId="8828"/>
    <cellStyle name="40% - Accent6 2 2 2 2" xfId="8829"/>
    <cellStyle name="40% - Accent6 2 2 2 2 2" xfId="32130"/>
    <cellStyle name="40% - Accent6 2 2 2 3" xfId="32131"/>
    <cellStyle name="40% - Accent6 2 2 2 3 2" xfId="32132"/>
    <cellStyle name="40% - Accent6 2 2 3" xfId="8830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1"/>
    <cellStyle name="40% - Accent6 2 3 2" xfId="8832"/>
    <cellStyle name="40% - Accent6 2 3 2 2" xfId="8833"/>
    <cellStyle name="40% - Accent6 2 3 2 2 2" xfId="32140"/>
    <cellStyle name="40% - Accent6 2 3 2 3" xfId="32141"/>
    <cellStyle name="40% - Accent6 2 3 3" xfId="8834"/>
    <cellStyle name="40% - Accent6 2 3 3 2" xfId="32142"/>
    <cellStyle name="40% - Accent6 2 3 4" xfId="32143"/>
    <cellStyle name="40% - Accent6 2 3 4 2" xfId="32144"/>
    <cellStyle name="40% - Accent6 2 4" xfId="8835"/>
    <cellStyle name="40% - Accent6 2 4 2" xfId="8836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7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8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39"/>
    <cellStyle name="40% - Accent6 21" xfId="8840"/>
    <cellStyle name="40% - Accent6 22" xfId="8841"/>
    <cellStyle name="40% - Accent6 23" xfId="8842"/>
    <cellStyle name="40% - Accent6 24" xfId="8843"/>
    <cellStyle name="40% - Accent6 25" xfId="8844"/>
    <cellStyle name="40% - Accent6 26" xfId="8845"/>
    <cellStyle name="40% - Accent6 27" xfId="8846"/>
    <cellStyle name="40% - Accent6 28" xfId="8847"/>
    <cellStyle name="40% - Accent6 29" xfId="8848"/>
    <cellStyle name="40% - Accent6 3" xfId="8849"/>
    <cellStyle name="40% - Accent6 3 2" xfId="8850"/>
    <cellStyle name="40% - Accent6 3 2 2" xfId="8851"/>
    <cellStyle name="40% - Accent6 3 2 2 2" xfId="32167"/>
    <cellStyle name="40% - Accent6 3 2 3" xfId="8852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3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4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5"/>
    <cellStyle name="40% - Accent6 31" xfId="8856"/>
    <cellStyle name="40% - Accent6 32" xfId="8857"/>
    <cellStyle name="40% - Accent6 33" xfId="8858"/>
    <cellStyle name="40% - Accent6 34" xfId="8859"/>
    <cellStyle name="40% - Accent6 35" xfId="8860"/>
    <cellStyle name="40% - Accent6 36" xfId="8861"/>
    <cellStyle name="40% - Accent6 37" xfId="8862"/>
    <cellStyle name="40% - Accent6 38" xfId="8863"/>
    <cellStyle name="40% - Accent6 39" xfId="8864"/>
    <cellStyle name="40% - Accent6 4" xfId="8865"/>
    <cellStyle name="40% - Accent6 4 2" xfId="8866"/>
    <cellStyle name="40% - Accent6 4 2 2" xfId="8867"/>
    <cellStyle name="40% - Accent6 4 2 2 2" xfId="32187"/>
    <cellStyle name="40% - Accent6 4 2 3" xfId="8868"/>
    <cellStyle name="40% - Accent6 4 2 3 2" xfId="32188"/>
    <cellStyle name="40% - Accent6 4 2 4" xfId="8869"/>
    <cellStyle name="40% - Accent6 4 2 4 2" xfId="32189"/>
    <cellStyle name="40% - Accent6 4 2 5" xfId="32190"/>
    <cellStyle name="40% - Accent6 4 3" xfId="8870"/>
    <cellStyle name="40% - Accent6 4 3 2" xfId="8871"/>
    <cellStyle name="40% - Accent6 4 3 2 2" xfId="32191"/>
    <cellStyle name="40% - Accent6 4 3 3" xfId="32192"/>
    <cellStyle name="40% - Accent6 4 4" xfId="8872"/>
    <cellStyle name="40% - Accent6 4 4 2" xfId="32193"/>
    <cellStyle name="40% - Accent6 4 5" xfId="8873"/>
    <cellStyle name="40% - Accent6 4 5 2" xfId="32194"/>
    <cellStyle name="40% - Accent6 4 6" xfId="8874"/>
    <cellStyle name="40% - Accent6 4 6 2" xfId="32195"/>
    <cellStyle name="40% - Accent6 4 7" xfId="8875"/>
    <cellStyle name="40% - Accent6 4 7 2" xfId="32196"/>
    <cellStyle name="40% - Accent6 4 8" xfId="8876"/>
    <cellStyle name="40% - Accent6 40" xfId="8877"/>
    <cellStyle name="40% - Accent6 41" xfId="8878"/>
    <cellStyle name="40% - Accent6 42" xfId="8879"/>
    <cellStyle name="40% - Accent6 43" xfId="8880"/>
    <cellStyle name="40% - Accent6 44" xfId="8881"/>
    <cellStyle name="40% - Accent6 45" xfId="8882"/>
    <cellStyle name="40% - Accent6 46" xfId="8883"/>
    <cellStyle name="40% - Accent6 47" xfId="8884"/>
    <cellStyle name="40% - Accent6 48" xfId="8885"/>
    <cellStyle name="40% - Accent6 49" xfId="8886"/>
    <cellStyle name="40% - Accent6 5" xfId="8887"/>
    <cellStyle name="40% - Accent6 5 2" xfId="8888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89"/>
    <cellStyle name="40% - Accent6 51" xfId="8890"/>
    <cellStyle name="40% - Accent6 52" xfId="8891"/>
    <cellStyle name="40% - Accent6 53" xfId="8892"/>
    <cellStyle name="40% - Accent6 54" xfId="8893"/>
    <cellStyle name="40% - Accent6 55" xfId="8894"/>
    <cellStyle name="40% - Accent6 56" xfId="8895"/>
    <cellStyle name="40% - Accent6 57" xfId="8896"/>
    <cellStyle name="40% - Accent6 58" xfId="8897"/>
    <cellStyle name="40% - Accent6 59" xfId="8898"/>
    <cellStyle name="40% - Accent6 6" xfId="8899"/>
    <cellStyle name="40% - Accent6 6 2" xfId="8900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1"/>
    <cellStyle name="40% - Accent6 61" xfId="8902"/>
    <cellStyle name="40% - Accent6 62" xfId="8903"/>
    <cellStyle name="40% - Accent6 63" xfId="8904"/>
    <cellStyle name="40% - Accent6 64" xfId="8905"/>
    <cellStyle name="40% - Accent6 7" xfId="8906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7"/>
    <cellStyle name="40% - Accent6 8 2" xfId="32227"/>
    <cellStyle name="40% - Accent6 8 2 2" xfId="32228"/>
    <cellStyle name="40% - Accent6 8 2 3" xfId="32229"/>
    <cellStyle name="40% - Accent6 8 3" xfId="32230"/>
    <cellStyle name="40% - Accent6 9" xfId="8908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09"/>
    <cellStyle name="60% - Accent1 11" xfId="8910"/>
    <cellStyle name="60% - Accent1 12" xfId="8911"/>
    <cellStyle name="60% - Accent1 13" xfId="8912"/>
    <cellStyle name="60% - Accent1 14" xfId="8913"/>
    <cellStyle name="60% - Accent1 15" xfId="8914"/>
    <cellStyle name="60% - Accent1 16" xfId="8915"/>
    <cellStyle name="60% - Accent1 17" xfId="8916"/>
    <cellStyle name="60% - Accent1 18" xfId="8917"/>
    <cellStyle name="60% - Accent1 19" xfId="8918"/>
    <cellStyle name="60% - Accent1 2" xfId="8919"/>
    <cellStyle name="60% - Accent1 2 2" xfId="8920"/>
    <cellStyle name="60% - Accent1 2 2 2" xfId="8921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2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3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4"/>
    <cellStyle name="60% - Accent1 21" xfId="8925"/>
    <cellStyle name="60% - Accent1 22" xfId="8926"/>
    <cellStyle name="60% - Accent1 23" xfId="8927"/>
    <cellStyle name="60% - Accent1 24" xfId="8928"/>
    <cellStyle name="60% - Accent1 25" xfId="8929"/>
    <cellStyle name="60% - Accent1 26" xfId="8930"/>
    <cellStyle name="60% - Accent1 27" xfId="8931"/>
    <cellStyle name="60% - Accent1 28" xfId="8932"/>
    <cellStyle name="60% - Accent1 29" xfId="8933"/>
    <cellStyle name="60% - Accent1 3" xfId="8934"/>
    <cellStyle name="60% - Accent1 3 2" xfId="8935"/>
    <cellStyle name="60% - Accent1 3 2 2" xfId="32264"/>
    <cellStyle name="60% - Accent1 3 2 2 2" xfId="32265"/>
    <cellStyle name="60% - Accent1 3 2 3" xfId="32266"/>
    <cellStyle name="60% - Accent1 3 3" xfId="8936"/>
    <cellStyle name="60% - Accent1 3 3 2" xfId="32267"/>
    <cellStyle name="60% - Accent1 3 4" xfId="8937"/>
    <cellStyle name="60% - Accent1 3 4 2" xfId="32268"/>
    <cellStyle name="60% - Accent1 3 5" xfId="32269"/>
    <cellStyle name="60% - Accent1 30" xfId="8938"/>
    <cellStyle name="60% - Accent1 31" xfId="8939"/>
    <cellStyle name="60% - Accent1 32" xfId="8940"/>
    <cellStyle name="60% - Accent1 33" xfId="8941"/>
    <cellStyle name="60% - Accent1 34" xfId="8942"/>
    <cellStyle name="60% - Accent1 35" xfId="8943"/>
    <cellStyle name="60% - Accent1 36" xfId="8944"/>
    <cellStyle name="60% - Accent1 37" xfId="8945"/>
    <cellStyle name="60% - Accent1 38" xfId="8946"/>
    <cellStyle name="60% - Accent1 39" xfId="8947"/>
    <cellStyle name="60% - Accent1 4" xfId="8948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49"/>
    <cellStyle name="60% - Accent1 41" xfId="8950"/>
    <cellStyle name="60% - Accent1 42" xfId="8951"/>
    <cellStyle name="60% - Accent1 43" xfId="8952"/>
    <cellStyle name="60% - Accent1 44" xfId="8953"/>
    <cellStyle name="60% - Accent1 45" xfId="8954"/>
    <cellStyle name="60% - Accent1 46" xfId="8955"/>
    <cellStyle name="60% - Accent1 47" xfId="8956"/>
    <cellStyle name="60% - Accent1 48" xfId="8957"/>
    <cellStyle name="60% - Accent1 49" xfId="8958"/>
    <cellStyle name="60% - Accent1 5" xfId="8959"/>
    <cellStyle name="60% - Accent1 5 2" xfId="32279"/>
    <cellStyle name="60% - Accent1 5 2 2" xfId="32280"/>
    <cellStyle name="60% - Accent1 5 2 3" xfId="32281"/>
    <cellStyle name="60% - Accent1 5 3" xfId="32282"/>
    <cellStyle name="60% - Accent1 50" xfId="8960"/>
    <cellStyle name="60% - Accent1 51" xfId="8961"/>
    <cellStyle name="60% - Accent1 52" xfId="8962"/>
    <cellStyle name="60% - Accent1 53" xfId="8963"/>
    <cellStyle name="60% - Accent1 54" xfId="8964"/>
    <cellStyle name="60% - Accent1 55" xfId="8965"/>
    <cellStyle name="60% - Accent1 56" xfId="8966"/>
    <cellStyle name="60% - Accent1 57" xfId="8967"/>
    <cellStyle name="60% - Accent1 58" xfId="8968"/>
    <cellStyle name="60% - Accent1 59" xfId="8969"/>
    <cellStyle name="60% - Accent1 6" xfId="8970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1"/>
    <cellStyle name="60% - Accent1 61" xfId="8972"/>
    <cellStyle name="60% - Accent1 62" xfId="8973"/>
    <cellStyle name="60% - Accent1 63" xfId="8974"/>
    <cellStyle name="60% - Accent1 64" xfId="8975"/>
    <cellStyle name="60% - Accent1 7" xfId="8976"/>
    <cellStyle name="60% - Accent1 7 2" xfId="32288"/>
    <cellStyle name="60% - Accent1 7 3" xfId="32289"/>
    <cellStyle name="60% - Accent1 8" xfId="8977"/>
    <cellStyle name="60% - Accent1 9" xfId="8978"/>
    <cellStyle name="60% - Accent2" xfId="15" builtinId="36" customBuiltin="1"/>
    <cellStyle name="60% - Accent2 10" xfId="8979"/>
    <cellStyle name="60% - Accent2 11" xfId="8980"/>
    <cellStyle name="60% - Accent2 12" xfId="8981"/>
    <cellStyle name="60% - Accent2 13" xfId="8982"/>
    <cellStyle name="60% - Accent2 14" xfId="8983"/>
    <cellStyle name="60% - Accent2 15" xfId="8984"/>
    <cellStyle name="60% - Accent2 16" xfId="8985"/>
    <cellStyle name="60% - Accent2 17" xfId="8986"/>
    <cellStyle name="60% - Accent2 18" xfId="8987"/>
    <cellStyle name="60% - Accent2 19" xfId="8988"/>
    <cellStyle name="60% - Accent2 2" xfId="8989"/>
    <cellStyle name="60% - Accent2 2 2" xfId="8990"/>
    <cellStyle name="60% - Accent2 2 2 2" xfId="8991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2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3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4"/>
    <cellStyle name="60% - Accent2 21" xfId="8995"/>
    <cellStyle name="60% - Accent2 22" xfId="8996"/>
    <cellStyle name="60% - Accent2 23" xfId="8997"/>
    <cellStyle name="60% - Accent2 24" xfId="8998"/>
    <cellStyle name="60% - Accent2 25" xfId="8999"/>
    <cellStyle name="60% - Accent2 26" xfId="9000"/>
    <cellStyle name="60% - Accent2 27" xfId="9001"/>
    <cellStyle name="60% - Accent2 28" xfId="9002"/>
    <cellStyle name="60% - Accent2 29" xfId="9003"/>
    <cellStyle name="60% - Accent2 3" xfId="9004"/>
    <cellStyle name="60% - Accent2 3 2" xfId="9005"/>
    <cellStyle name="60% - Accent2 3 2 2" xfId="32317"/>
    <cellStyle name="60% - Accent2 3 2 2 2" xfId="32318"/>
    <cellStyle name="60% - Accent2 3 2 3" xfId="32319"/>
    <cellStyle name="60% - Accent2 3 3" xfId="9006"/>
    <cellStyle name="60% - Accent2 3 3 2" xfId="32320"/>
    <cellStyle name="60% - Accent2 3 4" xfId="9007"/>
    <cellStyle name="60% - Accent2 3 4 2" xfId="32321"/>
    <cellStyle name="60% - Accent2 3 5" xfId="32322"/>
    <cellStyle name="60% - Accent2 30" xfId="9008"/>
    <cellStyle name="60% - Accent2 31" xfId="9009"/>
    <cellStyle name="60% - Accent2 32" xfId="9010"/>
    <cellStyle name="60% - Accent2 33" xfId="9011"/>
    <cellStyle name="60% - Accent2 34" xfId="9012"/>
    <cellStyle name="60% - Accent2 35" xfId="9013"/>
    <cellStyle name="60% - Accent2 36" xfId="9014"/>
    <cellStyle name="60% - Accent2 37" xfId="9015"/>
    <cellStyle name="60% - Accent2 38" xfId="9016"/>
    <cellStyle name="60% - Accent2 39" xfId="9017"/>
    <cellStyle name="60% - Accent2 4" xfId="9018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19"/>
    <cellStyle name="60% - Accent2 41" xfId="9020"/>
    <cellStyle name="60% - Accent2 42" xfId="9021"/>
    <cellStyle name="60% - Accent2 43" xfId="9022"/>
    <cellStyle name="60% - Accent2 44" xfId="9023"/>
    <cellStyle name="60% - Accent2 45" xfId="9024"/>
    <cellStyle name="60% - Accent2 46" xfId="9025"/>
    <cellStyle name="60% - Accent2 47" xfId="9026"/>
    <cellStyle name="60% - Accent2 48" xfId="9027"/>
    <cellStyle name="60% - Accent2 49" xfId="9028"/>
    <cellStyle name="60% - Accent2 5" xfId="9029"/>
    <cellStyle name="60% - Accent2 5 2" xfId="32332"/>
    <cellStyle name="60% - Accent2 5 2 2" xfId="32333"/>
    <cellStyle name="60% - Accent2 5 2 3" xfId="32334"/>
    <cellStyle name="60% - Accent2 5 3" xfId="32335"/>
    <cellStyle name="60% - Accent2 50" xfId="9030"/>
    <cellStyle name="60% - Accent2 51" xfId="9031"/>
    <cellStyle name="60% - Accent2 52" xfId="9032"/>
    <cellStyle name="60% - Accent2 53" xfId="9033"/>
    <cellStyle name="60% - Accent2 54" xfId="9034"/>
    <cellStyle name="60% - Accent2 55" xfId="9035"/>
    <cellStyle name="60% - Accent2 56" xfId="9036"/>
    <cellStyle name="60% - Accent2 57" xfId="9037"/>
    <cellStyle name="60% - Accent2 58" xfId="9038"/>
    <cellStyle name="60% - Accent2 59" xfId="9039"/>
    <cellStyle name="60% - Accent2 6" xfId="9040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1"/>
    <cellStyle name="60% - Accent2 61" xfId="9042"/>
    <cellStyle name="60% - Accent2 62" xfId="9043"/>
    <cellStyle name="60% - Accent2 63" xfId="9044"/>
    <cellStyle name="60% - Accent2 64" xfId="9045"/>
    <cellStyle name="60% - Accent2 7" xfId="9046"/>
    <cellStyle name="60% - Accent2 7 2" xfId="32341"/>
    <cellStyle name="60% - Accent2 7 3" xfId="32342"/>
    <cellStyle name="60% - Accent2 8" xfId="9047"/>
    <cellStyle name="60% - Accent2 9" xfId="9048"/>
    <cellStyle name="60% - Accent3" xfId="16" builtinId="40" customBuiltin="1"/>
    <cellStyle name="60% - Accent3 10" xfId="9049"/>
    <cellStyle name="60% - Accent3 11" xfId="9050"/>
    <cellStyle name="60% - Accent3 12" xfId="9051"/>
    <cellStyle name="60% - Accent3 13" xfId="9052"/>
    <cellStyle name="60% - Accent3 14" xfId="9053"/>
    <cellStyle name="60% - Accent3 15" xfId="9054"/>
    <cellStyle name="60% - Accent3 16" xfId="9055"/>
    <cellStyle name="60% - Accent3 17" xfId="9056"/>
    <cellStyle name="60% - Accent3 18" xfId="9057"/>
    <cellStyle name="60% - Accent3 19" xfId="9058"/>
    <cellStyle name="60% - Accent3 2" xfId="9059"/>
    <cellStyle name="60% - Accent3 2 2" xfId="9060"/>
    <cellStyle name="60% - Accent3 2 2 2" xfId="9061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2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3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4"/>
    <cellStyle name="60% - Accent3 21" xfId="9065"/>
    <cellStyle name="60% - Accent3 22" xfId="9066"/>
    <cellStyle name="60% - Accent3 23" xfId="9067"/>
    <cellStyle name="60% - Accent3 24" xfId="9068"/>
    <cellStyle name="60% - Accent3 25" xfId="9069"/>
    <cellStyle name="60% - Accent3 26" xfId="9070"/>
    <cellStyle name="60% - Accent3 27" xfId="9071"/>
    <cellStyle name="60% - Accent3 28" xfId="9072"/>
    <cellStyle name="60% - Accent3 29" xfId="9073"/>
    <cellStyle name="60% - Accent3 3" xfId="9074"/>
    <cellStyle name="60% - Accent3 3 2" xfId="9075"/>
    <cellStyle name="60% - Accent3 3 2 2" xfId="32370"/>
    <cellStyle name="60% - Accent3 3 2 2 2" xfId="32371"/>
    <cellStyle name="60% - Accent3 3 2 3" xfId="32372"/>
    <cellStyle name="60% - Accent3 3 3" xfId="9076"/>
    <cellStyle name="60% - Accent3 3 3 2" xfId="32373"/>
    <cellStyle name="60% - Accent3 3 4" xfId="9077"/>
    <cellStyle name="60% - Accent3 3 4 2" xfId="32374"/>
    <cellStyle name="60% - Accent3 3 5" xfId="32375"/>
    <cellStyle name="60% - Accent3 30" xfId="9078"/>
    <cellStyle name="60% - Accent3 31" xfId="9079"/>
    <cellStyle name="60% - Accent3 32" xfId="9080"/>
    <cellStyle name="60% - Accent3 33" xfId="9081"/>
    <cellStyle name="60% - Accent3 34" xfId="9082"/>
    <cellStyle name="60% - Accent3 35" xfId="9083"/>
    <cellStyle name="60% - Accent3 36" xfId="9084"/>
    <cellStyle name="60% - Accent3 37" xfId="9085"/>
    <cellStyle name="60% - Accent3 38" xfId="9086"/>
    <cellStyle name="60% - Accent3 39" xfId="9087"/>
    <cellStyle name="60% - Accent3 4" xfId="9088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89"/>
    <cellStyle name="60% - Accent3 41" xfId="9090"/>
    <cellStyle name="60% - Accent3 42" xfId="9091"/>
    <cellStyle name="60% - Accent3 43" xfId="9092"/>
    <cellStyle name="60% - Accent3 44" xfId="9093"/>
    <cellStyle name="60% - Accent3 45" xfId="9094"/>
    <cellStyle name="60% - Accent3 46" xfId="9095"/>
    <cellStyle name="60% - Accent3 47" xfId="9096"/>
    <cellStyle name="60% - Accent3 48" xfId="9097"/>
    <cellStyle name="60% - Accent3 49" xfId="9098"/>
    <cellStyle name="60% - Accent3 5" xfId="9099"/>
    <cellStyle name="60% - Accent3 5 2" xfId="32385"/>
    <cellStyle name="60% - Accent3 5 2 2" xfId="32386"/>
    <cellStyle name="60% - Accent3 5 2 3" xfId="32387"/>
    <cellStyle name="60% - Accent3 5 3" xfId="32388"/>
    <cellStyle name="60% - Accent3 50" xfId="9100"/>
    <cellStyle name="60% - Accent3 51" xfId="9101"/>
    <cellStyle name="60% - Accent3 52" xfId="9102"/>
    <cellStyle name="60% - Accent3 53" xfId="9103"/>
    <cellStyle name="60% - Accent3 54" xfId="9104"/>
    <cellStyle name="60% - Accent3 55" xfId="9105"/>
    <cellStyle name="60% - Accent3 56" xfId="9106"/>
    <cellStyle name="60% - Accent3 57" xfId="9107"/>
    <cellStyle name="60% - Accent3 58" xfId="9108"/>
    <cellStyle name="60% - Accent3 59" xfId="9109"/>
    <cellStyle name="60% - Accent3 6" xfId="9110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1"/>
    <cellStyle name="60% - Accent3 61" xfId="9112"/>
    <cellStyle name="60% - Accent3 62" xfId="9113"/>
    <cellStyle name="60% - Accent3 63" xfId="9114"/>
    <cellStyle name="60% - Accent3 64" xfId="9115"/>
    <cellStyle name="60% - Accent3 7" xfId="9116"/>
    <cellStyle name="60% - Accent3 7 2" xfId="32394"/>
    <cellStyle name="60% - Accent3 7 3" xfId="32395"/>
    <cellStyle name="60% - Accent3 8" xfId="9117"/>
    <cellStyle name="60% - Accent3 9" xfId="9118"/>
    <cellStyle name="60% - Accent4" xfId="17" builtinId="44" customBuiltin="1"/>
    <cellStyle name="60% - Accent4 10" xfId="9119"/>
    <cellStyle name="60% - Accent4 11" xfId="9120"/>
    <cellStyle name="60% - Accent4 12" xfId="9121"/>
    <cellStyle name="60% - Accent4 13" xfId="9122"/>
    <cellStyle name="60% - Accent4 14" xfId="9123"/>
    <cellStyle name="60% - Accent4 15" xfId="9124"/>
    <cellStyle name="60% - Accent4 16" xfId="9125"/>
    <cellStyle name="60% - Accent4 17" xfId="9126"/>
    <cellStyle name="60% - Accent4 18" xfId="9127"/>
    <cellStyle name="60% - Accent4 19" xfId="9128"/>
    <cellStyle name="60% - Accent4 2" xfId="9129"/>
    <cellStyle name="60% - Accent4 2 2" xfId="9130"/>
    <cellStyle name="60% - Accent4 2 2 2" xfId="9131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2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3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4"/>
    <cellStyle name="60% - Accent4 21" xfId="9135"/>
    <cellStyle name="60% - Accent4 22" xfId="9136"/>
    <cellStyle name="60% - Accent4 23" xfId="9137"/>
    <cellStyle name="60% - Accent4 24" xfId="9138"/>
    <cellStyle name="60% - Accent4 25" xfId="9139"/>
    <cellStyle name="60% - Accent4 26" xfId="9140"/>
    <cellStyle name="60% - Accent4 27" xfId="9141"/>
    <cellStyle name="60% - Accent4 28" xfId="9142"/>
    <cellStyle name="60% - Accent4 29" xfId="9143"/>
    <cellStyle name="60% - Accent4 3" xfId="9144"/>
    <cellStyle name="60% - Accent4 3 2" xfId="9145"/>
    <cellStyle name="60% - Accent4 3 2 2" xfId="32423"/>
    <cellStyle name="60% - Accent4 3 2 2 2" xfId="32424"/>
    <cellStyle name="60% - Accent4 3 2 3" xfId="32425"/>
    <cellStyle name="60% - Accent4 3 3" xfId="9146"/>
    <cellStyle name="60% - Accent4 3 3 2" xfId="32426"/>
    <cellStyle name="60% - Accent4 3 4" xfId="9147"/>
    <cellStyle name="60% - Accent4 3 4 2" xfId="32427"/>
    <cellStyle name="60% - Accent4 3 5" xfId="32428"/>
    <cellStyle name="60% - Accent4 30" xfId="9148"/>
    <cellStyle name="60% - Accent4 31" xfId="9149"/>
    <cellStyle name="60% - Accent4 32" xfId="9150"/>
    <cellStyle name="60% - Accent4 33" xfId="9151"/>
    <cellStyle name="60% - Accent4 34" xfId="9152"/>
    <cellStyle name="60% - Accent4 35" xfId="9153"/>
    <cellStyle name="60% - Accent4 36" xfId="9154"/>
    <cellStyle name="60% - Accent4 37" xfId="9155"/>
    <cellStyle name="60% - Accent4 38" xfId="9156"/>
    <cellStyle name="60% - Accent4 39" xfId="9157"/>
    <cellStyle name="60% - Accent4 4" xfId="9158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59"/>
    <cellStyle name="60% - Accent4 41" xfId="9160"/>
    <cellStyle name="60% - Accent4 42" xfId="9161"/>
    <cellStyle name="60% - Accent4 43" xfId="9162"/>
    <cellStyle name="60% - Accent4 44" xfId="9163"/>
    <cellStyle name="60% - Accent4 45" xfId="9164"/>
    <cellStyle name="60% - Accent4 46" xfId="9165"/>
    <cellStyle name="60% - Accent4 47" xfId="9166"/>
    <cellStyle name="60% - Accent4 48" xfId="9167"/>
    <cellStyle name="60% - Accent4 49" xfId="9168"/>
    <cellStyle name="60% - Accent4 5" xfId="9169"/>
    <cellStyle name="60% - Accent4 5 2" xfId="32438"/>
    <cellStyle name="60% - Accent4 5 2 2" xfId="32439"/>
    <cellStyle name="60% - Accent4 5 2 3" xfId="32440"/>
    <cellStyle name="60% - Accent4 5 3" xfId="32441"/>
    <cellStyle name="60% - Accent4 50" xfId="9170"/>
    <cellStyle name="60% - Accent4 51" xfId="9171"/>
    <cellStyle name="60% - Accent4 52" xfId="9172"/>
    <cellStyle name="60% - Accent4 53" xfId="9173"/>
    <cellStyle name="60% - Accent4 54" xfId="9174"/>
    <cellStyle name="60% - Accent4 55" xfId="9175"/>
    <cellStyle name="60% - Accent4 56" xfId="9176"/>
    <cellStyle name="60% - Accent4 57" xfId="9177"/>
    <cellStyle name="60% - Accent4 58" xfId="9178"/>
    <cellStyle name="60% - Accent4 59" xfId="9179"/>
    <cellStyle name="60% - Accent4 6" xfId="9180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1"/>
    <cellStyle name="60% - Accent4 61" xfId="9182"/>
    <cellStyle name="60% - Accent4 62" xfId="9183"/>
    <cellStyle name="60% - Accent4 63" xfId="9184"/>
    <cellStyle name="60% - Accent4 64" xfId="9185"/>
    <cellStyle name="60% - Accent4 7" xfId="9186"/>
    <cellStyle name="60% - Accent4 7 2" xfId="32447"/>
    <cellStyle name="60% - Accent4 7 3" xfId="32448"/>
    <cellStyle name="60% - Accent4 8" xfId="9187"/>
    <cellStyle name="60% - Accent4 9" xfId="9188"/>
    <cellStyle name="60% - Accent5" xfId="18" builtinId="48" customBuiltin="1"/>
    <cellStyle name="60% - Accent5 10" xfId="9189"/>
    <cellStyle name="60% - Accent5 11" xfId="9190"/>
    <cellStyle name="60% - Accent5 12" xfId="9191"/>
    <cellStyle name="60% - Accent5 13" xfId="9192"/>
    <cellStyle name="60% - Accent5 14" xfId="9193"/>
    <cellStyle name="60% - Accent5 15" xfId="9194"/>
    <cellStyle name="60% - Accent5 16" xfId="9195"/>
    <cellStyle name="60% - Accent5 17" xfId="9196"/>
    <cellStyle name="60% - Accent5 18" xfId="9197"/>
    <cellStyle name="60% - Accent5 19" xfId="9198"/>
    <cellStyle name="60% - Accent5 2" xfId="9199"/>
    <cellStyle name="60% - Accent5 2 2" xfId="9200"/>
    <cellStyle name="60% - Accent5 2 2 2" xfId="9201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2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3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4"/>
    <cellStyle name="60% - Accent5 21" xfId="9205"/>
    <cellStyle name="60% - Accent5 22" xfId="9206"/>
    <cellStyle name="60% - Accent5 23" xfId="9207"/>
    <cellStyle name="60% - Accent5 24" xfId="9208"/>
    <cellStyle name="60% - Accent5 25" xfId="9209"/>
    <cellStyle name="60% - Accent5 26" xfId="9210"/>
    <cellStyle name="60% - Accent5 27" xfId="9211"/>
    <cellStyle name="60% - Accent5 28" xfId="9212"/>
    <cellStyle name="60% - Accent5 29" xfId="9213"/>
    <cellStyle name="60% - Accent5 3" xfId="9214"/>
    <cellStyle name="60% - Accent5 3 2" xfId="9215"/>
    <cellStyle name="60% - Accent5 3 2 2" xfId="32476"/>
    <cellStyle name="60% - Accent5 3 2 2 2" xfId="32477"/>
    <cellStyle name="60% - Accent5 3 2 3" xfId="32478"/>
    <cellStyle name="60% - Accent5 3 3" xfId="9216"/>
    <cellStyle name="60% - Accent5 3 3 2" xfId="32479"/>
    <cellStyle name="60% - Accent5 3 4" xfId="9217"/>
    <cellStyle name="60% - Accent5 3 4 2" xfId="32480"/>
    <cellStyle name="60% - Accent5 3 5" xfId="32481"/>
    <cellStyle name="60% - Accent5 30" xfId="9218"/>
    <cellStyle name="60% - Accent5 31" xfId="9219"/>
    <cellStyle name="60% - Accent5 32" xfId="9220"/>
    <cellStyle name="60% - Accent5 33" xfId="9221"/>
    <cellStyle name="60% - Accent5 34" xfId="9222"/>
    <cellStyle name="60% - Accent5 35" xfId="9223"/>
    <cellStyle name="60% - Accent5 36" xfId="9224"/>
    <cellStyle name="60% - Accent5 37" xfId="9225"/>
    <cellStyle name="60% - Accent5 38" xfId="9226"/>
    <cellStyle name="60% - Accent5 39" xfId="9227"/>
    <cellStyle name="60% - Accent5 4" xfId="9228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29"/>
    <cellStyle name="60% - Accent5 41" xfId="9230"/>
    <cellStyle name="60% - Accent5 42" xfId="9231"/>
    <cellStyle name="60% - Accent5 43" xfId="9232"/>
    <cellStyle name="60% - Accent5 44" xfId="9233"/>
    <cellStyle name="60% - Accent5 45" xfId="9234"/>
    <cellStyle name="60% - Accent5 46" xfId="9235"/>
    <cellStyle name="60% - Accent5 47" xfId="9236"/>
    <cellStyle name="60% - Accent5 48" xfId="9237"/>
    <cellStyle name="60% - Accent5 49" xfId="9238"/>
    <cellStyle name="60% - Accent5 5" xfId="9239"/>
    <cellStyle name="60% - Accent5 5 2" xfId="32491"/>
    <cellStyle name="60% - Accent5 5 2 2" xfId="32492"/>
    <cellStyle name="60% - Accent5 5 2 3" xfId="32493"/>
    <cellStyle name="60% - Accent5 5 3" xfId="32494"/>
    <cellStyle name="60% - Accent5 50" xfId="9240"/>
    <cellStyle name="60% - Accent5 51" xfId="9241"/>
    <cellStyle name="60% - Accent5 52" xfId="9242"/>
    <cellStyle name="60% - Accent5 53" xfId="9243"/>
    <cellStyle name="60% - Accent5 54" xfId="9244"/>
    <cellStyle name="60% - Accent5 55" xfId="9245"/>
    <cellStyle name="60% - Accent5 56" xfId="9246"/>
    <cellStyle name="60% - Accent5 57" xfId="9247"/>
    <cellStyle name="60% - Accent5 58" xfId="9248"/>
    <cellStyle name="60% - Accent5 59" xfId="9249"/>
    <cellStyle name="60% - Accent5 6" xfId="9250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1"/>
    <cellStyle name="60% - Accent5 61" xfId="9252"/>
    <cellStyle name="60% - Accent5 62" xfId="9253"/>
    <cellStyle name="60% - Accent5 63" xfId="9254"/>
    <cellStyle name="60% - Accent5 64" xfId="9255"/>
    <cellStyle name="60% - Accent5 7" xfId="9256"/>
    <cellStyle name="60% - Accent5 7 2" xfId="32500"/>
    <cellStyle name="60% - Accent5 7 3" xfId="32501"/>
    <cellStyle name="60% - Accent5 8" xfId="9257"/>
    <cellStyle name="60% - Accent5 9" xfId="9258"/>
    <cellStyle name="60% - Accent6" xfId="19" builtinId="52" customBuiltin="1"/>
    <cellStyle name="60% - Accent6 10" xfId="9259"/>
    <cellStyle name="60% - Accent6 11" xfId="9260"/>
    <cellStyle name="60% - Accent6 12" xfId="9261"/>
    <cellStyle name="60% - Accent6 13" xfId="9262"/>
    <cellStyle name="60% - Accent6 14" xfId="9263"/>
    <cellStyle name="60% - Accent6 15" xfId="9264"/>
    <cellStyle name="60% - Accent6 16" xfId="9265"/>
    <cellStyle name="60% - Accent6 17" xfId="9266"/>
    <cellStyle name="60% - Accent6 18" xfId="9267"/>
    <cellStyle name="60% - Accent6 19" xfId="9268"/>
    <cellStyle name="60% - Accent6 2" xfId="9269"/>
    <cellStyle name="60% - Accent6 2 2" xfId="9270"/>
    <cellStyle name="60% - Accent6 2 2 2" xfId="9271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2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3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4"/>
    <cellStyle name="60% - Accent6 21" xfId="9275"/>
    <cellStyle name="60% - Accent6 22" xfId="9276"/>
    <cellStyle name="60% - Accent6 23" xfId="9277"/>
    <cellStyle name="60% - Accent6 24" xfId="9278"/>
    <cellStyle name="60% - Accent6 25" xfId="9279"/>
    <cellStyle name="60% - Accent6 26" xfId="9280"/>
    <cellStyle name="60% - Accent6 27" xfId="9281"/>
    <cellStyle name="60% - Accent6 28" xfId="9282"/>
    <cellStyle name="60% - Accent6 29" xfId="9283"/>
    <cellStyle name="60% - Accent6 3" xfId="9284"/>
    <cellStyle name="60% - Accent6 3 2" xfId="9285"/>
    <cellStyle name="60% - Accent6 3 2 2" xfId="32529"/>
    <cellStyle name="60% - Accent6 3 2 2 2" xfId="32530"/>
    <cellStyle name="60% - Accent6 3 2 3" xfId="32531"/>
    <cellStyle name="60% - Accent6 3 3" xfId="9286"/>
    <cellStyle name="60% - Accent6 3 3 2" xfId="32532"/>
    <cellStyle name="60% - Accent6 3 4" xfId="9287"/>
    <cellStyle name="60% - Accent6 3 4 2" xfId="32533"/>
    <cellStyle name="60% - Accent6 3 5" xfId="32534"/>
    <cellStyle name="60% - Accent6 30" xfId="9288"/>
    <cellStyle name="60% - Accent6 31" xfId="9289"/>
    <cellStyle name="60% - Accent6 32" xfId="9290"/>
    <cellStyle name="60% - Accent6 33" xfId="9291"/>
    <cellStyle name="60% - Accent6 34" xfId="9292"/>
    <cellStyle name="60% - Accent6 35" xfId="9293"/>
    <cellStyle name="60% - Accent6 36" xfId="9294"/>
    <cellStyle name="60% - Accent6 37" xfId="9295"/>
    <cellStyle name="60% - Accent6 38" xfId="9296"/>
    <cellStyle name="60% - Accent6 39" xfId="9297"/>
    <cellStyle name="60% - Accent6 4" xfId="9298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299"/>
    <cellStyle name="60% - Accent6 41" xfId="9300"/>
    <cellStyle name="60% - Accent6 42" xfId="9301"/>
    <cellStyle name="60% - Accent6 43" xfId="9302"/>
    <cellStyle name="60% - Accent6 44" xfId="9303"/>
    <cellStyle name="60% - Accent6 45" xfId="9304"/>
    <cellStyle name="60% - Accent6 46" xfId="9305"/>
    <cellStyle name="60% - Accent6 47" xfId="9306"/>
    <cellStyle name="60% - Accent6 48" xfId="9307"/>
    <cellStyle name="60% - Accent6 49" xfId="9308"/>
    <cellStyle name="60% - Accent6 5" xfId="9309"/>
    <cellStyle name="60% - Accent6 5 2" xfId="32544"/>
    <cellStyle name="60% - Accent6 5 2 2" xfId="32545"/>
    <cellStyle name="60% - Accent6 5 2 3" xfId="32546"/>
    <cellStyle name="60% - Accent6 5 3" xfId="32547"/>
    <cellStyle name="60% - Accent6 50" xfId="9310"/>
    <cellStyle name="60% - Accent6 51" xfId="9311"/>
    <cellStyle name="60% - Accent6 52" xfId="9312"/>
    <cellStyle name="60% - Accent6 53" xfId="9313"/>
    <cellStyle name="60% - Accent6 54" xfId="9314"/>
    <cellStyle name="60% - Accent6 55" xfId="9315"/>
    <cellStyle name="60% - Accent6 56" xfId="9316"/>
    <cellStyle name="60% - Accent6 57" xfId="9317"/>
    <cellStyle name="60% - Accent6 58" xfId="9318"/>
    <cellStyle name="60% - Accent6 59" xfId="9319"/>
    <cellStyle name="60% - Accent6 6" xfId="9320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1"/>
    <cellStyle name="60% - Accent6 61" xfId="9322"/>
    <cellStyle name="60% - Accent6 62" xfId="9323"/>
    <cellStyle name="60% - Accent6 63" xfId="9324"/>
    <cellStyle name="60% - Accent6 64" xfId="9325"/>
    <cellStyle name="60% - Accent6 7" xfId="9326"/>
    <cellStyle name="60% - Accent6 7 2" xfId="32553"/>
    <cellStyle name="60% - Accent6 7 3" xfId="32554"/>
    <cellStyle name="60% - Accent6 8" xfId="9327"/>
    <cellStyle name="60% - Accent6 9" xfId="9328"/>
    <cellStyle name="Accent1" xfId="20" builtinId="29" customBuiltin="1"/>
    <cellStyle name="Accent1 - 20%" xfId="9329"/>
    <cellStyle name="Accent1 - 20% 2" xfId="9330"/>
    <cellStyle name="Accent1 - 40%" xfId="9331"/>
    <cellStyle name="Accent1 - 40% 2" xfId="9332"/>
    <cellStyle name="Accent1 - 60%" xfId="9333"/>
    <cellStyle name="Accent1 - 60% 2" xfId="32555"/>
    <cellStyle name="Accent1 10" xfId="9334"/>
    <cellStyle name="Accent1 10 2" xfId="32556"/>
    <cellStyle name="Accent1 11" xfId="9335"/>
    <cellStyle name="Accent1 11 2" xfId="32557"/>
    <cellStyle name="Accent1 12" xfId="9336"/>
    <cellStyle name="Accent1 12 2" xfId="32558"/>
    <cellStyle name="Accent1 13" xfId="9337"/>
    <cellStyle name="Accent1 13 2" xfId="32559"/>
    <cellStyle name="Accent1 14" xfId="9338"/>
    <cellStyle name="Accent1 14 2" xfId="32560"/>
    <cellStyle name="Accent1 15" xfId="9339"/>
    <cellStyle name="Accent1 15 2" xfId="32561"/>
    <cellStyle name="Accent1 16" xfId="9340"/>
    <cellStyle name="Accent1 16 2" xfId="32562"/>
    <cellStyle name="Accent1 17" xfId="9341"/>
    <cellStyle name="Accent1 17 2" xfId="32563"/>
    <cellStyle name="Accent1 18" xfId="9342"/>
    <cellStyle name="Accent1 18 2" xfId="32564"/>
    <cellStyle name="Accent1 19" xfId="9343"/>
    <cellStyle name="Accent1 2" xfId="9344"/>
    <cellStyle name="Accent1 2 2" xfId="9345"/>
    <cellStyle name="Accent1 2 2 2" xfId="9346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7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8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49"/>
    <cellStyle name="Accent1 21" xfId="9350"/>
    <cellStyle name="Accent1 22" xfId="9351"/>
    <cellStyle name="Accent1 23" xfId="9352"/>
    <cellStyle name="Accent1 24" xfId="9353"/>
    <cellStyle name="Accent1 25" xfId="9354"/>
    <cellStyle name="Accent1 26" xfId="9355"/>
    <cellStyle name="Accent1 27" xfId="9356"/>
    <cellStyle name="Accent1 28" xfId="9357"/>
    <cellStyle name="Accent1 29" xfId="9358"/>
    <cellStyle name="Accent1 3" xfId="9359"/>
    <cellStyle name="Accent1 3 2" xfId="9360"/>
    <cellStyle name="Accent1 3 2 2" xfId="32592"/>
    <cellStyle name="Accent1 3 2 2 2" xfId="32593"/>
    <cellStyle name="Accent1 3 2 3" xfId="32594"/>
    <cellStyle name="Accent1 3 3" xfId="9361"/>
    <cellStyle name="Accent1 3 3 2" xfId="32595"/>
    <cellStyle name="Accent1 3 4" xfId="9362"/>
    <cellStyle name="Accent1 3 4 2" xfId="32596"/>
    <cellStyle name="Accent1 3 5" xfId="32597"/>
    <cellStyle name="Accent1 30" xfId="9363"/>
    <cellStyle name="Accent1 31" xfId="9364"/>
    <cellStyle name="Accent1 32" xfId="9365"/>
    <cellStyle name="Accent1 33" xfId="9366"/>
    <cellStyle name="Accent1 34" xfId="9367"/>
    <cellStyle name="Accent1 35" xfId="9368"/>
    <cellStyle name="Accent1 36" xfId="9369"/>
    <cellStyle name="Accent1 37" xfId="9370"/>
    <cellStyle name="Accent1 38" xfId="9371"/>
    <cellStyle name="Accent1 39" xfId="9372"/>
    <cellStyle name="Accent1 4" xfId="9373"/>
    <cellStyle name="Accent1 4 2" xfId="9374"/>
    <cellStyle name="Accent1 4 2 2" xfId="32598"/>
    <cellStyle name="Accent1 4 2 2 2" xfId="32599"/>
    <cellStyle name="Accent1 4 2 3" xfId="32600"/>
    <cellStyle name="Accent1 4 2 4" xfId="32601"/>
    <cellStyle name="Accent1 4 3" xfId="9375"/>
    <cellStyle name="Accent1 4 3 2" xfId="32602"/>
    <cellStyle name="Accent1 4 4" xfId="32603"/>
    <cellStyle name="Accent1 4 4 2" xfId="32604"/>
    <cellStyle name="Accent1 40" xfId="9376"/>
    <cellStyle name="Accent1 41" xfId="9377"/>
    <cellStyle name="Accent1 42" xfId="9378"/>
    <cellStyle name="Accent1 43" xfId="9379"/>
    <cellStyle name="Accent1 44" xfId="9380"/>
    <cellStyle name="Accent1 45" xfId="9381"/>
    <cellStyle name="Accent1 46" xfId="9382"/>
    <cellStyle name="Accent1 47" xfId="9383"/>
    <cellStyle name="Accent1 48" xfId="9384"/>
    <cellStyle name="Accent1 49" xfId="9385"/>
    <cellStyle name="Accent1 5" xfId="9386"/>
    <cellStyle name="Accent1 5 2" xfId="32605"/>
    <cellStyle name="Accent1 5 2 2" xfId="32606"/>
    <cellStyle name="Accent1 5 2 3" xfId="32607"/>
    <cellStyle name="Accent1 5 3" xfId="32608"/>
    <cellStyle name="Accent1 50" xfId="9387"/>
    <cellStyle name="Accent1 51" xfId="9388"/>
    <cellStyle name="Accent1 52" xfId="9389"/>
    <cellStyle name="Accent1 53" xfId="9390"/>
    <cellStyle name="Accent1 54" xfId="9391"/>
    <cellStyle name="Accent1 55" xfId="9392"/>
    <cellStyle name="Accent1 56" xfId="9393"/>
    <cellStyle name="Accent1 57" xfId="9394"/>
    <cellStyle name="Accent1 58" xfId="9395"/>
    <cellStyle name="Accent1 59" xfId="9396"/>
    <cellStyle name="Accent1 6" xfId="9397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8"/>
    <cellStyle name="Accent1 61" xfId="9399"/>
    <cellStyle name="Accent1 62" xfId="9400"/>
    <cellStyle name="Accent1 63" xfId="9401"/>
    <cellStyle name="Accent1 64" xfId="9402"/>
    <cellStyle name="Accent1 7" xfId="9403"/>
    <cellStyle name="Accent1 7 2" xfId="32614"/>
    <cellStyle name="Accent1 7 3" xfId="32615"/>
    <cellStyle name="Accent1 8" xfId="9404"/>
    <cellStyle name="Accent1 8 2" xfId="32616"/>
    <cellStyle name="Accent1 8 3" xfId="32617"/>
    <cellStyle name="Accent1 9" xfId="9405"/>
    <cellStyle name="Accent1 9 2" xfId="32618"/>
    <cellStyle name="Accent1 9 3" xfId="32619"/>
    <cellStyle name="Accent2" xfId="21" builtinId="33" customBuiltin="1"/>
    <cellStyle name="Accent2 - 20%" xfId="9406"/>
    <cellStyle name="Accent2 - 20% 2" xfId="9407"/>
    <cellStyle name="Accent2 - 40%" xfId="9408"/>
    <cellStyle name="Accent2 - 40% 2" xfId="9409"/>
    <cellStyle name="Accent2 - 60%" xfId="9410"/>
    <cellStyle name="Accent2 - 60% 2" xfId="32620"/>
    <cellStyle name="Accent2 10" xfId="9411"/>
    <cellStyle name="Accent2 10 2" xfId="32621"/>
    <cellStyle name="Accent2 11" xfId="9412"/>
    <cellStyle name="Accent2 11 2" xfId="32622"/>
    <cellStyle name="Accent2 12" xfId="9413"/>
    <cellStyle name="Accent2 12 2" xfId="32623"/>
    <cellStyle name="Accent2 13" xfId="9414"/>
    <cellStyle name="Accent2 13 2" xfId="32624"/>
    <cellStyle name="Accent2 14" xfId="9415"/>
    <cellStyle name="Accent2 14 2" xfId="32625"/>
    <cellStyle name="Accent2 15" xfId="9416"/>
    <cellStyle name="Accent2 15 2" xfId="32626"/>
    <cellStyle name="Accent2 16" xfId="9417"/>
    <cellStyle name="Accent2 16 2" xfId="32627"/>
    <cellStyle name="Accent2 17" xfId="9418"/>
    <cellStyle name="Accent2 17 2" xfId="32628"/>
    <cellStyle name="Accent2 18" xfId="9419"/>
    <cellStyle name="Accent2 18 2" xfId="32629"/>
    <cellStyle name="Accent2 19" xfId="9420"/>
    <cellStyle name="Accent2 2" xfId="9421"/>
    <cellStyle name="Accent2 2 2" xfId="9422"/>
    <cellStyle name="Accent2 2 2 2" xfId="9423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4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5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6"/>
    <cellStyle name="Accent2 21" xfId="9427"/>
    <cellStyle name="Accent2 22" xfId="9428"/>
    <cellStyle name="Accent2 23" xfId="9429"/>
    <cellStyle name="Accent2 24" xfId="9430"/>
    <cellStyle name="Accent2 25" xfId="9431"/>
    <cellStyle name="Accent2 26" xfId="9432"/>
    <cellStyle name="Accent2 27" xfId="9433"/>
    <cellStyle name="Accent2 28" xfId="9434"/>
    <cellStyle name="Accent2 29" xfId="9435"/>
    <cellStyle name="Accent2 3" xfId="9436"/>
    <cellStyle name="Accent2 3 2" xfId="9437"/>
    <cellStyle name="Accent2 3 2 2" xfId="32657"/>
    <cellStyle name="Accent2 3 2 2 2" xfId="32658"/>
    <cellStyle name="Accent2 3 2 3" xfId="32659"/>
    <cellStyle name="Accent2 3 3" xfId="9438"/>
    <cellStyle name="Accent2 3 3 2" xfId="32660"/>
    <cellStyle name="Accent2 3 4" xfId="9439"/>
    <cellStyle name="Accent2 3 4 2" xfId="32661"/>
    <cellStyle name="Accent2 3 5" xfId="32662"/>
    <cellStyle name="Accent2 30" xfId="9440"/>
    <cellStyle name="Accent2 31" xfId="9441"/>
    <cellStyle name="Accent2 32" xfId="9442"/>
    <cellStyle name="Accent2 33" xfId="9443"/>
    <cellStyle name="Accent2 34" xfId="9444"/>
    <cellStyle name="Accent2 35" xfId="9445"/>
    <cellStyle name="Accent2 36" xfId="9446"/>
    <cellStyle name="Accent2 37" xfId="9447"/>
    <cellStyle name="Accent2 38" xfId="9448"/>
    <cellStyle name="Accent2 39" xfId="9449"/>
    <cellStyle name="Accent2 4" xfId="9450"/>
    <cellStyle name="Accent2 4 2" xfId="9451"/>
    <cellStyle name="Accent2 4 2 2" xfId="32663"/>
    <cellStyle name="Accent2 4 2 2 2" xfId="32664"/>
    <cellStyle name="Accent2 4 2 3" xfId="32665"/>
    <cellStyle name="Accent2 4 2 4" xfId="32666"/>
    <cellStyle name="Accent2 4 3" xfId="9452"/>
    <cellStyle name="Accent2 4 3 2" xfId="32667"/>
    <cellStyle name="Accent2 4 4" xfId="32668"/>
    <cellStyle name="Accent2 4 4 2" xfId="32669"/>
    <cellStyle name="Accent2 40" xfId="9453"/>
    <cellStyle name="Accent2 41" xfId="9454"/>
    <cellStyle name="Accent2 42" xfId="9455"/>
    <cellStyle name="Accent2 43" xfId="9456"/>
    <cellStyle name="Accent2 44" xfId="9457"/>
    <cellStyle name="Accent2 45" xfId="9458"/>
    <cellStyle name="Accent2 46" xfId="9459"/>
    <cellStyle name="Accent2 47" xfId="9460"/>
    <cellStyle name="Accent2 48" xfId="9461"/>
    <cellStyle name="Accent2 49" xfId="9462"/>
    <cellStyle name="Accent2 5" xfId="9463"/>
    <cellStyle name="Accent2 5 2" xfId="32670"/>
    <cellStyle name="Accent2 5 2 2" xfId="32671"/>
    <cellStyle name="Accent2 5 2 3" xfId="32672"/>
    <cellStyle name="Accent2 5 3" xfId="32673"/>
    <cellStyle name="Accent2 50" xfId="9464"/>
    <cellStyle name="Accent2 51" xfId="9465"/>
    <cellStyle name="Accent2 52" xfId="9466"/>
    <cellStyle name="Accent2 53" xfId="9467"/>
    <cellStyle name="Accent2 54" xfId="9468"/>
    <cellStyle name="Accent2 55" xfId="9469"/>
    <cellStyle name="Accent2 56" xfId="9470"/>
    <cellStyle name="Accent2 57" xfId="9471"/>
    <cellStyle name="Accent2 58" xfId="9472"/>
    <cellStyle name="Accent2 59" xfId="9473"/>
    <cellStyle name="Accent2 6" xfId="9474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5"/>
    <cellStyle name="Accent2 61" xfId="9476"/>
    <cellStyle name="Accent2 62" xfId="9477"/>
    <cellStyle name="Accent2 63" xfId="9478"/>
    <cellStyle name="Accent2 64" xfId="9479"/>
    <cellStyle name="Accent2 7" xfId="9480"/>
    <cellStyle name="Accent2 7 2" xfId="32679"/>
    <cellStyle name="Accent2 7 3" xfId="32680"/>
    <cellStyle name="Accent2 8" xfId="9481"/>
    <cellStyle name="Accent2 8 2" xfId="32681"/>
    <cellStyle name="Accent2 8 3" xfId="32682"/>
    <cellStyle name="Accent2 9" xfId="9482"/>
    <cellStyle name="Accent2 9 2" xfId="32683"/>
    <cellStyle name="Accent2 9 3" xfId="32684"/>
    <cellStyle name="Accent3" xfId="22" builtinId="37" customBuiltin="1"/>
    <cellStyle name="Accent3 - 20%" xfId="9483"/>
    <cellStyle name="Accent3 - 20% 2" xfId="9484"/>
    <cellStyle name="Accent3 - 40%" xfId="9485"/>
    <cellStyle name="Accent3 - 40% 2" xfId="9486"/>
    <cellStyle name="Accent3 - 60%" xfId="9487"/>
    <cellStyle name="Accent3 - 60% 2" xfId="32685"/>
    <cellStyle name="Accent3 10" xfId="9488"/>
    <cellStyle name="Accent3 10 2" xfId="32686"/>
    <cellStyle name="Accent3 11" xfId="9489"/>
    <cellStyle name="Accent3 11 2" xfId="32687"/>
    <cellStyle name="Accent3 12" xfId="9490"/>
    <cellStyle name="Accent3 12 2" xfId="32688"/>
    <cellStyle name="Accent3 13" xfId="9491"/>
    <cellStyle name="Accent3 13 2" xfId="32689"/>
    <cellStyle name="Accent3 14" xfId="9492"/>
    <cellStyle name="Accent3 14 2" xfId="32690"/>
    <cellStyle name="Accent3 15" xfId="9493"/>
    <cellStyle name="Accent3 15 2" xfId="32691"/>
    <cellStyle name="Accent3 16" xfId="9494"/>
    <cellStyle name="Accent3 16 2" xfId="32692"/>
    <cellStyle name="Accent3 17" xfId="9495"/>
    <cellStyle name="Accent3 17 2" xfId="32693"/>
    <cellStyle name="Accent3 18" xfId="9496"/>
    <cellStyle name="Accent3 18 2" xfId="32694"/>
    <cellStyle name="Accent3 19" xfId="9497"/>
    <cellStyle name="Accent3 2" xfId="9498"/>
    <cellStyle name="Accent3 2 2" xfId="9499"/>
    <cellStyle name="Accent3 2 2 2" xfId="9500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1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2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3"/>
    <cellStyle name="Accent3 21" xfId="9504"/>
    <cellStyle name="Accent3 22" xfId="9505"/>
    <cellStyle name="Accent3 23" xfId="9506"/>
    <cellStyle name="Accent3 24" xfId="9507"/>
    <cellStyle name="Accent3 25" xfId="9508"/>
    <cellStyle name="Accent3 26" xfId="9509"/>
    <cellStyle name="Accent3 27" xfId="9510"/>
    <cellStyle name="Accent3 28" xfId="9511"/>
    <cellStyle name="Accent3 29" xfId="9512"/>
    <cellStyle name="Accent3 3" xfId="9513"/>
    <cellStyle name="Accent3 3 2" xfId="9514"/>
    <cellStyle name="Accent3 3 2 2" xfId="32722"/>
    <cellStyle name="Accent3 3 2 2 2" xfId="32723"/>
    <cellStyle name="Accent3 3 2 3" xfId="32724"/>
    <cellStyle name="Accent3 3 3" xfId="9515"/>
    <cellStyle name="Accent3 3 3 2" xfId="32725"/>
    <cellStyle name="Accent3 3 4" xfId="9516"/>
    <cellStyle name="Accent3 3 4 2" xfId="32726"/>
    <cellStyle name="Accent3 3 5" xfId="32727"/>
    <cellStyle name="Accent3 30" xfId="9517"/>
    <cellStyle name="Accent3 31" xfId="9518"/>
    <cellStyle name="Accent3 32" xfId="9519"/>
    <cellStyle name="Accent3 33" xfId="9520"/>
    <cellStyle name="Accent3 34" xfId="9521"/>
    <cellStyle name="Accent3 35" xfId="9522"/>
    <cellStyle name="Accent3 36" xfId="9523"/>
    <cellStyle name="Accent3 37" xfId="9524"/>
    <cellStyle name="Accent3 38" xfId="9525"/>
    <cellStyle name="Accent3 39" xfId="9526"/>
    <cellStyle name="Accent3 4" xfId="9527"/>
    <cellStyle name="Accent3 4 2" xfId="9528"/>
    <cellStyle name="Accent3 4 2 2" xfId="32728"/>
    <cellStyle name="Accent3 4 2 2 2" xfId="32729"/>
    <cellStyle name="Accent3 4 2 3" xfId="32730"/>
    <cellStyle name="Accent3 4 2 4" xfId="32731"/>
    <cellStyle name="Accent3 4 3" xfId="9529"/>
    <cellStyle name="Accent3 4 3 2" xfId="32732"/>
    <cellStyle name="Accent3 4 4" xfId="32733"/>
    <cellStyle name="Accent3 4 4 2" xfId="32734"/>
    <cellStyle name="Accent3 40" xfId="9530"/>
    <cellStyle name="Accent3 41" xfId="9531"/>
    <cellStyle name="Accent3 42" xfId="9532"/>
    <cellStyle name="Accent3 43" xfId="9533"/>
    <cellStyle name="Accent3 44" xfId="9534"/>
    <cellStyle name="Accent3 45" xfId="9535"/>
    <cellStyle name="Accent3 46" xfId="9536"/>
    <cellStyle name="Accent3 47" xfId="9537"/>
    <cellStyle name="Accent3 48" xfId="9538"/>
    <cellStyle name="Accent3 49" xfId="9539"/>
    <cellStyle name="Accent3 5" xfId="9540"/>
    <cellStyle name="Accent3 5 2" xfId="32735"/>
    <cellStyle name="Accent3 5 2 2" xfId="32736"/>
    <cellStyle name="Accent3 5 2 3" xfId="32737"/>
    <cellStyle name="Accent3 5 3" xfId="32738"/>
    <cellStyle name="Accent3 50" xfId="9541"/>
    <cellStyle name="Accent3 51" xfId="9542"/>
    <cellStyle name="Accent3 52" xfId="9543"/>
    <cellStyle name="Accent3 53" xfId="9544"/>
    <cellStyle name="Accent3 54" xfId="9545"/>
    <cellStyle name="Accent3 55" xfId="9546"/>
    <cellStyle name="Accent3 56" xfId="9547"/>
    <cellStyle name="Accent3 57" xfId="9548"/>
    <cellStyle name="Accent3 58" xfId="9549"/>
    <cellStyle name="Accent3 59" xfId="9550"/>
    <cellStyle name="Accent3 6" xfId="9551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2"/>
    <cellStyle name="Accent3 61" xfId="9553"/>
    <cellStyle name="Accent3 62" xfId="9554"/>
    <cellStyle name="Accent3 63" xfId="9555"/>
    <cellStyle name="Accent3 64" xfId="9556"/>
    <cellStyle name="Accent3 7" xfId="9557"/>
    <cellStyle name="Accent3 7 2" xfId="32744"/>
    <cellStyle name="Accent3 7 3" xfId="32745"/>
    <cellStyle name="Accent3 8" xfId="9558"/>
    <cellStyle name="Accent3 8 2" xfId="32746"/>
    <cellStyle name="Accent3 8 3" xfId="32747"/>
    <cellStyle name="Accent3 9" xfId="9559"/>
    <cellStyle name="Accent3 9 2" xfId="32748"/>
    <cellStyle name="Accent3 9 3" xfId="32749"/>
    <cellStyle name="Accent4" xfId="23" builtinId="41" customBuiltin="1"/>
    <cellStyle name="Accent4 - 20%" xfId="9560"/>
    <cellStyle name="Accent4 - 20% 2" xfId="9561"/>
    <cellStyle name="Accent4 - 40%" xfId="9562"/>
    <cellStyle name="Accent4 - 40% 2" xfId="9563"/>
    <cellStyle name="Accent4 - 60%" xfId="9564"/>
    <cellStyle name="Accent4 - 60% 2" xfId="32750"/>
    <cellStyle name="Accent4 10" xfId="9565"/>
    <cellStyle name="Accent4 10 2" xfId="32751"/>
    <cellStyle name="Accent4 11" xfId="9566"/>
    <cellStyle name="Accent4 11 2" xfId="32752"/>
    <cellStyle name="Accent4 12" xfId="9567"/>
    <cellStyle name="Accent4 12 2" xfId="32753"/>
    <cellStyle name="Accent4 13" xfId="9568"/>
    <cellStyle name="Accent4 13 2" xfId="32754"/>
    <cellStyle name="Accent4 14" xfId="9569"/>
    <cellStyle name="Accent4 14 2" xfId="32755"/>
    <cellStyle name="Accent4 15" xfId="9570"/>
    <cellStyle name="Accent4 15 2" xfId="32756"/>
    <cellStyle name="Accent4 16" xfId="9571"/>
    <cellStyle name="Accent4 16 2" xfId="32757"/>
    <cellStyle name="Accent4 17" xfId="9572"/>
    <cellStyle name="Accent4 17 2" xfId="32758"/>
    <cellStyle name="Accent4 18" xfId="9573"/>
    <cellStyle name="Accent4 18 2" xfId="32759"/>
    <cellStyle name="Accent4 19" xfId="9574"/>
    <cellStyle name="Accent4 2" xfId="9575"/>
    <cellStyle name="Accent4 2 2" xfId="9576"/>
    <cellStyle name="Accent4 2 2 2" xfId="9577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8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79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0"/>
    <cellStyle name="Accent4 21" xfId="9581"/>
    <cellStyle name="Accent4 22" xfId="9582"/>
    <cellStyle name="Accent4 23" xfId="9583"/>
    <cellStyle name="Accent4 24" xfId="9584"/>
    <cellStyle name="Accent4 25" xfId="9585"/>
    <cellStyle name="Accent4 26" xfId="9586"/>
    <cellStyle name="Accent4 27" xfId="9587"/>
    <cellStyle name="Accent4 28" xfId="9588"/>
    <cellStyle name="Accent4 29" xfId="9589"/>
    <cellStyle name="Accent4 3" xfId="9590"/>
    <cellStyle name="Accent4 3 2" xfId="9591"/>
    <cellStyle name="Accent4 3 2 2" xfId="32786"/>
    <cellStyle name="Accent4 3 2 2 2" xfId="32787"/>
    <cellStyle name="Accent4 3 2 3" xfId="32788"/>
    <cellStyle name="Accent4 3 3" xfId="9592"/>
    <cellStyle name="Accent4 3 3 2" xfId="32789"/>
    <cellStyle name="Accent4 3 4" xfId="9593"/>
    <cellStyle name="Accent4 3 4 2" xfId="32790"/>
    <cellStyle name="Accent4 3 5" xfId="32791"/>
    <cellStyle name="Accent4 30" xfId="9594"/>
    <cellStyle name="Accent4 31" xfId="9595"/>
    <cellStyle name="Accent4 32" xfId="9596"/>
    <cellStyle name="Accent4 33" xfId="9597"/>
    <cellStyle name="Accent4 34" xfId="9598"/>
    <cellStyle name="Accent4 35" xfId="9599"/>
    <cellStyle name="Accent4 36" xfId="9600"/>
    <cellStyle name="Accent4 37" xfId="9601"/>
    <cellStyle name="Accent4 38" xfId="9602"/>
    <cellStyle name="Accent4 39" xfId="9603"/>
    <cellStyle name="Accent4 4" xfId="9604"/>
    <cellStyle name="Accent4 4 2" xfId="9605"/>
    <cellStyle name="Accent4 4 2 2" xfId="32792"/>
    <cellStyle name="Accent4 4 2 2 2" xfId="32793"/>
    <cellStyle name="Accent4 4 2 3" xfId="32794"/>
    <cellStyle name="Accent4 4 2 4" xfId="32795"/>
    <cellStyle name="Accent4 4 3" xfId="9606"/>
    <cellStyle name="Accent4 4 3 2" xfId="32796"/>
    <cellStyle name="Accent4 4 4" xfId="32797"/>
    <cellStyle name="Accent4 4 4 2" xfId="32798"/>
    <cellStyle name="Accent4 40" xfId="9607"/>
    <cellStyle name="Accent4 41" xfId="9608"/>
    <cellStyle name="Accent4 42" xfId="9609"/>
    <cellStyle name="Accent4 43" xfId="9610"/>
    <cellStyle name="Accent4 44" xfId="9611"/>
    <cellStyle name="Accent4 45" xfId="9612"/>
    <cellStyle name="Accent4 46" xfId="9613"/>
    <cellStyle name="Accent4 47" xfId="9614"/>
    <cellStyle name="Accent4 48" xfId="9615"/>
    <cellStyle name="Accent4 49" xfId="9616"/>
    <cellStyle name="Accent4 5" xfId="9617"/>
    <cellStyle name="Accent4 5 2" xfId="32799"/>
    <cellStyle name="Accent4 5 2 2" xfId="32800"/>
    <cellStyle name="Accent4 5 2 3" xfId="32801"/>
    <cellStyle name="Accent4 5 3" xfId="32802"/>
    <cellStyle name="Accent4 50" xfId="9618"/>
    <cellStyle name="Accent4 51" xfId="9619"/>
    <cellStyle name="Accent4 52" xfId="9620"/>
    <cellStyle name="Accent4 53" xfId="9621"/>
    <cellStyle name="Accent4 54" xfId="9622"/>
    <cellStyle name="Accent4 55" xfId="9623"/>
    <cellStyle name="Accent4 56" xfId="9624"/>
    <cellStyle name="Accent4 57" xfId="9625"/>
    <cellStyle name="Accent4 58" xfId="9626"/>
    <cellStyle name="Accent4 59" xfId="9627"/>
    <cellStyle name="Accent4 6" xfId="9628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29"/>
    <cellStyle name="Accent4 61" xfId="9630"/>
    <cellStyle name="Accent4 62" xfId="9631"/>
    <cellStyle name="Accent4 63" xfId="9632"/>
    <cellStyle name="Accent4 64" xfId="9633"/>
    <cellStyle name="Accent4 7" xfId="9634"/>
    <cellStyle name="Accent4 7 2" xfId="32808"/>
    <cellStyle name="Accent4 7 3" xfId="32809"/>
    <cellStyle name="Accent4 8" xfId="9635"/>
    <cellStyle name="Accent4 8 2" xfId="32810"/>
    <cellStyle name="Accent4 8 3" xfId="32811"/>
    <cellStyle name="Accent4 9" xfId="9636"/>
    <cellStyle name="Accent4 9 2" xfId="32812"/>
    <cellStyle name="Accent4 9 3" xfId="32813"/>
    <cellStyle name="Accent5" xfId="24" builtinId="45" customBuiltin="1"/>
    <cellStyle name="Accent5 - 20%" xfId="9637"/>
    <cellStyle name="Accent5 - 20% 2" xfId="9638"/>
    <cellStyle name="Accent5 - 40%" xfId="9639"/>
    <cellStyle name="Accent5 - 40% 2" xfId="9640"/>
    <cellStyle name="Accent5 - 60%" xfId="9641"/>
    <cellStyle name="Accent5 - 60% 2" xfId="32814"/>
    <cellStyle name="Accent5 10" xfId="9642"/>
    <cellStyle name="Accent5 10 2" xfId="32815"/>
    <cellStyle name="Accent5 11" xfId="9643"/>
    <cellStyle name="Accent5 11 2" xfId="32816"/>
    <cellStyle name="Accent5 12" xfId="9644"/>
    <cellStyle name="Accent5 12 2" xfId="32817"/>
    <cellStyle name="Accent5 13" xfId="9645"/>
    <cellStyle name="Accent5 13 2" xfId="32818"/>
    <cellStyle name="Accent5 14" xfId="9646"/>
    <cellStyle name="Accent5 14 2" xfId="32819"/>
    <cellStyle name="Accent5 15" xfId="9647"/>
    <cellStyle name="Accent5 15 2" xfId="32820"/>
    <cellStyle name="Accent5 16" xfId="9648"/>
    <cellStyle name="Accent5 16 2" xfId="32821"/>
    <cellStyle name="Accent5 17" xfId="9649"/>
    <cellStyle name="Accent5 17 2" xfId="32822"/>
    <cellStyle name="Accent5 18" xfId="9650"/>
    <cellStyle name="Accent5 18 2" xfId="32823"/>
    <cellStyle name="Accent5 19" xfId="9651"/>
    <cellStyle name="Accent5 19 2" xfId="32824"/>
    <cellStyle name="Accent5 2" xfId="9652"/>
    <cellStyle name="Accent5 2 2" xfId="9653"/>
    <cellStyle name="Accent5 2 2 2" xfId="9654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5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6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7"/>
    <cellStyle name="Accent5 20 2" xfId="32850"/>
    <cellStyle name="Accent5 21" xfId="9658"/>
    <cellStyle name="Accent5 21 2" xfId="32851"/>
    <cellStyle name="Accent5 22" xfId="9659"/>
    <cellStyle name="Accent5 22 2" xfId="32852"/>
    <cellStyle name="Accent5 23" xfId="9660"/>
    <cellStyle name="Accent5 23 2" xfId="32853"/>
    <cellStyle name="Accent5 24" xfId="9661"/>
    <cellStyle name="Accent5 24 2" xfId="32854"/>
    <cellStyle name="Accent5 25" xfId="9662"/>
    <cellStyle name="Accent5 25 2" xfId="32855"/>
    <cellStyle name="Accent5 26" xfId="9663"/>
    <cellStyle name="Accent5 26 2" xfId="32856"/>
    <cellStyle name="Accent5 27" xfId="9664"/>
    <cellStyle name="Accent5 27 2" xfId="32857"/>
    <cellStyle name="Accent5 28" xfId="9665"/>
    <cellStyle name="Accent5 28 2" xfId="32858"/>
    <cellStyle name="Accent5 29" xfId="9666"/>
    <cellStyle name="Accent5 29 2" xfId="32859"/>
    <cellStyle name="Accent5 3" xfId="9667"/>
    <cellStyle name="Accent5 3 2" xfId="9668"/>
    <cellStyle name="Accent5 3 2 2" xfId="32860"/>
    <cellStyle name="Accent5 3 2 2 2" xfId="32861"/>
    <cellStyle name="Accent5 3 2 3" xfId="32862"/>
    <cellStyle name="Accent5 3 3" xfId="9669"/>
    <cellStyle name="Accent5 3 3 2" xfId="32863"/>
    <cellStyle name="Accent5 3 4" xfId="32864"/>
    <cellStyle name="Accent5 3 4 2" xfId="32865"/>
    <cellStyle name="Accent5 30" xfId="9670"/>
    <cellStyle name="Accent5 30 2" xfId="32866"/>
    <cellStyle name="Accent5 31" xfId="9671"/>
    <cellStyle name="Accent5 32" xfId="9672"/>
    <cellStyle name="Accent5 33" xfId="9673"/>
    <cellStyle name="Accent5 34" xfId="9674"/>
    <cellStyle name="Accent5 35" xfId="9675"/>
    <cellStyle name="Accent5 36" xfId="9676"/>
    <cellStyle name="Accent5 37" xfId="9677"/>
    <cellStyle name="Accent5 38" xfId="9678"/>
    <cellStyle name="Accent5 39" xfId="9679"/>
    <cellStyle name="Accent5 4" xfId="9680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1"/>
    <cellStyle name="Accent5 41" xfId="9682"/>
    <cellStyle name="Accent5 42" xfId="9683"/>
    <cellStyle name="Accent5 43" xfId="9684"/>
    <cellStyle name="Accent5 44" xfId="9685"/>
    <cellStyle name="Accent5 45" xfId="9686"/>
    <cellStyle name="Accent5 46" xfId="9687"/>
    <cellStyle name="Accent5 47" xfId="9688"/>
    <cellStyle name="Accent5 48" xfId="9689"/>
    <cellStyle name="Accent5 49" xfId="9690"/>
    <cellStyle name="Accent5 5" xfId="9691"/>
    <cellStyle name="Accent5 5 2" xfId="32876"/>
    <cellStyle name="Accent5 5 2 2" xfId="32877"/>
    <cellStyle name="Accent5 50" xfId="9692"/>
    <cellStyle name="Accent5 51" xfId="9693"/>
    <cellStyle name="Accent5 52" xfId="9694"/>
    <cellStyle name="Accent5 53" xfId="9695"/>
    <cellStyle name="Accent5 54" xfId="9696"/>
    <cellStyle name="Accent5 55" xfId="9697"/>
    <cellStyle name="Accent5 56" xfId="9698"/>
    <cellStyle name="Accent5 57" xfId="9699"/>
    <cellStyle name="Accent5 58" xfId="9700"/>
    <cellStyle name="Accent5 59" xfId="9701"/>
    <cellStyle name="Accent5 6" xfId="9702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3"/>
    <cellStyle name="Accent5 61" xfId="9704"/>
    <cellStyle name="Accent5 62" xfId="9705"/>
    <cellStyle name="Accent5 63" xfId="9706"/>
    <cellStyle name="Accent5 64" xfId="9707"/>
    <cellStyle name="Accent5 7" xfId="9708"/>
    <cellStyle name="Accent5 7 2" xfId="32883"/>
    <cellStyle name="Accent5 7 3" xfId="32884"/>
    <cellStyle name="Accent5 8" xfId="9709"/>
    <cellStyle name="Accent5 8 2" xfId="32885"/>
    <cellStyle name="Accent5 8 3" xfId="32886"/>
    <cellStyle name="Accent5 9" xfId="9710"/>
    <cellStyle name="Accent5 9 2" xfId="32887"/>
    <cellStyle name="Accent6" xfId="25" builtinId="49" customBuiltin="1"/>
    <cellStyle name="Accent6 - 20%" xfId="9711"/>
    <cellStyle name="Accent6 - 20% 2" xfId="9712"/>
    <cellStyle name="Accent6 - 40%" xfId="9713"/>
    <cellStyle name="Accent6 - 40% 2" xfId="9714"/>
    <cellStyle name="Accent6 - 60%" xfId="9715"/>
    <cellStyle name="Accent6 - 60% 2" xfId="32888"/>
    <cellStyle name="Accent6 10" xfId="9716"/>
    <cellStyle name="Accent6 10 2" xfId="32889"/>
    <cellStyle name="Accent6 11" xfId="9717"/>
    <cellStyle name="Accent6 11 2" xfId="32890"/>
    <cellStyle name="Accent6 12" xfId="9718"/>
    <cellStyle name="Accent6 12 2" xfId="32891"/>
    <cellStyle name="Accent6 13" xfId="9719"/>
    <cellStyle name="Accent6 13 2" xfId="32892"/>
    <cellStyle name="Accent6 14" xfId="9720"/>
    <cellStyle name="Accent6 14 2" xfId="32893"/>
    <cellStyle name="Accent6 15" xfId="9721"/>
    <cellStyle name="Accent6 15 2" xfId="32894"/>
    <cellStyle name="Accent6 16" xfId="9722"/>
    <cellStyle name="Accent6 16 2" xfId="32895"/>
    <cellStyle name="Accent6 17" xfId="9723"/>
    <cellStyle name="Accent6 17 2" xfId="32896"/>
    <cellStyle name="Accent6 18" xfId="9724"/>
    <cellStyle name="Accent6 18 2" xfId="32897"/>
    <cellStyle name="Accent6 19" xfId="9725"/>
    <cellStyle name="Accent6 2" xfId="9726"/>
    <cellStyle name="Accent6 2 2" xfId="9727"/>
    <cellStyle name="Accent6 2 2 2" xfId="9728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29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0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1"/>
    <cellStyle name="Accent6 21" xfId="9732"/>
    <cellStyle name="Accent6 22" xfId="9733"/>
    <cellStyle name="Accent6 23" xfId="9734"/>
    <cellStyle name="Accent6 24" xfId="9735"/>
    <cellStyle name="Accent6 25" xfId="9736"/>
    <cellStyle name="Accent6 26" xfId="9737"/>
    <cellStyle name="Accent6 27" xfId="9738"/>
    <cellStyle name="Accent6 28" xfId="9739"/>
    <cellStyle name="Accent6 29" xfId="9740"/>
    <cellStyle name="Accent6 3" xfId="9741"/>
    <cellStyle name="Accent6 3 2" xfId="9742"/>
    <cellStyle name="Accent6 3 2 2" xfId="32925"/>
    <cellStyle name="Accent6 3 2 2 2" xfId="32926"/>
    <cellStyle name="Accent6 3 2 3" xfId="32927"/>
    <cellStyle name="Accent6 3 3" xfId="9743"/>
    <cellStyle name="Accent6 3 3 2" xfId="32928"/>
    <cellStyle name="Accent6 3 4" xfId="9744"/>
    <cellStyle name="Accent6 3 4 2" xfId="32929"/>
    <cellStyle name="Accent6 3 5" xfId="32930"/>
    <cellStyle name="Accent6 30" xfId="9745"/>
    <cellStyle name="Accent6 31" xfId="9746"/>
    <cellStyle name="Accent6 32" xfId="9747"/>
    <cellStyle name="Accent6 33" xfId="9748"/>
    <cellStyle name="Accent6 34" xfId="9749"/>
    <cellStyle name="Accent6 35" xfId="9750"/>
    <cellStyle name="Accent6 36" xfId="9751"/>
    <cellStyle name="Accent6 37" xfId="9752"/>
    <cellStyle name="Accent6 38" xfId="9753"/>
    <cellStyle name="Accent6 39" xfId="9754"/>
    <cellStyle name="Accent6 4" xfId="9755"/>
    <cellStyle name="Accent6 4 2" xfId="9756"/>
    <cellStyle name="Accent6 4 2 2" xfId="32931"/>
    <cellStyle name="Accent6 4 2 2 2" xfId="32932"/>
    <cellStyle name="Accent6 4 2 3" xfId="32933"/>
    <cellStyle name="Accent6 4 2 4" xfId="32934"/>
    <cellStyle name="Accent6 4 3" xfId="9757"/>
    <cellStyle name="Accent6 4 3 2" xfId="32935"/>
    <cellStyle name="Accent6 4 4" xfId="32936"/>
    <cellStyle name="Accent6 4 4 2" xfId="32937"/>
    <cellStyle name="Accent6 40" xfId="9758"/>
    <cellStyle name="Accent6 41" xfId="9759"/>
    <cellStyle name="Accent6 42" xfId="9760"/>
    <cellStyle name="Accent6 43" xfId="9761"/>
    <cellStyle name="Accent6 44" xfId="9762"/>
    <cellStyle name="Accent6 45" xfId="9763"/>
    <cellStyle name="Accent6 46" xfId="9764"/>
    <cellStyle name="Accent6 47" xfId="9765"/>
    <cellStyle name="Accent6 48" xfId="9766"/>
    <cellStyle name="Accent6 49" xfId="9767"/>
    <cellStyle name="Accent6 5" xfId="9768"/>
    <cellStyle name="Accent6 5 2" xfId="32938"/>
    <cellStyle name="Accent6 5 2 2" xfId="32939"/>
    <cellStyle name="Accent6 5 2 3" xfId="32940"/>
    <cellStyle name="Accent6 5 3" xfId="32941"/>
    <cellStyle name="Accent6 50" xfId="9769"/>
    <cellStyle name="Accent6 51" xfId="9770"/>
    <cellStyle name="Accent6 52" xfId="9771"/>
    <cellStyle name="Accent6 53" xfId="9772"/>
    <cellStyle name="Accent6 54" xfId="9773"/>
    <cellStyle name="Accent6 55" xfId="9774"/>
    <cellStyle name="Accent6 56" xfId="9775"/>
    <cellStyle name="Accent6 57" xfId="9776"/>
    <cellStyle name="Accent6 58" xfId="9777"/>
    <cellStyle name="Accent6 59" xfId="9778"/>
    <cellStyle name="Accent6 6" xfId="9779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0"/>
    <cellStyle name="Accent6 61" xfId="9781"/>
    <cellStyle name="Accent6 62" xfId="9782"/>
    <cellStyle name="Accent6 63" xfId="9783"/>
    <cellStyle name="Accent6 64" xfId="9784"/>
    <cellStyle name="Accent6 7" xfId="9785"/>
    <cellStyle name="Accent6 7 2" xfId="32947"/>
    <cellStyle name="Accent6 7 3" xfId="32948"/>
    <cellStyle name="Accent6 8" xfId="9786"/>
    <cellStyle name="Accent6 8 2" xfId="32949"/>
    <cellStyle name="Accent6 8 3" xfId="32950"/>
    <cellStyle name="Accent6 9" xfId="9787"/>
    <cellStyle name="Accent6 9 2" xfId="32951"/>
    <cellStyle name="Accent6 9 3" xfId="32952"/>
    <cellStyle name="Bad" xfId="26" builtinId="27" customBuiltin="1"/>
    <cellStyle name="Bad 10" xfId="9788"/>
    <cellStyle name="Bad 11" xfId="9789"/>
    <cellStyle name="Bad 12" xfId="9790"/>
    <cellStyle name="Bad 13" xfId="9791"/>
    <cellStyle name="Bad 14" xfId="9792"/>
    <cellStyle name="Bad 15" xfId="9793"/>
    <cellStyle name="Bad 16" xfId="9794"/>
    <cellStyle name="Bad 17" xfId="9795"/>
    <cellStyle name="Bad 18" xfId="9796"/>
    <cellStyle name="Bad 19" xfId="9797"/>
    <cellStyle name="Bad 2" xfId="9798"/>
    <cellStyle name="Bad 2 2" xfId="9799"/>
    <cellStyle name="Bad 2 2 2" xfId="9800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1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2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3"/>
    <cellStyle name="Bad 21" xfId="9804"/>
    <cellStyle name="Bad 22" xfId="9805"/>
    <cellStyle name="Bad 23" xfId="9806"/>
    <cellStyle name="Bad 24" xfId="9807"/>
    <cellStyle name="Bad 25" xfId="9808"/>
    <cellStyle name="Bad 26" xfId="9809"/>
    <cellStyle name="Bad 27" xfId="9810"/>
    <cellStyle name="Bad 28" xfId="9811"/>
    <cellStyle name="Bad 29" xfId="9812"/>
    <cellStyle name="Bad 3" xfId="9813"/>
    <cellStyle name="Bad 3 2" xfId="9814"/>
    <cellStyle name="Bad 3 2 2" xfId="32980"/>
    <cellStyle name="Bad 3 2 2 2" xfId="32981"/>
    <cellStyle name="Bad 3 2 3" xfId="32982"/>
    <cellStyle name="Bad 3 3" xfId="9815"/>
    <cellStyle name="Bad 3 3 2" xfId="32983"/>
    <cellStyle name="Bad 3 4" xfId="9816"/>
    <cellStyle name="Bad 3 4 2" xfId="32984"/>
    <cellStyle name="Bad 3 5" xfId="32985"/>
    <cellStyle name="Bad 30" xfId="9817"/>
    <cellStyle name="Bad 31" xfId="9818"/>
    <cellStyle name="Bad 32" xfId="9819"/>
    <cellStyle name="Bad 33" xfId="9820"/>
    <cellStyle name="Bad 34" xfId="9821"/>
    <cellStyle name="Bad 35" xfId="9822"/>
    <cellStyle name="Bad 36" xfId="9823"/>
    <cellStyle name="Bad 37" xfId="9824"/>
    <cellStyle name="Bad 38" xfId="9825"/>
    <cellStyle name="Bad 39" xfId="9826"/>
    <cellStyle name="Bad 4" xfId="9827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8"/>
    <cellStyle name="Bad 41" xfId="9829"/>
    <cellStyle name="Bad 42" xfId="9830"/>
    <cellStyle name="Bad 43" xfId="9831"/>
    <cellStyle name="Bad 44" xfId="9832"/>
    <cellStyle name="Bad 45" xfId="9833"/>
    <cellStyle name="Bad 46" xfId="9834"/>
    <cellStyle name="Bad 47" xfId="9835"/>
    <cellStyle name="Bad 48" xfId="9836"/>
    <cellStyle name="Bad 49" xfId="9837"/>
    <cellStyle name="Bad 5" xfId="9838"/>
    <cellStyle name="Bad 5 2" xfId="32995"/>
    <cellStyle name="Bad 5 2 2" xfId="32996"/>
    <cellStyle name="Bad 5 2 3" xfId="32997"/>
    <cellStyle name="Bad 5 3" xfId="32998"/>
    <cellStyle name="Bad 50" xfId="9839"/>
    <cellStyle name="Bad 51" xfId="9840"/>
    <cellStyle name="Bad 52" xfId="9841"/>
    <cellStyle name="Bad 53" xfId="9842"/>
    <cellStyle name="Bad 54" xfId="9843"/>
    <cellStyle name="Bad 55" xfId="9844"/>
    <cellStyle name="Bad 56" xfId="9845"/>
    <cellStyle name="Bad 57" xfId="9846"/>
    <cellStyle name="Bad 58" xfId="9847"/>
    <cellStyle name="Bad 59" xfId="9848"/>
    <cellStyle name="Bad 6" xfId="9849"/>
    <cellStyle name="Bad 6 2" xfId="32999"/>
    <cellStyle name="Bad 6 2 2" xfId="33000"/>
    <cellStyle name="Bad 6 3" xfId="33001"/>
    <cellStyle name="Bad 6 4" xfId="33002"/>
    <cellStyle name="Bad 6 5" xfId="33003"/>
    <cellStyle name="Bad 60" xfId="9850"/>
    <cellStyle name="Bad 61" xfId="9851"/>
    <cellStyle name="Bad 62" xfId="9852"/>
    <cellStyle name="Bad 63" xfId="9853"/>
    <cellStyle name="Bad 64" xfId="9854"/>
    <cellStyle name="Bad 7" xfId="9855"/>
    <cellStyle name="Bad 7 2" xfId="33004"/>
    <cellStyle name="Bad 7 3" xfId="33005"/>
    <cellStyle name="Bad 8" xfId="9856"/>
    <cellStyle name="Bad 9" xfId="9857"/>
    <cellStyle name="Band 2" xfId="33006"/>
    <cellStyle name="blank" xfId="9858"/>
    <cellStyle name="blank 2" xfId="33007"/>
    <cellStyle name="bld-li - Style4" xfId="9859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0"/>
    <cellStyle name="Calc Currency (0) 2" xfId="9861"/>
    <cellStyle name="Calc Currency (0) 2 2" xfId="9862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3"/>
    <cellStyle name="Calc Currency (0) 3 2" xfId="33024"/>
    <cellStyle name="Calc Currency (0) 3 2 2" xfId="33025"/>
    <cellStyle name="Calc Currency (0) 3 3" xfId="33026"/>
    <cellStyle name="Calc Currency (0) 4" xfId="9864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5"/>
    <cellStyle name="Calculation 10 2" xfId="33030"/>
    <cellStyle name="Calculation 11" xfId="9866"/>
    <cellStyle name="Calculation 12" xfId="9867"/>
    <cellStyle name="Calculation 13" xfId="9868"/>
    <cellStyle name="Calculation 14" xfId="9869"/>
    <cellStyle name="Calculation 15" xfId="9870"/>
    <cellStyle name="Calculation 16" xfId="9871"/>
    <cellStyle name="Calculation 17" xfId="9872"/>
    <cellStyle name="Calculation 18" xfId="9873"/>
    <cellStyle name="Calculation 19" xfId="9874"/>
    <cellStyle name="Calculation 2" xfId="9875"/>
    <cellStyle name="Calculation 2 2" xfId="9876"/>
    <cellStyle name="Calculation 2 2 2" xfId="9877"/>
    <cellStyle name="Calculation 2 2 2 2" xfId="9878"/>
    <cellStyle name="Calculation 2 2 2 2 2" xfId="33031"/>
    <cellStyle name="Calculation 2 2 2 3" xfId="9879"/>
    <cellStyle name="Calculation 2 2 2 4" xfId="9880"/>
    <cellStyle name="Calculation 2 2 2 5" xfId="9881"/>
    <cellStyle name="Calculation 2 2 2 6" xfId="33032"/>
    <cellStyle name="Calculation 2 2 2 7" xfId="33033"/>
    <cellStyle name="Calculation 2 2 3" xfId="9882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3"/>
    <cellStyle name="Calculation 2 3 2" xfId="9884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5"/>
    <cellStyle name="Calculation 2 3 3 2" xfId="33043"/>
    <cellStyle name="Calculation 2 3 4" xfId="9886"/>
    <cellStyle name="Calculation 2 3 4 2" xfId="33044"/>
    <cellStyle name="Calculation 2 3 5" xfId="33045"/>
    <cellStyle name="Calculation 2 4" xfId="9887"/>
    <cellStyle name="Calculation 2 4 2" xfId="9888"/>
    <cellStyle name="Calculation 2 4 2 2" xfId="33046"/>
    <cellStyle name="Calculation 2 4 3" xfId="33047"/>
    <cellStyle name="Calculation 2 5" xfId="9889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0"/>
    <cellStyle name="Calculation 21" xfId="9891"/>
    <cellStyle name="Calculation 22" xfId="9892"/>
    <cellStyle name="Calculation 23" xfId="9893"/>
    <cellStyle name="Calculation 24" xfId="9894"/>
    <cellStyle name="Calculation 25" xfId="9895"/>
    <cellStyle name="Calculation 26" xfId="9896"/>
    <cellStyle name="Calculation 27" xfId="9897"/>
    <cellStyle name="Calculation 28" xfId="9898"/>
    <cellStyle name="Calculation 29" xfId="9899"/>
    <cellStyle name="Calculation 3" xfId="9900"/>
    <cellStyle name="Calculation 3 2" xfId="9901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2"/>
    <cellStyle name="Calculation 3 3 2" xfId="33064"/>
    <cellStyle name="Calculation 3 3 2 2" xfId="33065"/>
    <cellStyle name="Calculation 3 3 3" xfId="33066"/>
    <cellStyle name="Calculation 3 3 4" xfId="33067"/>
    <cellStyle name="Calculation 3 4" xfId="9903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4"/>
    <cellStyle name="Calculation 31" xfId="9905"/>
    <cellStyle name="Calculation 32" xfId="9906"/>
    <cellStyle name="Calculation 33" xfId="9907"/>
    <cellStyle name="Calculation 34" xfId="9908"/>
    <cellStyle name="Calculation 35" xfId="9909"/>
    <cellStyle name="Calculation 36" xfId="9910"/>
    <cellStyle name="Calculation 37" xfId="9911"/>
    <cellStyle name="Calculation 38" xfId="9912"/>
    <cellStyle name="Calculation 39" xfId="9913"/>
    <cellStyle name="Calculation 4" xfId="9914"/>
    <cellStyle name="Calculation 4 2" xfId="9915"/>
    <cellStyle name="Calculation 4 2 2" xfId="9916"/>
    <cellStyle name="Calculation 4 2 2 2" xfId="33074"/>
    <cellStyle name="Calculation 4 2 3" xfId="33075"/>
    <cellStyle name="Calculation 4 3" xfId="9917"/>
    <cellStyle name="Calculation 4 3 2" xfId="9918"/>
    <cellStyle name="Calculation 4 3 2 2" xfId="33076"/>
    <cellStyle name="Calculation 4 3 3" xfId="33077"/>
    <cellStyle name="Calculation 4 4" xfId="9919"/>
    <cellStyle name="Calculation 4 4 2" xfId="9920"/>
    <cellStyle name="Calculation 4 4 2 2" xfId="33078"/>
    <cellStyle name="Calculation 4 4 3" xfId="33079"/>
    <cellStyle name="Calculation 4 5" xfId="33080"/>
    <cellStyle name="Calculation 4 5 2" xfId="33081"/>
    <cellStyle name="Calculation 40" xfId="9921"/>
    <cellStyle name="Calculation 41" xfId="9922"/>
    <cellStyle name="Calculation 42" xfId="9923"/>
    <cellStyle name="Calculation 43" xfId="9924"/>
    <cellStyle name="Calculation 44" xfId="9925"/>
    <cellStyle name="Calculation 45" xfId="9926"/>
    <cellStyle name="Calculation 46" xfId="9927"/>
    <cellStyle name="Calculation 47" xfId="9928"/>
    <cellStyle name="Calculation 48" xfId="9929"/>
    <cellStyle name="Calculation 49" xfId="9930"/>
    <cellStyle name="Calculation 5" xfId="9931"/>
    <cellStyle name="Calculation 5 2" xfId="9932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3"/>
    <cellStyle name="Calculation 51" xfId="9934"/>
    <cellStyle name="Calculation 52" xfId="9935"/>
    <cellStyle name="Calculation 53" xfId="9936"/>
    <cellStyle name="Calculation 54" xfId="9937"/>
    <cellStyle name="Calculation 55" xfId="9938"/>
    <cellStyle name="Calculation 56" xfId="9939"/>
    <cellStyle name="Calculation 57" xfId="9940"/>
    <cellStyle name="Calculation 58" xfId="9941"/>
    <cellStyle name="Calculation 59" xfId="9942"/>
    <cellStyle name="Calculation 6" xfId="9943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4"/>
    <cellStyle name="Calculation 61" xfId="9945"/>
    <cellStyle name="Calculation 62" xfId="9946"/>
    <cellStyle name="Calculation 63" xfId="9947"/>
    <cellStyle name="Calculation 64" xfId="9948"/>
    <cellStyle name="Calculation 65" xfId="9949"/>
    <cellStyle name="Calculation 66" xfId="9950"/>
    <cellStyle name="Calculation 7" xfId="9951"/>
    <cellStyle name="Calculation 7 2" xfId="9952"/>
    <cellStyle name="Calculation 7 2 2" xfId="33110"/>
    <cellStyle name="Calculation 7 3" xfId="33111"/>
    <cellStyle name="Calculation 7 3 2" xfId="33112"/>
    <cellStyle name="Calculation 8" xfId="9953"/>
    <cellStyle name="Calculation 8 2" xfId="9954"/>
    <cellStyle name="Calculation 8 2 2" xfId="33113"/>
    <cellStyle name="Calculation 8 3" xfId="33114"/>
    <cellStyle name="Calculation 9" xfId="9955"/>
    <cellStyle name="Calculation 9 2" xfId="9956"/>
    <cellStyle name="Calculation 9 2 2" xfId="33115"/>
    <cellStyle name="Calculation 9 3" xfId="33116"/>
    <cellStyle name="Check Cell" xfId="28" builtinId="23" customBuiltin="1"/>
    <cellStyle name="Check Cell 10" xfId="9957"/>
    <cellStyle name="Check Cell 11" xfId="9958"/>
    <cellStyle name="Check Cell 12" xfId="9959"/>
    <cellStyle name="Check Cell 13" xfId="9960"/>
    <cellStyle name="Check Cell 14" xfId="9961"/>
    <cellStyle name="Check Cell 15" xfId="9962"/>
    <cellStyle name="Check Cell 16" xfId="9963"/>
    <cellStyle name="Check Cell 17" xfId="9964"/>
    <cellStyle name="Check Cell 18" xfId="9965"/>
    <cellStyle name="Check Cell 19" xfId="9966"/>
    <cellStyle name="Check Cell 2" xfId="9967"/>
    <cellStyle name="Check Cell 2 2" xfId="9968"/>
    <cellStyle name="Check Cell 2 2 2" xfId="9969"/>
    <cellStyle name="Check Cell 2 2 2 2" xfId="9970"/>
    <cellStyle name="Check Cell 2 2 2 2 2" xfId="33117"/>
    <cellStyle name="Check Cell 2 2 2 3" xfId="9971"/>
    <cellStyle name="Check Cell 2 2 2 4" xfId="9972"/>
    <cellStyle name="Check Cell 2 2 2 5" xfId="9973"/>
    <cellStyle name="Check Cell 2 2 2 6" xfId="9974"/>
    <cellStyle name="Check Cell 2 2 2 7" xfId="9975"/>
    <cellStyle name="Check Cell 2 2 2 8" xfId="33118"/>
    <cellStyle name="Check Cell 2 2 2 9" xfId="33119"/>
    <cellStyle name="Check Cell 2 2 3" xfId="9976"/>
    <cellStyle name="Check Cell 2 2 3 2" xfId="33120"/>
    <cellStyle name="Check Cell 2 2 4" xfId="33121"/>
    <cellStyle name="Check Cell 2 2 4 2" xfId="33122"/>
    <cellStyle name="Check Cell 2 3" xfId="9977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8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79"/>
    <cellStyle name="Check Cell 21" xfId="9980"/>
    <cellStyle name="Check Cell 22" xfId="9981"/>
    <cellStyle name="Check Cell 23" xfId="9982"/>
    <cellStyle name="Check Cell 24" xfId="9983"/>
    <cellStyle name="Check Cell 25" xfId="9984"/>
    <cellStyle name="Check Cell 26" xfId="9985"/>
    <cellStyle name="Check Cell 27" xfId="9986"/>
    <cellStyle name="Check Cell 28" xfId="9987"/>
    <cellStyle name="Check Cell 29" xfId="9988"/>
    <cellStyle name="Check Cell 3" xfId="9989"/>
    <cellStyle name="Check Cell 3 2" xfId="9990"/>
    <cellStyle name="Check Cell 3 2 2" xfId="33141"/>
    <cellStyle name="Check Cell 3 2 2 2" xfId="33142"/>
    <cellStyle name="Check Cell 3 2 3" xfId="33143"/>
    <cellStyle name="Check Cell 3 3" xfId="9991"/>
    <cellStyle name="Check Cell 3 3 2" xfId="33144"/>
    <cellStyle name="Check Cell 3 4" xfId="9992"/>
    <cellStyle name="Check Cell 3 4 2" xfId="33145"/>
    <cellStyle name="Check Cell 3 5" xfId="9993"/>
    <cellStyle name="Check Cell 3 6" xfId="9994"/>
    <cellStyle name="Check Cell 3 7" xfId="33146"/>
    <cellStyle name="Check Cell 3 8" xfId="33147"/>
    <cellStyle name="Check Cell 30" xfId="9995"/>
    <cellStyle name="Check Cell 31" xfId="9996"/>
    <cellStyle name="Check Cell 32" xfId="9997"/>
    <cellStyle name="Check Cell 33" xfId="9998"/>
    <cellStyle name="Check Cell 34" xfId="9999"/>
    <cellStyle name="Check Cell 35" xfId="10000"/>
    <cellStyle name="Check Cell 36" xfId="10001"/>
    <cellStyle name="Check Cell 37" xfId="10002"/>
    <cellStyle name="Check Cell 38" xfId="10003"/>
    <cellStyle name="Check Cell 39" xfId="10004"/>
    <cellStyle name="Check Cell 4" xfId="10005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6"/>
    <cellStyle name="Check Cell 41" xfId="10007"/>
    <cellStyle name="Check Cell 42" xfId="10008"/>
    <cellStyle name="Check Cell 43" xfId="10009"/>
    <cellStyle name="Check Cell 44" xfId="10010"/>
    <cellStyle name="Check Cell 45" xfId="10011"/>
    <cellStyle name="Check Cell 46" xfId="10012"/>
    <cellStyle name="Check Cell 47" xfId="10013"/>
    <cellStyle name="Check Cell 48" xfId="10014"/>
    <cellStyle name="Check Cell 49" xfId="10015"/>
    <cellStyle name="Check Cell 5" xfId="10016"/>
    <cellStyle name="Check Cell 5 2" xfId="33157"/>
    <cellStyle name="Check Cell 5 2 2" xfId="33158"/>
    <cellStyle name="Check Cell 50" xfId="10017"/>
    <cellStyle name="Check Cell 51" xfId="10018"/>
    <cellStyle name="Check Cell 52" xfId="10019"/>
    <cellStyle name="Check Cell 53" xfId="10020"/>
    <cellStyle name="Check Cell 54" xfId="10021"/>
    <cellStyle name="Check Cell 55" xfId="10022"/>
    <cellStyle name="Check Cell 56" xfId="10023"/>
    <cellStyle name="Check Cell 57" xfId="10024"/>
    <cellStyle name="Check Cell 58" xfId="10025"/>
    <cellStyle name="Check Cell 59" xfId="10026"/>
    <cellStyle name="Check Cell 6" xfId="10027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8"/>
    <cellStyle name="Check Cell 61" xfId="10029"/>
    <cellStyle name="Check Cell 62" xfId="10030"/>
    <cellStyle name="Check Cell 63" xfId="10031"/>
    <cellStyle name="Check Cell 64" xfId="10032"/>
    <cellStyle name="Check Cell 7" xfId="10033"/>
    <cellStyle name="Check Cell 7 2" xfId="33164"/>
    <cellStyle name="Check Cell 8" xfId="10034"/>
    <cellStyle name="Check Cell 9" xfId="10035"/>
    <cellStyle name="CheckCell" xfId="10036"/>
    <cellStyle name="CheckCell 2" xfId="10037"/>
    <cellStyle name="CheckCell 2 2" xfId="10038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39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0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1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2"/>
    <cellStyle name="Comma [0] 3" xfId="10043"/>
    <cellStyle name="Comma [0] 4" xfId="33212"/>
    <cellStyle name="Comma [0] 5" xfId="33213"/>
    <cellStyle name="Comma 10" xfId="63"/>
    <cellStyle name="Comma 10 2" xfId="10044"/>
    <cellStyle name="Comma 10 2 2" xfId="10045"/>
    <cellStyle name="Comma 10 2 2 2" xfId="33214"/>
    <cellStyle name="Comma 10 2 2 2 2" xfId="33215"/>
    <cellStyle name="Comma 10 2 2 3" xfId="33216"/>
    <cellStyle name="Comma 10 2 3" xfId="10046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7"/>
    <cellStyle name="Comma 10 3 2" xfId="33224"/>
    <cellStyle name="Comma 10 3 2 2" xfId="33225"/>
    <cellStyle name="Comma 10 3 3" xfId="33226"/>
    <cellStyle name="Comma 10 4" xfId="10048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49"/>
    <cellStyle name="Comma 11 2" xfId="10050"/>
    <cellStyle name="Comma 11 2 2" xfId="10051"/>
    <cellStyle name="Comma 11 2 2 2" xfId="33236"/>
    <cellStyle name="Comma 11 2 3" xfId="33237"/>
    <cellStyle name="Comma 11 3" xfId="10052"/>
    <cellStyle name="Comma 11 3 2" xfId="33238"/>
    <cellStyle name="Comma 11 3 2 2" xfId="33239"/>
    <cellStyle name="Comma 11 3 3" xfId="33240"/>
    <cellStyle name="Comma 11 3 4" xfId="33241"/>
    <cellStyle name="Comma 11 4" xfId="10053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4"/>
    <cellStyle name="Comma 12 2" xfId="10055"/>
    <cellStyle name="Comma 12 2 2" xfId="10056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7"/>
    <cellStyle name="Comma 12 3 2" xfId="33253"/>
    <cellStyle name="Comma 12 3 2 2" xfId="33254"/>
    <cellStyle name="Comma 12 3 3" xfId="33255"/>
    <cellStyle name="Comma 12 4" xfId="10058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59"/>
    <cellStyle name="Comma 13 2" xfId="10060"/>
    <cellStyle name="Comma 13 2 2" xfId="10061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2"/>
    <cellStyle name="Comma 13 3 2" xfId="33269"/>
    <cellStyle name="Comma 13 3 2 2" xfId="33270"/>
    <cellStyle name="Comma 13 3 3" xfId="33271"/>
    <cellStyle name="Comma 13 4" xfId="10063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4"/>
    <cellStyle name="Comma 14 2" xfId="10065"/>
    <cellStyle name="Comma 14 2 2" xfId="10066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7"/>
    <cellStyle name="Comma 14 3 2" xfId="33285"/>
    <cellStyle name="Comma 14 3 2 2" xfId="33286"/>
    <cellStyle name="Comma 14 3 3" xfId="33287"/>
    <cellStyle name="Comma 14 4" xfId="10068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69"/>
    <cellStyle name="Comma 15 2" xfId="10070"/>
    <cellStyle name="Comma 15 2 2" xfId="10071"/>
    <cellStyle name="Comma 15 2 2 2" xfId="33295"/>
    <cellStyle name="Comma 15 2 2 3" xfId="33296"/>
    <cellStyle name="Comma 15 2 3" xfId="33297"/>
    <cellStyle name="Comma 15 3" xfId="10072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3"/>
    <cellStyle name="Comma 16 2" xfId="10074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5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6"/>
    <cellStyle name="Comma 17 2" xfId="10077"/>
    <cellStyle name="Comma 17 2 2" xfId="10078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79"/>
    <cellStyle name="Comma 17 3 2" xfId="10080"/>
    <cellStyle name="Comma 17 3 2 2" xfId="33334"/>
    <cellStyle name="Comma 17 3 3" xfId="33335"/>
    <cellStyle name="Comma 17 4" xfId="10081"/>
    <cellStyle name="Comma 17 4 2" xfId="10082"/>
    <cellStyle name="Comma 17 4 2 2" xfId="33336"/>
    <cellStyle name="Comma 17 4 3" xfId="33337"/>
    <cellStyle name="Comma 17 5" xfId="10083"/>
    <cellStyle name="Comma 17 5 2" xfId="33338"/>
    <cellStyle name="Comma 17 6" xfId="33339"/>
    <cellStyle name="Comma 17 6 2" xfId="33340"/>
    <cellStyle name="Comma 18" xfId="10084"/>
    <cellStyle name="Comma 18 2" xfId="10085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6"/>
    <cellStyle name="Comma 18 3 2" xfId="33352"/>
    <cellStyle name="Comma 18 3 2 2" xfId="33353"/>
    <cellStyle name="Comma 18 3 3" xfId="33354"/>
    <cellStyle name="Comma 18 4" xfId="10087"/>
    <cellStyle name="Comma 18 4 2" xfId="33355"/>
    <cellStyle name="Comma 18 4 2 2" xfId="33356"/>
    <cellStyle name="Comma 18 4 3" xfId="33357"/>
    <cellStyle name="Comma 18 5" xfId="10088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89"/>
    <cellStyle name="Comma 19 2" xfId="10090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1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2"/>
    <cellStyle name="Comma 2 10" xfId="10093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4"/>
    <cellStyle name="Comma 2 2 2" xfId="10095"/>
    <cellStyle name="Comma 2 2 2 2" xfId="10096"/>
    <cellStyle name="Comma 2 2 2 2 2" xfId="33398"/>
    <cellStyle name="Comma 2 2 2 2 2 2" xfId="33399"/>
    <cellStyle name="Comma 2 2 2 2 3" xfId="33400"/>
    <cellStyle name="Comma 2 2 2 2 4" xfId="33401"/>
    <cellStyle name="Comma 2 2 2 3" xfId="10097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8"/>
    <cellStyle name="Comma 2 2 3 2" xfId="10099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0"/>
    <cellStyle name="Comma 2 2 4 2" xfId="33424"/>
    <cellStyle name="Comma 2 2 4 2 2" xfId="33425"/>
    <cellStyle name="Comma 2 2 4 3" xfId="33426"/>
    <cellStyle name="Comma 2 2 5" xfId="10101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2"/>
    <cellStyle name="Comma 2 3" xfId="10103"/>
    <cellStyle name="Comma 2 3 2" xfId="10104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5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6"/>
    <cellStyle name="Comma 2 4 2" xfId="10107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8"/>
    <cellStyle name="Comma 2 5 2" xfId="10109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0"/>
    <cellStyle name="Comma 2 6 2" xfId="10111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2"/>
    <cellStyle name="Comma 2 7 2" xfId="10113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4"/>
    <cellStyle name="Comma 2 8 2" xfId="10115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6"/>
    <cellStyle name="Comma 2 9 2" xfId="33511"/>
    <cellStyle name="Comma 2 9 2 2" xfId="33512"/>
    <cellStyle name="Comma 2 9 2 3" xfId="33513"/>
    <cellStyle name="Comma 2 9 3" xfId="33514"/>
    <cellStyle name="Comma 2_4 31E Reg Asset  Liab and EXH D" xfId="10117"/>
    <cellStyle name="Comma 20" xfId="10118"/>
    <cellStyle name="Comma 20 2" xfId="10119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0"/>
    <cellStyle name="Comma 21 2" xfId="10121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2"/>
    <cellStyle name="Comma 22 2" xfId="10123"/>
    <cellStyle name="Comma 22 2 2" xfId="33529"/>
    <cellStyle name="Comma 22 2 2 2" xfId="33530"/>
    <cellStyle name="Comma 22 3" xfId="33531"/>
    <cellStyle name="Comma 22 3 2" xfId="33532"/>
    <cellStyle name="Comma 23" xfId="10124"/>
    <cellStyle name="Comma 23 2" xfId="10125"/>
    <cellStyle name="Comma 23 2 2" xfId="33533"/>
    <cellStyle name="Comma 23 2 3" xfId="33534"/>
    <cellStyle name="Comma 23 3" xfId="33535"/>
    <cellStyle name="Comma 23 4" xfId="33536"/>
    <cellStyle name="Comma 24" xfId="10126"/>
    <cellStyle name="Comma 24 2" xfId="10127"/>
    <cellStyle name="Comma 24 2 2" xfId="33537"/>
    <cellStyle name="Comma 24 2 3" xfId="33538"/>
    <cellStyle name="Comma 24 3" xfId="10128"/>
    <cellStyle name="Comma 25" xfId="10129"/>
    <cellStyle name="Comma 25 2" xfId="10130"/>
    <cellStyle name="Comma 25 2 2" xfId="33539"/>
    <cellStyle name="Comma 25 3" xfId="33540"/>
    <cellStyle name="Comma 26" xfId="10131"/>
    <cellStyle name="Comma 26 2" xfId="10132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3"/>
    <cellStyle name="Comma 27 2" xfId="10134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5"/>
    <cellStyle name="Comma 28 2" xfId="10136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7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8"/>
    <cellStyle name="Comma 3 2" xfId="10139"/>
    <cellStyle name="Comma 3 2 2" xfId="10140"/>
    <cellStyle name="Comma 3 2 2 2" xfId="10141"/>
    <cellStyle name="Comma 3 2 2 2 2" xfId="33581"/>
    <cellStyle name="Comma 3 2 2 3" xfId="33582"/>
    <cellStyle name="Comma 3 2 3" xfId="10142"/>
    <cellStyle name="Comma 3 2 3 2" xfId="33583"/>
    <cellStyle name="Comma 3 2 3 2 2" xfId="33584"/>
    <cellStyle name="Comma 3 2 3 3" xfId="33585"/>
    <cellStyle name="Comma 3 2 4" xfId="10143"/>
    <cellStyle name="Comma 3 2 4 2" xfId="33586"/>
    <cellStyle name="Comma 3 2 5" xfId="33587"/>
    <cellStyle name="Comma 3 2 5 2" xfId="33588"/>
    <cellStyle name="Comma 3 3" xfId="10144"/>
    <cellStyle name="Comma 3 3 2" xfId="62"/>
    <cellStyle name="Comma 3 3 2 2" xfId="33589"/>
    <cellStyle name="Comma 3 3 2 2 2" xfId="33590"/>
    <cellStyle name="Comma 3 3 2 3" xfId="33591"/>
    <cellStyle name="Comma 3 3 3" xfId="10145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6"/>
    <cellStyle name="Comma 3 4 2" xfId="10147"/>
    <cellStyle name="Comma 3 4 2 2" xfId="33599"/>
    <cellStyle name="Comma 3 4 3" xfId="33600"/>
    <cellStyle name="Comma 3 4 4" xfId="33601"/>
    <cellStyle name="Comma 3 4 5" xfId="33602"/>
    <cellStyle name="Comma 3 5" xfId="10148"/>
    <cellStyle name="Comma 3 5 2" xfId="33603"/>
    <cellStyle name="Comma 3 5 2 2" xfId="33604"/>
    <cellStyle name="Comma 3 5 3" xfId="33605"/>
    <cellStyle name="Comma 3 5 4" xfId="33606"/>
    <cellStyle name="Comma 3 6" xfId="10149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0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1"/>
    <cellStyle name="Comma 31 2" xfId="10152"/>
    <cellStyle name="Comma 31 2 2" xfId="33620"/>
    <cellStyle name="Comma 31 3" xfId="10153"/>
    <cellStyle name="Comma 32" xfId="10154"/>
    <cellStyle name="Comma 32 2" xfId="10155"/>
    <cellStyle name="Comma 32 2 2" xfId="10156"/>
    <cellStyle name="Comma 33" xfId="10157"/>
    <cellStyle name="Comma 33 2" xfId="33621"/>
    <cellStyle name="Comma 34" xfId="10158"/>
    <cellStyle name="Comma 34 2" xfId="33622"/>
    <cellStyle name="Comma 34 3" xfId="33623"/>
    <cellStyle name="Comma 35" xfId="10159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0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1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2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3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4"/>
    <cellStyle name="Comma 4 2" xfId="10165"/>
    <cellStyle name="Comma 4 2 2" xfId="10166"/>
    <cellStyle name="Comma 4 2 2 2" xfId="10167"/>
    <cellStyle name="Comma 4 2 2 2 2" xfId="33649"/>
    <cellStyle name="Comma 4 2 2 3" xfId="33650"/>
    <cellStyle name="Comma 4 2 2 3 2" xfId="33651"/>
    <cellStyle name="Comma 4 2 3" xfId="10168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69"/>
    <cellStyle name="Comma 4 3 2" xfId="10170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1"/>
    <cellStyle name="Comma 4 4 2" xfId="33665"/>
    <cellStyle name="Comma 4 4 2 2" xfId="33666"/>
    <cellStyle name="Comma 4 4 3" xfId="33667"/>
    <cellStyle name="Comma 4 5" xfId="10172"/>
    <cellStyle name="Comma 4 5 2" xfId="33668"/>
    <cellStyle name="Comma 4 5 2 2" xfId="33669"/>
    <cellStyle name="Comma 4 5 3" xfId="33670"/>
    <cellStyle name="Comma 4 6" xfId="10173"/>
    <cellStyle name="Comma 4 6 2" xfId="33671"/>
    <cellStyle name="Comma 4 7" xfId="33672"/>
    <cellStyle name="Comma 4 7 2" xfId="33673"/>
    <cellStyle name="Comma 40" xfId="10174"/>
    <cellStyle name="Comma 40 2" xfId="33674"/>
    <cellStyle name="Comma 40 3" xfId="33675"/>
    <cellStyle name="Comma 40 4" xfId="33676"/>
    <cellStyle name="Comma 40 5" xfId="33677"/>
    <cellStyle name="Comma 41" xfId="10175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6"/>
    <cellStyle name="Comma 42 2" xfId="33683"/>
    <cellStyle name="Comma 42 3" xfId="33684"/>
    <cellStyle name="Comma 42 4" xfId="33685"/>
    <cellStyle name="Comma 43" xfId="10177"/>
    <cellStyle name="Comma 43 2" xfId="33686"/>
    <cellStyle name="Comma 43 3" xfId="33687"/>
    <cellStyle name="Comma 44" xfId="10178"/>
    <cellStyle name="Comma 44 2" xfId="33688"/>
    <cellStyle name="Comma 44 3" xfId="33689"/>
    <cellStyle name="Comma 45" xfId="10179"/>
    <cellStyle name="Comma 46" xfId="10180"/>
    <cellStyle name="Comma 47" xfId="10181"/>
    <cellStyle name="Comma 47 2" xfId="33690"/>
    <cellStyle name="Comma 47 3" xfId="33691"/>
    <cellStyle name="Comma 48" xfId="10182"/>
    <cellStyle name="Comma 48 2" xfId="33692"/>
    <cellStyle name="Comma 48 3" xfId="33693"/>
    <cellStyle name="Comma 49" xfId="10183"/>
    <cellStyle name="Comma 5" xfId="10184"/>
    <cellStyle name="Comma 5 2" xfId="10185"/>
    <cellStyle name="Comma 5 2 2" xfId="10186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7"/>
    <cellStyle name="Comma 5 3 2" xfId="33704"/>
    <cellStyle name="Comma 5 3 2 2" xfId="33705"/>
    <cellStyle name="Comma 5 3 3" xfId="33706"/>
    <cellStyle name="Comma 5 4" xfId="10188"/>
    <cellStyle name="Comma 5 4 2" xfId="33707"/>
    <cellStyle name="Comma 5 4 2 2" xfId="33708"/>
    <cellStyle name="Comma 5 4 3" xfId="33709"/>
    <cellStyle name="Comma 5 5" xfId="10189"/>
    <cellStyle name="Comma 5 5 2" xfId="33710"/>
    <cellStyle name="Comma 5 6" xfId="10190"/>
    <cellStyle name="Comma 5 6 2" xfId="33711"/>
    <cellStyle name="Comma 50" xfId="10191"/>
    <cellStyle name="Comma 50 2" xfId="33712"/>
    <cellStyle name="Comma 51" xfId="10192"/>
    <cellStyle name="Comma 51 2" xfId="66"/>
    <cellStyle name="Comma 51 2 2" xfId="10193"/>
    <cellStyle name="Comma 51 2 3" xfId="10194"/>
    <cellStyle name="Comma 52" xfId="10195"/>
    <cellStyle name="Comma 53" xfId="10196"/>
    <cellStyle name="Comma 54" xfId="10197"/>
    <cellStyle name="Comma 55" xfId="10198"/>
    <cellStyle name="Comma 56" xfId="10199"/>
    <cellStyle name="Comma 57" xfId="10200"/>
    <cellStyle name="Comma 58" xfId="10201"/>
    <cellStyle name="Comma 59" xfId="10202"/>
    <cellStyle name="Comma 6" xfId="10203"/>
    <cellStyle name="Comma 6 2" xfId="10204"/>
    <cellStyle name="Comma 6 2 2" xfId="10205"/>
    <cellStyle name="Comma 6 2 2 2" xfId="10206"/>
    <cellStyle name="Comma 6 2 2 2 2" xfId="33713"/>
    <cellStyle name="Comma 6 2 2 3" xfId="33714"/>
    <cellStyle name="Comma 6 2 2 4" xfId="33715"/>
    <cellStyle name="Comma 6 2 3" xfId="10207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8"/>
    <cellStyle name="Comma 6 3 2" xfId="10209"/>
    <cellStyle name="Comma 6 3 2 2" xfId="33723"/>
    <cellStyle name="Comma 6 3 3" xfId="33724"/>
    <cellStyle name="Comma 6 3 4" xfId="33725"/>
    <cellStyle name="Comma 6 4" xfId="10210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1"/>
    <cellStyle name="Comma 61" xfId="10212"/>
    <cellStyle name="Comma 62" xfId="10213"/>
    <cellStyle name="Comma 63" xfId="10214"/>
    <cellStyle name="Comma 64" xfId="10215"/>
    <cellStyle name="Comma 65" xfId="10216"/>
    <cellStyle name="Comma 66" xfId="10217"/>
    <cellStyle name="Comma 67" xfId="10218"/>
    <cellStyle name="Comma 68" xfId="10219"/>
    <cellStyle name="Comma 69" xfId="14265"/>
    <cellStyle name="Comma 7" xfId="10220"/>
    <cellStyle name="Comma 7 2" xfId="10221"/>
    <cellStyle name="Comma 7 2 2" xfId="10222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3"/>
    <cellStyle name="Comma 7 3 2" xfId="33739"/>
    <cellStyle name="Comma 7 3 2 2" xfId="33740"/>
    <cellStyle name="Comma 7 3 3" xfId="33741"/>
    <cellStyle name="Comma 7 4" xfId="10224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8" xfId="10225"/>
    <cellStyle name="Comma 8 2" xfId="10226"/>
    <cellStyle name="Comma 8 2 2" xfId="10227"/>
    <cellStyle name="Comma 8 2 2 2" xfId="10228"/>
    <cellStyle name="Comma 8 2 2 2 2" xfId="33749"/>
    <cellStyle name="Comma 8 2 2 3" xfId="33750"/>
    <cellStyle name="Comma 8 2 3" xfId="10229"/>
    <cellStyle name="Comma 8 2 3 2" xfId="33751"/>
    <cellStyle name="Comma 8 2 4" xfId="33752"/>
    <cellStyle name="Comma 8 2 4 2" xfId="33753"/>
    <cellStyle name="Comma 8 3" xfId="10230"/>
    <cellStyle name="Comma 8 3 2" xfId="10231"/>
    <cellStyle name="Comma 8 3 2 2" xfId="33754"/>
    <cellStyle name="Comma 8 3 3" xfId="33755"/>
    <cellStyle name="Comma 8 4" xfId="10232"/>
    <cellStyle name="Comma 8 4 2" xfId="33756"/>
    <cellStyle name="Comma 8 4 2 2" xfId="33757"/>
    <cellStyle name="Comma 8 4 3" xfId="33758"/>
    <cellStyle name="Comma 8 5" xfId="10233"/>
    <cellStyle name="Comma 8 5 2" xfId="33759"/>
    <cellStyle name="Comma 8 6" xfId="33760"/>
    <cellStyle name="Comma 8 6 2" xfId="33761"/>
    <cellStyle name="Comma 9" xfId="10234"/>
    <cellStyle name="Comma 9 10" xfId="33762"/>
    <cellStyle name="Comma 9 2" xfId="10235"/>
    <cellStyle name="Comma 9 2 2" xfId="10236"/>
    <cellStyle name="Comma 9 2 2 2" xfId="10237"/>
    <cellStyle name="Comma 9 2 2 2 2" xfId="33763"/>
    <cellStyle name="Comma 9 2 2 3" xfId="33764"/>
    <cellStyle name="Comma 9 2 3" xfId="10238"/>
    <cellStyle name="Comma 9 2 3 2" xfId="33765"/>
    <cellStyle name="Comma 9 2 4" xfId="33766"/>
    <cellStyle name="Comma 9 2 4 2" xfId="33767"/>
    <cellStyle name="Comma 9 3" xfId="10239"/>
    <cellStyle name="Comma 9 3 2" xfId="10240"/>
    <cellStyle name="Comma 9 3 2 2" xfId="33768"/>
    <cellStyle name="Comma 9 3 3" xfId="10241"/>
    <cellStyle name="Comma 9 3 3 2" xfId="33769"/>
    <cellStyle name="Comma 9 3 4" xfId="10242"/>
    <cellStyle name="Comma 9 3 4 2" xfId="33770"/>
    <cellStyle name="Comma 9 3 5" xfId="33771"/>
    <cellStyle name="Comma 9 4" xfId="10243"/>
    <cellStyle name="Comma 9 4 2" xfId="10244"/>
    <cellStyle name="Comma 9 4 2 2" xfId="33772"/>
    <cellStyle name="Comma 9 4 3" xfId="33773"/>
    <cellStyle name="Comma 9 5" xfId="10245"/>
    <cellStyle name="Comma 9 5 2" xfId="10246"/>
    <cellStyle name="Comma 9 5 2 2" xfId="33774"/>
    <cellStyle name="Comma 9 5 3" xfId="33775"/>
    <cellStyle name="Comma 9 6" xfId="10247"/>
    <cellStyle name="Comma 9 6 2" xfId="33776"/>
    <cellStyle name="Comma 9 7" xfId="10248"/>
    <cellStyle name="Comma 9 7 2" xfId="33777"/>
    <cellStyle name="Comma 9 8" xfId="10249"/>
    <cellStyle name="Comma 9 8 2" xfId="33778"/>
    <cellStyle name="Comma 9 9" xfId="10250"/>
    <cellStyle name="Comma 9 9 2" xfId="33779"/>
    <cellStyle name="Comma0" xfId="10251"/>
    <cellStyle name="Comma0 - Style2" xfId="10252"/>
    <cellStyle name="Comma0 - Style2 2" xfId="10253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4"/>
    <cellStyle name="Comma0 - Style4 2" xfId="10255"/>
    <cellStyle name="Comma0 - Style4 2 2" xfId="33787"/>
    <cellStyle name="Comma0 - Style4 2 2 2" xfId="33788"/>
    <cellStyle name="Comma0 - Style4 2 3" xfId="33789"/>
    <cellStyle name="Comma0 - Style4 3" xfId="10256"/>
    <cellStyle name="Comma0 - Style4 3 2" xfId="33790"/>
    <cellStyle name="Comma0 - Style4 4" xfId="33791"/>
    <cellStyle name="Comma0 - Style4 4 2" xfId="33792"/>
    <cellStyle name="Comma0 - Style5" xfId="10257"/>
    <cellStyle name="Comma0 - Style5 2" xfId="10258"/>
    <cellStyle name="Comma0 - Style5 2 2" xfId="10259"/>
    <cellStyle name="Comma0 - Style5 2 2 2" xfId="33793"/>
    <cellStyle name="Comma0 - Style5 2 3" xfId="33794"/>
    <cellStyle name="Comma0 - Style5 3" xfId="10260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1"/>
    <cellStyle name="Comma0 10" xfId="10262"/>
    <cellStyle name="Comma0 10 2" xfId="33801"/>
    <cellStyle name="Comma0 10 2 2" xfId="33802"/>
    <cellStyle name="Comma0 10 3" xfId="33803"/>
    <cellStyle name="Comma0 11" xfId="10263"/>
    <cellStyle name="Comma0 11 2" xfId="33804"/>
    <cellStyle name="Comma0 11 2 2" xfId="33805"/>
    <cellStyle name="Comma0 11 3" xfId="33806"/>
    <cellStyle name="Comma0 12" xfId="10264"/>
    <cellStyle name="Comma0 12 2" xfId="33807"/>
    <cellStyle name="Comma0 12 2 2" xfId="33808"/>
    <cellStyle name="Comma0 12 3" xfId="33809"/>
    <cellStyle name="Comma0 13" xfId="10265"/>
    <cellStyle name="Comma0 13 2" xfId="33810"/>
    <cellStyle name="Comma0 13 2 2" xfId="33811"/>
    <cellStyle name="Comma0 13 3" xfId="33812"/>
    <cellStyle name="Comma0 14" xfId="10266"/>
    <cellStyle name="Comma0 14 2" xfId="33813"/>
    <cellStyle name="Comma0 14 2 2" xfId="33814"/>
    <cellStyle name="Comma0 14 3" xfId="33815"/>
    <cellStyle name="Comma0 15" xfId="10267"/>
    <cellStyle name="Comma0 15 2" xfId="33816"/>
    <cellStyle name="Comma0 15 2 2" xfId="33817"/>
    <cellStyle name="Comma0 15 3" xfId="33818"/>
    <cellStyle name="Comma0 16" xfId="10268"/>
    <cellStyle name="Comma0 16 2" xfId="33819"/>
    <cellStyle name="Comma0 16 2 2" xfId="33820"/>
    <cellStyle name="Comma0 16 3" xfId="33821"/>
    <cellStyle name="Comma0 17" xfId="10269"/>
    <cellStyle name="Comma0 17 2" xfId="33822"/>
    <cellStyle name="Comma0 18" xfId="10270"/>
    <cellStyle name="Comma0 18 2" xfId="33823"/>
    <cellStyle name="Comma0 19" xfId="10271"/>
    <cellStyle name="Comma0 19 2" xfId="33824"/>
    <cellStyle name="Comma0 2" xfId="10272"/>
    <cellStyle name="Comma0 2 2" xfId="10273"/>
    <cellStyle name="Comma0 2 2 2" xfId="33825"/>
    <cellStyle name="Comma0 2 2 2 2" xfId="33826"/>
    <cellStyle name="Comma0 2 2 3" xfId="33827"/>
    <cellStyle name="Comma0 2 3" xfId="10274"/>
    <cellStyle name="Comma0 2 3 2" xfId="33828"/>
    <cellStyle name="Comma0 2 4" xfId="33829"/>
    <cellStyle name="Comma0 2 4 2" xfId="33830"/>
    <cellStyle name="Comma0 20" xfId="10275"/>
    <cellStyle name="Comma0 20 2" xfId="33831"/>
    <cellStyle name="Comma0 21" xfId="10276"/>
    <cellStyle name="Comma0 21 2" xfId="33832"/>
    <cellStyle name="Comma0 22" xfId="10277"/>
    <cellStyle name="Comma0 22 2" xfId="33833"/>
    <cellStyle name="Comma0 23" xfId="10278"/>
    <cellStyle name="Comma0 23 2" xfId="33834"/>
    <cellStyle name="Comma0 24" xfId="10279"/>
    <cellStyle name="Comma0 24 2" xfId="33835"/>
    <cellStyle name="Comma0 25" xfId="10280"/>
    <cellStyle name="Comma0 25 2" xfId="33836"/>
    <cellStyle name="Comma0 26" xfId="10281"/>
    <cellStyle name="Comma0 26 2" xfId="33837"/>
    <cellStyle name="Comma0 27" xfId="10282"/>
    <cellStyle name="Comma0 27 2" xfId="33838"/>
    <cellStyle name="Comma0 28" xfId="10283"/>
    <cellStyle name="Comma0 28 2" xfId="33839"/>
    <cellStyle name="Comma0 29" xfId="10284"/>
    <cellStyle name="Comma0 29 2" xfId="33840"/>
    <cellStyle name="Comma0 3" xfId="10285"/>
    <cellStyle name="Comma0 3 2" xfId="10286"/>
    <cellStyle name="Comma0 3 2 2" xfId="33841"/>
    <cellStyle name="Comma0 3 2 2 2" xfId="33842"/>
    <cellStyle name="Comma0 3 2 3" xfId="33843"/>
    <cellStyle name="Comma0 3 3" xfId="10287"/>
    <cellStyle name="Comma0 3 3 2" xfId="33844"/>
    <cellStyle name="Comma0 3 4" xfId="33845"/>
    <cellStyle name="Comma0 3 4 2" xfId="33846"/>
    <cellStyle name="Comma0 30" xfId="10288"/>
    <cellStyle name="Comma0 30 2" xfId="33847"/>
    <cellStyle name="Comma0 31" xfId="10289"/>
    <cellStyle name="Comma0 31 2" xfId="33848"/>
    <cellStyle name="Comma0 32" xfId="10290"/>
    <cellStyle name="Comma0 32 2" xfId="33849"/>
    <cellStyle name="Comma0 33" xfId="10291"/>
    <cellStyle name="Comma0 33 2" xfId="33850"/>
    <cellStyle name="Comma0 34" xfId="10292"/>
    <cellStyle name="Comma0 34 2" xfId="33851"/>
    <cellStyle name="Comma0 35" xfId="10293"/>
    <cellStyle name="Comma0 35 2" xfId="33852"/>
    <cellStyle name="Comma0 36" xfId="10294"/>
    <cellStyle name="Comma0 36 2" xfId="33853"/>
    <cellStyle name="Comma0 37" xfId="10295"/>
    <cellStyle name="Comma0 38" xfId="10296"/>
    <cellStyle name="Comma0 39" xfId="10297"/>
    <cellStyle name="Comma0 4" xfId="10298"/>
    <cellStyle name="Comma0 4 2" xfId="10299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0"/>
    <cellStyle name="Comma0 41" xfId="10301"/>
    <cellStyle name="Comma0 42" xfId="10302"/>
    <cellStyle name="Comma0 43" xfId="10303"/>
    <cellStyle name="Comma0 44" xfId="10304"/>
    <cellStyle name="Comma0 45" xfId="10305"/>
    <cellStyle name="Comma0 46" xfId="10306"/>
    <cellStyle name="Comma0 47" xfId="10307"/>
    <cellStyle name="Comma0 48" xfId="10308"/>
    <cellStyle name="Comma0 49" xfId="10309"/>
    <cellStyle name="Comma0 5" xfId="10310"/>
    <cellStyle name="Comma0 5 2" xfId="10311"/>
    <cellStyle name="Comma0 5 2 2" xfId="33861"/>
    <cellStyle name="Comma0 5 2 3" xfId="33862"/>
    <cellStyle name="Comma0 5 3" xfId="10312"/>
    <cellStyle name="Comma0 5 4" xfId="33863"/>
    <cellStyle name="Comma0 50" xfId="10313"/>
    <cellStyle name="Comma0 51" xfId="10314"/>
    <cellStyle name="Comma0 52" xfId="10315"/>
    <cellStyle name="Comma0 53" xfId="10316"/>
    <cellStyle name="Comma0 54" xfId="10317"/>
    <cellStyle name="Comma0 55" xfId="10318"/>
    <cellStyle name="Comma0 56" xfId="10319"/>
    <cellStyle name="Comma0 57" xfId="10320"/>
    <cellStyle name="Comma0 58" xfId="10321"/>
    <cellStyle name="Comma0 59" xfId="10322"/>
    <cellStyle name="Comma0 6" xfId="10323"/>
    <cellStyle name="Comma0 6 2" xfId="33864"/>
    <cellStyle name="Comma0 6 2 2" xfId="33865"/>
    <cellStyle name="Comma0 6 3" xfId="33866"/>
    <cellStyle name="Comma0 60" xfId="10324"/>
    <cellStyle name="Comma0 61" xfId="10325"/>
    <cellStyle name="Comma0 62" xfId="10326"/>
    <cellStyle name="Comma0 63" xfId="10327"/>
    <cellStyle name="Comma0 64" xfId="10328"/>
    <cellStyle name="Comma0 65" xfId="10329"/>
    <cellStyle name="Comma0 66" xfId="10330"/>
    <cellStyle name="Comma0 67" xfId="10331"/>
    <cellStyle name="Comma0 68" xfId="10332"/>
    <cellStyle name="Comma0 69" xfId="10333"/>
    <cellStyle name="Comma0 7" xfId="10334"/>
    <cellStyle name="Comma0 7 2" xfId="33867"/>
    <cellStyle name="Comma0 7 2 2" xfId="33868"/>
    <cellStyle name="Comma0 7 3" xfId="33869"/>
    <cellStyle name="Comma0 70" xfId="10335"/>
    <cellStyle name="Comma0 71" xfId="10336"/>
    <cellStyle name="Comma0 72" xfId="10337"/>
    <cellStyle name="Comma0 73" xfId="10338"/>
    <cellStyle name="Comma0 74" xfId="10339"/>
    <cellStyle name="Comma0 75" xfId="10340"/>
    <cellStyle name="Comma0 76" xfId="10341"/>
    <cellStyle name="Comma0 77" xfId="10342"/>
    <cellStyle name="Comma0 8" xfId="10343"/>
    <cellStyle name="Comma0 8 2" xfId="33870"/>
    <cellStyle name="Comma0 8 2 2" xfId="33871"/>
    <cellStyle name="Comma0 8 3" xfId="33872"/>
    <cellStyle name="Comma0 9" xfId="10344"/>
    <cellStyle name="Comma0 9 2" xfId="33873"/>
    <cellStyle name="Comma0 9 2 2" xfId="33874"/>
    <cellStyle name="Comma0 9 3" xfId="33875"/>
    <cellStyle name="Comma0_00COS Ind Allocators" xfId="10345"/>
    <cellStyle name="Comma1 - Style1" xfId="10346"/>
    <cellStyle name="Comma1 - Style1 2" xfId="10347"/>
    <cellStyle name="Comma1 - Style1 2 2" xfId="10348"/>
    <cellStyle name="Comma1 - Style1 2 2 2" xfId="33876"/>
    <cellStyle name="Comma1 - Style1 2 3" xfId="33877"/>
    <cellStyle name="Comma1 - Style1 3" xfId="10349"/>
    <cellStyle name="Comma1 - Style1 3 2" xfId="33878"/>
    <cellStyle name="Comma1 - Style1 3 2 2" xfId="33879"/>
    <cellStyle name="Comma1 - Style1 3 3" xfId="33880"/>
    <cellStyle name="Comma1 - Style1 4" xfId="10350"/>
    <cellStyle name="Comma1 - Style1 4 2" xfId="33881"/>
    <cellStyle name="Comma1 - Style1 5" xfId="33882"/>
    <cellStyle name="Comma1 - Style1_ACCOUNTS" xfId="10351"/>
    <cellStyle name="Comment" xfId="33883"/>
    <cellStyle name="Copied" xfId="10352"/>
    <cellStyle name="Copied 2" xfId="10353"/>
    <cellStyle name="Copied 2 2" xfId="10354"/>
    <cellStyle name="Copied 2 2 2" xfId="33884"/>
    <cellStyle name="Copied 2 2 3" xfId="33885"/>
    <cellStyle name="Copied 2 3" xfId="33886"/>
    <cellStyle name="Copied 2 4" xfId="33887"/>
    <cellStyle name="Copied 3" xfId="10355"/>
    <cellStyle name="Copied 3 2" xfId="33888"/>
    <cellStyle name="Copied 4" xfId="10356"/>
    <cellStyle name="Copied 4 2" xfId="33889"/>
    <cellStyle name="Copied 5" xfId="33890"/>
    <cellStyle name="COST1" xfId="10357"/>
    <cellStyle name="COST1 2" xfId="10358"/>
    <cellStyle name="COST1 2 2" xfId="10359"/>
    <cellStyle name="COST1 2 2 2" xfId="33891"/>
    <cellStyle name="COST1 2 2 3" xfId="33892"/>
    <cellStyle name="COST1 2 3" xfId="33893"/>
    <cellStyle name="COST1 2 4" xfId="33894"/>
    <cellStyle name="COST1 3" xfId="10360"/>
    <cellStyle name="COST1 3 2" xfId="33895"/>
    <cellStyle name="COST1 4" xfId="10361"/>
    <cellStyle name="COST1 4 2" xfId="33896"/>
    <cellStyle name="COST1 5" xfId="33897"/>
    <cellStyle name="CountryTitle" xfId="33898"/>
    <cellStyle name="Curren - Style1" xfId="10362"/>
    <cellStyle name="Curren - Style1 2" xfId="10363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4"/>
    <cellStyle name="Curren - Style2 2" xfId="10365"/>
    <cellStyle name="Curren - Style2 2 2" xfId="10366"/>
    <cellStyle name="Curren - Style2 2 2 2" xfId="33906"/>
    <cellStyle name="Curren - Style2 2 3" xfId="33907"/>
    <cellStyle name="Curren - Style2 3" xfId="10367"/>
    <cellStyle name="Curren - Style2 3 2" xfId="33908"/>
    <cellStyle name="Curren - Style2 3 2 2" xfId="33909"/>
    <cellStyle name="Curren - Style2 3 3" xfId="33910"/>
    <cellStyle name="Curren - Style2 4" xfId="10368"/>
    <cellStyle name="Curren - Style2 4 2" xfId="33911"/>
    <cellStyle name="Curren - Style2 5" xfId="33912"/>
    <cellStyle name="Curren - Style2_ACCOUNTS" xfId="10369"/>
    <cellStyle name="Curren - Style5" xfId="10370"/>
    <cellStyle name="Curren - Style5 2" xfId="10371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2"/>
    <cellStyle name="Curren - Style6 2" xfId="10373"/>
    <cellStyle name="Curren - Style6 2 2" xfId="10374"/>
    <cellStyle name="Curren - Style6 2 2 2" xfId="33920"/>
    <cellStyle name="Curren - Style6 2 3" xfId="33921"/>
    <cellStyle name="Curren - Style6 3" xfId="10375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6"/>
    <cellStyle name="Currency" xfId="30" builtinId="4"/>
    <cellStyle name="Currency [0] 2" xfId="33928"/>
    <cellStyle name="Currency 10" xfId="10377"/>
    <cellStyle name="Currency 10 2" xfId="10378"/>
    <cellStyle name="Currency 10 2 2" xfId="10379"/>
    <cellStyle name="Currency 10 2 2 2" xfId="33929"/>
    <cellStyle name="Currency 10 2 3" xfId="33930"/>
    <cellStyle name="Currency 10 3" xfId="10380"/>
    <cellStyle name="Currency 10 3 2" xfId="33931"/>
    <cellStyle name="Currency 10 3 2 2" xfId="33932"/>
    <cellStyle name="Currency 10 3 3" xfId="33933"/>
    <cellStyle name="Currency 10 3 4" xfId="33934"/>
    <cellStyle name="Currency 10 4" xfId="10381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2"/>
    <cellStyle name="Currency 11 2" xfId="10383"/>
    <cellStyle name="Currency 11 2 2" xfId="10384"/>
    <cellStyle name="Currency 11 2 2 2" xfId="33942"/>
    <cellStyle name="Currency 11 2 2 2 2" xfId="33943"/>
    <cellStyle name="Currency 11 2 3" xfId="10385"/>
    <cellStyle name="Currency 11 2 3 2" xfId="33944"/>
    <cellStyle name="Currency 11 2 4" xfId="33945"/>
    <cellStyle name="Currency 11 2 4 2" xfId="33946"/>
    <cellStyle name="Currency 11 3" xfId="10386"/>
    <cellStyle name="Currency 11 3 2" xfId="33947"/>
    <cellStyle name="Currency 11 3 2 2" xfId="33948"/>
    <cellStyle name="Currency 11 3 3" xfId="33949"/>
    <cellStyle name="Currency 11 4" xfId="10387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8"/>
    <cellStyle name="Currency 12 2" xfId="10389"/>
    <cellStyle name="Currency 12 2 2" xfId="10390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1"/>
    <cellStyle name="Currency 12 3 2" xfId="10392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3"/>
    <cellStyle name="Currency 12 4 2" xfId="10394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5"/>
    <cellStyle name="Currency 12 5 2" xfId="33990"/>
    <cellStyle name="Currency 12 5 2 2" xfId="33991"/>
    <cellStyle name="Currency 12 5 3" xfId="33992"/>
    <cellStyle name="Currency 12 6" xfId="10396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7"/>
    <cellStyle name="Currency 13 2" xfId="10398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399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0"/>
    <cellStyle name="Currency 14 2" xfId="10401"/>
    <cellStyle name="Currency 14 2 2" xfId="10402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3"/>
    <cellStyle name="Currency 14 3 2" xfId="10404"/>
    <cellStyle name="Currency 14 3 2 2" xfId="34036"/>
    <cellStyle name="Currency 14 3 3" xfId="34037"/>
    <cellStyle name="Currency 14 4" xfId="10405"/>
    <cellStyle name="Currency 14 4 2" xfId="10406"/>
    <cellStyle name="Currency 14 4 2 2" xfId="34038"/>
    <cellStyle name="Currency 14 4 3" xfId="34039"/>
    <cellStyle name="Currency 14 5" xfId="34040"/>
    <cellStyle name="Currency 14 5 2" xfId="34041"/>
    <cellStyle name="Currency 15" xfId="10407"/>
    <cellStyle name="Currency 15 2" xfId="10408"/>
    <cellStyle name="Currency 15 2 2" xfId="34042"/>
    <cellStyle name="Currency 15 2 2 2" xfId="34043"/>
    <cellStyle name="Currency 15 3" xfId="10409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0"/>
    <cellStyle name="Currency 15 4 2" xfId="34049"/>
    <cellStyle name="Currency 15 5" xfId="34050"/>
    <cellStyle name="Currency 16" xfId="10411"/>
    <cellStyle name="Currency 16 2" xfId="10412"/>
    <cellStyle name="Currency 16 2 2" xfId="34051"/>
    <cellStyle name="Currency 16 2 2 2" xfId="34052"/>
    <cellStyle name="Currency 16 2 3" xfId="34053"/>
    <cellStyle name="Currency 16 3" xfId="10413"/>
    <cellStyle name="Currency 16 3 2" xfId="10414"/>
    <cellStyle name="Currency 16 3 3" xfId="10415"/>
    <cellStyle name="Currency 16 4" xfId="10416"/>
    <cellStyle name="Currency 16 5" xfId="10417"/>
    <cellStyle name="Currency 17" xfId="10418"/>
    <cellStyle name="Currency 17 2" xfId="34054"/>
    <cellStyle name="Currency 17 2 2" xfId="34055"/>
    <cellStyle name="Currency 17 3" xfId="34056"/>
    <cellStyle name="Currency 17 4" xfId="34057"/>
    <cellStyle name="Currency 18" xfId="10419"/>
    <cellStyle name="Currency 18 2" xfId="10420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1"/>
    <cellStyle name="Currency 19 2" xfId="10422"/>
    <cellStyle name="Currency 19 2 2" xfId="34066"/>
    <cellStyle name="Currency 19 3" xfId="34067"/>
    <cellStyle name="Currency 19 4" xfId="34068"/>
    <cellStyle name="Currency 19 5" xfId="34069"/>
    <cellStyle name="Currency 2" xfId="10423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4"/>
    <cellStyle name="Currency 2 2 2" xfId="10425"/>
    <cellStyle name="Currency 2 2 2 2" xfId="10426"/>
    <cellStyle name="Currency 2 2 2 2 2" xfId="34080"/>
    <cellStyle name="Currency 2 2 2 2 2 2" xfId="34081"/>
    <cellStyle name="Currency 2 2 2 3" xfId="10427"/>
    <cellStyle name="Currency 2 2 2 3 2" xfId="34082"/>
    <cellStyle name="Currency 2 2 2 4" xfId="34083"/>
    <cellStyle name="Currency 2 2 2 4 2" xfId="34084"/>
    <cellStyle name="Currency 2 2 3" xfId="10428"/>
    <cellStyle name="Currency 2 2 3 2" xfId="34085"/>
    <cellStyle name="Currency 2 2 3 2 2" xfId="34086"/>
    <cellStyle name="Currency 2 2 3 3" xfId="34087"/>
    <cellStyle name="Currency 2 2 4" xfId="64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29"/>
    <cellStyle name="Currency 2 3 2" xfId="10430"/>
    <cellStyle name="Currency 2 3 2 2" xfId="34095"/>
    <cellStyle name="Currency 2 3 2 2 2" xfId="34096"/>
    <cellStyle name="Currency 2 3 2 3" xfId="34097"/>
    <cellStyle name="Currency 2 3 3" xfId="10431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2"/>
    <cellStyle name="Currency 2 4 2" xfId="10433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4"/>
    <cellStyle name="Currency 2 5 2" xfId="10435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6"/>
    <cellStyle name="Currency 2 6 2" xfId="10437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8"/>
    <cellStyle name="Currency 2 7 2" xfId="10439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0"/>
    <cellStyle name="Currency 2 8 2" xfId="10441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2"/>
    <cellStyle name="Currency 2 9 2" xfId="34160"/>
    <cellStyle name="Currency 2 9 2 2" xfId="34161"/>
    <cellStyle name="Currency 2 9 3" xfId="34162"/>
    <cellStyle name="Currency 20" xfId="10443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4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5"/>
    <cellStyle name="Currency 22 2" xfId="34177"/>
    <cellStyle name="Currency 22 3" xfId="34178"/>
    <cellStyle name="Currency 23" xfId="10446"/>
    <cellStyle name="Currency 24" xfId="10447"/>
    <cellStyle name="Currency 24 2" xfId="10448"/>
    <cellStyle name="Currency 25" xfId="10449"/>
    <cellStyle name="Currency 25 2" xfId="65"/>
    <cellStyle name="Currency 25 3" xfId="10450"/>
    <cellStyle name="Currency 25 3 2" xfId="10451"/>
    <cellStyle name="Currency 26" xfId="10452"/>
    <cellStyle name="Currency 27" xfId="10453"/>
    <cellStyle name="Currency 27 2" xfId="67"/>
    <cellStyle name="Currency 27 2 2" xfId="10454"/>
    <cellStyle name="Currency 27 2 3" xfId="10455"/>
    <cellStyle name="Currency 28" xfId="14266"/>
    <cellStyle name="Currency 3" xfId="10456"/>
    <cellStyle name="Currency 3 2" xfId="10457"/>
    <cellStyle name="Currency 3 2 2" xfId="10458"/>
    <cellStyle name="Currency 3 2 2 2" xfId="10459"/>
    <cellStyle name="Currency 3 2 2 2 2" xfId="34179"/>
    <cellStyle name="Currency 3 2 2 3" xfId="34180"/>
    <cellStyle name="Currency 3 2 3" xfId="10460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1"/>
    <cellStyle name="Currency 3 3 2" xfId="10462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3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4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5"/>
    <cellStyle name="Currency 4 2" xfId="10466"/>
    <cellStyle name="Currency 4 2 2" xfId="10467"/>
    <cellStyle name="Currency 4 2 2 2" xfId="10468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69"/>
    <cellStyle name="Currency 4 2 3 2" xfId="34220"/>
    <cellStyle name="Currency 4 2 3 2 2" xfId="34221"/>
    <cellStyle name="Currency 4 2 3 3" xfId="34222"/>
    <cellStyle name="Currency 4 2 4" xfId="10470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1"/>
    <cellStyle name="Currency 4 3 2" xfId="10472"/>
    <cellStyle name="Currency 4 3 2 2" xfId="10473"/>
    <cellStyle name="Currency 4 3 2 2 2" xfId="34230"/>
    <cellStyle name="Currency 4 3 2 3" xfId="34231"/>
    <cellStyle name="Currency 4 3 3" xfId="10474"/>
    <cellStyle name="Currency 4 3 3 2" xfId="10475"/>
    <cellStyle name="Currency 4 3 3 2 2" xfId="34232"/>
    <cellStyle name="Currency 4 3 3 3" xfId="34233"/>
    <cellStyle name="Currency 4 3 4" xfId="10476"/>
    <cellStyle name="Currency 4 3 4 2" xfId="10477"/>
    <cellStyle name="Currency 4 3 4 2 2" xfId="34234"/>
    <cellStyle name="Currency 4 3 4 3" xfId="34235"/>
    <cellStyle name="Currency 4 3 5" xfId="34236"/>
    <cellStyle name="Currency 4 4" xfId="10478"/>
    <cellStyle name="Currency 4 4 2" xfId="10479"/>
    <cellStyle name="Currency 4 4 2 2" xfId="34237"/>
    <cellStyle name="Currency 4 4 3" xfId="34238"/>
    <cellStyle name="Currency 4 5" xfId="10480"/>
    <cellStyle name="Currency 4 5 2" xfId="34239"/>
    <cellStyle name="Currency 4 5 2 2" xfId="34240"/>
    <cellStyle name="Currency 4 5 3" xfId="34241"/>
    <cellStyle name="Currency 4 6" xfId="10481"/>
    <cellStyle name="Currency 4 6 2" xfId="34242"/>
    <cellStyle name="Currency 4_2009 GRC Compliance Filing (Electric) for Exh A-1" xfId="10482"/>
    <cellStyle name="Currency 5" xfId="10483"/>
    <cellStyle name="Currency 5 2" xfId="10484"/>
    <cellStyle name="Currency 5 2 2" xfId="10485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6"/>
    <cellStyle name="Currency 5 3 2" xfId="34249"/>
    <cellStyle name="Currency 5 3 2 2" xfId="34250"/>
    <cellStyle name="Currency 5 3 3" xfId="34251"/>
    <cellStyle name="Currency 5 4" xfId="10487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8"/>
    <cellStyle name="Currency 6 2" xfId="10489"/>
    <cellStyle name="Currency 6 2 2" xfId="10490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1"/>
    <cellStyle name="Currency 6 3 2" xfId="34265"/>
    <cellStyle name="Currency 6 3 2 2" xfId="34266"/>
    <cellStyle name="Currency 6 3 3" xfId="34267"/>
    <cellStyle name="Currency 6 4" xfId="10492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3"/>
    <cellStyle name="Currency 7 2" xfId="10494"/>
    <cellStyle name="Currency 7 2 2" xfId="10495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6"/>
    <cellStyle name="Currency 7 3 2" xfId="34281"/>
    <cellStyle name="Currency 7 3 2 2" xfId="34282"/>
    <cellStyle name="Currency 7 3 3" xfId="34283"/>
    <cellStyle name="Currency 7 4" xfId="10497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8"/>
    <cellStyle name="Currency 8 2" xfId="10499"/>
    <cellStyle name="Currency 8 2 2" xfId="10500"/>
    <cellStyle name="Currency 8 2 2 2" xfId="10501"/>
    <cellStyle name="Currency 8 2 2 2 2" xfId="34291"/>
    <cellStyle name="Currency 8 2 2 3" xfId="10502"/>
    <cellStyle name="Currency 8 2 2 3 2" xfId="34292"/>
    <cellStyle name="Currency 8 2 2 4" xfId="10503"/>
    <cellStyle name="Currency 8 2 2 4 2" xfId="34293"/>
    <cellStyle name="Currency 8 2 2 5" xfId="34294"/>
    <cellStyle name="Currency 8 2 3" xfId="10504"/>
    <cellStyle name="Currency 8 2 3 2" xfId="10505"/>
    <cellStyle name="Currency 8 2 3 2 2" xfId="34295"/>
    <cellStyle name="Currency 8 2 3 3" xfId="34296"/>
    <cellStyle name="Currency 8 2 4" xfId="10506"/>
    <cellStyle name="Currency 8 2 4 2" xfId="34297"/>
    <cellStyle name="Currency 8 2 5" xfId="10507"/>
    <cellStyle name="Currency 8 2 5 2" xfId="34298"/>
    <cellStyle name="Currency 8 2 6" xfId="10508"/>
    <cellStyle name="Currency 8 2 6 2" xfId="34299"/>
    <cellStyle name="Currency 8 2 7" xfId="34300"/>
    <cellStyle name="Currency 8 3" xfId="10509"/>
    <cellStyle name="Currency 8 3 2" xfId="10510"/>
    <cellStyle name="Currency 8 3 2 2" xfId="34301"/>
    <cellStyle name="Currency 8 3 3" xfId="34302"/>
    <cellStyle name="Currency 8 4" xfId="10511"/>
    <cellStyle name="Currency 8 4 2" xfId="10512"/>
    <cellStyle name="Currency 8 4 2 2" xfId="34303"/>
    <cellStyle name="Currency 8 4 3" xfId="34304"/>
    <cellStyle name="Currency 8 5" xfId="10513"/>
    <cellStyle name="Currency 8 5 2" xfId="34305"/>
    <cellStyle name="Currency 8 6" xfId="10514"/>
    <cellStyle name="Currency 8 6 2" xfId="34306"/>
    <cellStyle name="Currency 9" xfId="10515"/>
    <cellStyle name="Currency 9 2" xfId="10516"/>
    <cellStyle name="Currency 9 2 2" xfId="10517"/>
    <cellStyle name="Currency 9 2 2 2" xfId="10518"/>
    <cellStyle name="Currency 9 2 2 2 2" xfId="34307"/>
    <cellStyle name="Currency 9 2 2 3" xfId="34308"/>
    <cellStyle name="Currency 9 2 3" xfId="10519"/>
    <cellStyle name="Currency 9 2 3 2" xfId="34309"/>
    <cellStyle name="Currency 9 2 4" xfId="34310"/>
    <cellStyle name="Currency 9 2 4 2" xfId="34311"/>
    <cellStyle name="Currency 9 3" xfId="10520"/>
    <cellStyle name="Currency 9 3 2" xfId="10521"/>
    <cellStyle name="Currency 9 3 2 2" xfId="34312"/>
    <cellStyle name="Currency 9 3 3" xfId="10522"/>
    <cellStyle name="Currency 9 3 3 2" xfId="34313"/>
    <cellStyle name="Currency 9 3 4" xfId="10523"/>
    <cellStyle name="Currency 9 3 4 2" xfId="34314"/>
    <cellStyle name="Currency 9 3 5" xfId="34315"/>
    <cellStyle name="Currency 9 4" xfId="10524"/>
    <cellStyle name="Currency 9 4 2" xfId="10525"/>
    <cellStyle name="Currency 9 4 2 2" xfId="34316"/>
    <cellStyle name="Currency 9 4 3" xfId="34317"/>
    <cellStyle name="Currency 9 5" xfId="10526"/>
    <cellStyle name="Currency 9 5 2" xfId="10527"/>
    <cellStyle name="Currency 9 5 2 2" xfId="34318"/>
    <cellStyle name="Currency 9 5 3" xfId="34319"/>
    <cellStyle name="Currency 9 6" xfId="10528"/>
    <cellStyle name="Currency 9 6 2" xfId="34320"/>
    <cellStyle name="Currency 9 7" xfId="10529"/>
    <cellStyle name="Currency 9 7 2" xfId="34321"/>
    <cellStyle name="Currency 9 8" xfId="10530"/>
    <cellStyle name="Currency 9 8 2" xfId="34322"/>
    <cellStyle name="Currency 9 9" xfId="10531"/>
    <cellStyle name="Currency0" xfId="10532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3"/>
    <cellStyle name="Currency0 2 2" xfId="10534"/>
    <cellStyle name="Currency0 2 2 2" xfId="10535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6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7"/>
    <cellStyle name="Currency0 3 2" xfId="10538"/>
    <cellStyle name="Currency0 3 2 2" xfId="34359"/>
    <cellStyle name="Currency0 3 2 2 2" xfId="34360"/>
    <cellStyle name="Currency0 3 2 3" xfId="34361"/>
    <cellStyle name="Currency0 3 3" xfId="10539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0"/>
    <cellStyle name="Currency0 4 2" xfId="10541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2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3"/>
    <cellStyle name="Currency0 5 2" xfId="10544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5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6"/>
    <cellStyle name="Currency0 7 2" xfId="10547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8"/>
    <cellStyle name="Currency0 8 2" xfId="10549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0"/>
    <cellStyle name="Currency0 9 2" xfId="34441"/>
    <cellStyle name="Currency0 9 2 2" xfId="34442"/>
    <cellStyle name="Currency0 9 3" xfId="34443"/>
    <cellStyle name="Currency0_ACCOUNTS" xfId="10551"/>
    <cellStyle name="Date" xfId="10552"/>
    <cellStyle name="Date 2" xfId="10553"/>
    <cellStyle name="Date 2 2" xfId="10554"/>
    <cellStyle name="Date 2 2 2" xfId="34444"/>
    <cellStyle name="Date 2 2 2 2" xfId="34445"/>
    <cellStyle name="Date 2 2 3" xfId="34446"/>
    <cellStyle name="Date 2 3" xfId="10555"/>
    <cellStyle name="Date 2 3 2" xfId="34447"/>
    <cellStyle name="Date 2 4" xfId="34448"/>
    <cellStyle name="Date 2 4 2" xfId="34449"/>
    <cellStyle name="Date 3" xfId="10556"/>
    <cellStyle name="Date 3 2" xfId="10557"/>
    <cellStyle name="Date 3 2 2" xfId="34450"/>
    <cellStyle name="Date 3 2 2 2" xfId="34451"/>
    <cellStyle name="Date 3 2 3" xfId="34452"/>
    <cellStyle name="Date 3 3" xfId="10558"/>
    <cellStyle name="Date 3 3 2" xfId="34453"/>
    <cellStyle name="Date 3 4" xfId="34454"/>
    <cellStyle name="Date 3 4 2" xfId="34455"/>
    <cellStyle name="Date 4" xfId="10559"/>
    <cellStyle name="Date 4 2" xfId="10560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1"/>
    <cellStyle name="Date 5 2" xfId="10562"/>
    <cellStyle name="Date 5 2 2" xfId="34463"/>
    <cellStyle name="Date 5 2 3" xfId="34464"/>
    <cellStyle name="Date 5 3" xfId="10563"/>
    <cellStyle name="Date 5 4" xfId="34465"/>
    <cellStyle name="Date 6" xfId="10564"/>
    <cellStyle name="Date 6 2" xfId="34466"/>
    <cellStyle name="Date 7" xfId="10565"/>
    <cellStyle name="Date 7 2" xfId="34467"/>
    <cellStyle name="Date 8" xfId="10566"/>
    <cellStyle name="Date 8 2" xfId="34468"/>
    <cellStyle name="Date_903 SAP 2-6-09" xfId="10567"/>
    <cellStyle name="DateTime" xfId="34469"/>
    <cellStyle name="DateTime 2" xfId="34470"/>
    <cellStyle name="drp-sh - Style2" xfId="10568"/>
    <cellStyle name="Emphasis 1" xfId="10569"/>
    <cellStyle name="Emphasis 1 2" xfId="10570"/>
    <cellStyle name="Emphasis 2" xfId="10571"/>
    <cellStyle name="Emphasis 2 2" xfId="10572"/>
    <cellStyle name="Emphasis 3" xfId="10573"/>
    <cellStyle name="Emphasis 3 2" xfId="10574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5"/>
    <cellStyle name="Entered 2 2" xfId="10576"/>
    <cellStyle name="Entered 2 2 2" xfId="10577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8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79"/>
    <cellStyle name="Entered 3 2" xfId="10580"/>
    <cellStyle name="Entered 3 2 2" xfId="10581"/>
    <cellStyle name="Entered 3 2 2 2" xfId="34502"/>
    <cellStyle name="Entered 3 2 3" xfId="34503"/>
    <cellStyle name="Entered 3 3" xfId="10582"/>
    <cellStyle name="Entered 3 3 2" xfId="10583"/>
    <cellStyle name="Entered 3 3 2 2" xfId="34504"/>
    <cellStyle name="Entered 3 3 3" xfId="34505"/>
    <cellStyle name="Entered 3 4" xfId="10584"/>
    <cellStyle name="Entered 3 4 2" xfId="10585"/>
    <cellStyle name="Entered 3 4 2 2" xfId="34506"/>
    <cellStyle name="Entered 3 4 3" xfId="34507"/>
    <cellStyle name="Entered 3 5" xfId="34508"/>
    <cellStyle name="Entered 3 5 2" xfId="34509"/>
    <cellStyle name="Entered 4" xfId="10586"/>
    <cellStyle name="Entered 4 2" xfId="10587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8"/>
    <cellStyle name="Entered 5 2" xfId="10589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0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1"/>
    <cellStyle name="Entered 7 2" xfId="10592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3"/>
    <cellStyle name="Entered 8 2" xfId="10594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5"/>
    <cellStyle name="Euro" xfId="10596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7"/>
    <cellStyle name="Euro 2 2" xfId="10598"/>
    <cellStyle name="Euro 2 2 2" xfId="10599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0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1"/>
    <cellStyle name="Euro 3 2" xfId="10602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3"/>
    <cellStyle name="Euro 4 2" xfId="10604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5"/>
    <cellStyle name="Euro 5 2" xfId="10606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7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8"/>
    <cellStyle name="Euro 7 2" xfId="10609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0"/>
    <cellStyle name="Euro 8 2" xfId="10611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2"/>
    <cellStyle name="Explanatory Text 11" xfId="10613"/>
    <cellStyle name="Explanatory Text 12" xfId="10614"/>
    <cellStyle name="Explanatory Text 13" xfId="10615"/>
    <cellStyle name="Explanatory Text 14" xfId="10616"/>
    <cellStyle name="Explanatory Text 15" xfId="10617"/>
    <cellStyle name="Explanatory Text 16" xfId="10618"/>
    <cellStyle name="Explanatory Text 17" xfId="10619"/>
    <cellStyle name="Explanatory Text 18" xfId="10620"/>
    <cellStyle name="Explanatory Text 19" xfId="10621"/>
    <cellStyle name="Explanatory Text 2" xfId="10622"/>
    <cellStyle name="Explanatory Text 2 2" xfId="10623"/>
    <cellStyle name="Explanatory Text 2 2 2" xfId="10624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5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6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7"/>
    <cellStyle name="Explanatory Text 21" xfId="10628"/>
    <cellStyle name="Explanatory Text 22" xfId="10629"/>
    <cellStyle name="Explanatory Text 23" xfId="10630"/>
    <cellStyle name="Explanatory Text 24" xfId="10631"/>
    <cellStyle name="Explanatory Text 25" xfId="10632"/>
    <cellStyle name="Explanatory Text 26" xfId="10633"/>
    <cellStyle name="Explanatory Text 27" xfId="10634"/>
    <cellStyle name="Explanatory Text 28" xfId="10635"/>
    <cellStyle name="Explanatory Text 29" xfId="10636"/>
    <cellStyle name="Explanatory Text 3" xfId="10637"/>
    <cellStyle name="Explanatory Text 3 2" xfId="10638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39"/>
    <cellStyle name="Explanatory Text 31" xfId="10640"/>
    <cellStyle name="Explanatory Text 32" xfId="10641"/>
    <cellStyle name="Explanatory Text 33" xfId="10642"/>
    <cellStyle name="Explanatory Text 34" xfId="10643"/>
    <cellStyle name="Explanatory Text 35" xfId="10644"/>
    <cellStyle name="Explanatory Text 36" xfId="10645"/>
    <cellStyle name="Explanatory Text 37" xfId="10646"/>
    <cellStyle name="Explanatory Text 38" xfId="10647"/>
    <cellStyle name="Explanatory Text 39" xfId="10648"/>
    <cellStyle name="Explanatory Text 4" xfId="10649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0"/>
    <cellStyle name="Explanatory Text 41" xfId="10651"/>
    <cellStyle name="Explanatory Text 42" xfId="10652"/>
    <cellStyle name="Explanatory Text 43" xfId="10653"/>
    <cellStyle name="Explanatory Text 44" xfId="10654"/>
    <cellStyle name="Explanatory Text 45" xfId="10655"/>
    <cellStyle name="Explanatory Text 46" xfId="10656"/>
    <cellStyle name="Explanatory Text 47" xfId="10657"/>
    <cellStyle name="Explanatory Text 48" xfId="10658"/>
    <cellStyle name="Explanatory Text 49" xfId="10659"/>
    <cellStyle name="Explanatory Text 5" xfId="10660"/>
    <cellStyle name="Explanatory Text 5 2" xfId="34727"/>
    <cellStyle name="Explanatory Text 5 2 2" xfId="34728"/>
    <cellStyle name="Explanatory Text 5 3" xfId="34729"/>
    <cellStyle name="Explanatory Text 50" xfId="10661"/>
    <cellStyle name="Explanatory Text 51" xfId="10662"/>
    <cellStyle name="Explanatory Text 52" xfId="10663"/>
    <cellStyle name="Explanatory Text 53" xfId="10664"/>
    <cellStyle name="Explanatory Text 54" xfId="10665"/>
    <cellStyle name="Explanatory Text 55" xfId="10666"/>
    <cellStyle name="Explanatory Text 56" xfId="10667"/>
    <cellStyle name="Explanatory Text 57" xfId="10668"/>
    <cellStyle name="Explanatory Text 58" xfId="10669"/>
    <cellStyle name="Explanatory Text 59" xfId="10670"/>
    <cellStyle name="Explanatory Text 6" xfId="10671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2"/>
    <cellStyle name="Explanatory Text 61" xfId="10673"/>
    <cellStyle name="Explanatory Text 62" xfId="10674"/>
    <cellStyle name="Explanatory Text 63" xfId="10675"/>
    <cellStyle name="Explanatory Text 64" xfId="10676"/>
    <cellStyle name="Explanatory Text 7" xfId="10677"/>
    <cellStyle name="Explanatory Text 7 2" xfId="34735"/>
    <cellStyle name="Explanatory Text 8" xfId="10678"/>
    <cellStyle name="Explanatory Text 9" xfId="10679"/>
    <cellStyle name="FieldName" xfId="34736"/>
    <cellStyle name="Fixed" xfId="10680"/>
    <cellStyle name="Fixed 2" xfId="10681"/>
    <cellStyle name="Fixed 2 2" xfId="10682"/>
    <cellStyle name="Fixed 2 2 2" xfId="34737"/>
    <cellStyle name="Fixed 2 2 3" xfId="34738"/>
    <cellStyle name="Fixed 2 3" xfId="34739"/>
    <cellStyle name="Fixed 2 4" xfId="34740"/>
    <cellStyle name="Fixed 3" xfId="10683"/>
    <cellStyle name="Fixed 3 2" xfId="34741"/>
    <cellStyle name="Fixed 4" xfId="10684"/>
    <cellStyle name="Fixed 4 2" xfId="34742"/>
    <cellStyle name="Fixed 5" xfId="10685"/>
    <cellStyle name="Fixed 5 2" xfId="34743"/>
    <cellStyle name="Fixed 6" xfId="10686"/>
    <cellStyle name="Fixed 7" xfId="10687"/>
    <cellStyle name="Fixed_ACCOUNTS" xfId="10688"/>
    <cellStyle name="Fixed3 - Style3" xfId="10689"/>
    <cellStyle name="Fixed3 - Style3 2" xfId="10690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1"/>
    <cellStyle name="Good 11" xfId="10692"/>
    <cellStyle name="Good 12" xfId="10693"/>
    <cellStyle name="Good 13" xfId="10694"/>
    <cellStyle name="Good 14" xfId="10695"/>
    <cellStyle name="Good 15" xfId="10696"/>
    <cellStyle name="Good 16" xfId="10697"/>
    <cellStyle name="Good 17" xfId="10698"/>
    <cellStyle name="Good 18" xfId="10699"/>
    <cellStyle name="Good 19" xfId="10700"/>
    <cellStyle name="Good 2" xfId="10701"/>
    <cellStyle name="Good 2 2" xfId="10702"/>
    <cellStyle name="Good 2 2 2" xfId="10703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4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5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6"/>
    <cellStyle name="Good 21" xfId="10707"/>
    <cellStyle name="Good 22" xfId="10708"/>
    <cellStyle name="Good 23" xfId="10709"/>
    <cellStyle name="Good 24" xfId="10710"/>
    <cellStyle name="Good 25" xfId="10711"/>
    <cellStyle name="Good 26" xfId="10712"/>
    <cellStyle name="Good 27" xfId="10713"/>
    <cellStyle name="Good 28" xfId="10714"/>
    <cellStyle name="Good 29" xfId="10715"/>
    <cellStyle name="Good 3" xfId="10716"/>
    <cellStyle name="Good 3 2" xfId="10717"/>
    <cellStyle name="Good 3 2 2" xfId="34785"/>
    <cellStyle name="Good 3 2 2 2" xfId="34786"/>
    <cellStyle name="Good 3 2 3" xfId="34787"/>
    <cellStyle name="Good 3 3" xfId="10718"/>
    <cellStyle name="Good 3 3 2" xfId="34788"/>
    <cellStyle name="Good 3 4" xfId="10719"/>
    <cellStyle name="Good 3 4 2" xfId="34789"/>
    <cellStyle name="Good 3 5" xfId="34790"/>
    <cellStyle name="Good 30" xfId="10720"/>
    <cellStyle name="Good 31" xfId="10721"/>
    <cellStyle name="Good 32" xfId="10722"/>
    <cellStyle name="Good 33" xfId="10723"/>
    <cellStyle name="Good 34" xfId="10724"/>
    <cellStyle name="Good 35" xfId="10725"/>
    <cellStyle name="Good 36" xfId="10726"/>
    <cellStyle name="Good 37" xfId="10727"/>
    <cellStyle name="Good 38" xfId="10728"/>
    <cellStyle name="Good 39" xfId="10729"/>
    <cellStyle name="Good 4" xfId="10730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1"/>
    <cellStyle name="Good 41" xfId="10732"/>
    <cellStyle name="Good 42" xfId="10733"/>
    <cellStyle name="Good 43" xfId="10734"/>
    <cellStyle name="Good 44" xfId="10735"/>
    <cellStyle name="Good 45" xfId="10736"/>
    <cellStyle name="Good 46" xfId="10737"/>
    <cellStyle name="Good 47" xfId="10738"/>
    <cellStyle name="Good 48" xfId="10739"/>
    <cellStyle name="Good 49" xfId="10740"/>
    <cellStyle name="Good 5" xfId="10741"/>
    <cellStyle name="Good 5 2" xfId="34800"/>
    <cellStyle name="Good 5 2 2" xfId="34801"/>
    <cellStyle name="Good 5 2 3" xfId="34802"/>
    <cellStyle name="Good 5 3" xfId="34803"/>
    <cellStyle name="Good 50" xfId="10742"/>
    <cellStyle name="Good 51" xfId="10743"/>
    <cellStyle name="Good 52" xfId="10744"/>
    <cellStyle name="Good 53" xfId="10745"/>
    <cellStyle name="Good 54" xfId="10746"/>
    <cellStyle name="Good 55" xfId="10747"/>
    <cellStyle name="Good 56" xfId="10748"/>
    <cellStyle name="Good 57" xfId="10749"/>
    <cellStyle name="Good 58" xfId="10750"/>
    <cellStyle name="Good 59" xfId="10751"/>
    <cellStyle name="Good 6" xfId="10752"/>
    <cellStyle name="Good 6 2" xfId="34804"/>
    <cellStyle name="Good 6 2 2" xfId="34805"/>
    <cellStyle name="Good 6 3" xfId="34806"/>
    <cellStyle name="Good 6 4" xfId="34807"/>
    <cellStyle name="Good 6 5" xfId="34808"/>
    <cellStyle name="Good 60" xfId="10753"/>
    <cellStyle name="Good 61" xfId="10754"/>
    <cellStyle name="Good 62" xfId="10755"/>
    <cellStyle name="Good 63" xfId="10756"/>
    <cellStyle name="Good 64" xfId="10757"/>
    <cellStyle name="Good 7" xfId="10758"/>
    <cellStyle name="Good 7 2" xfId="34809"/>
    <cellStyle name="Good 7 3" xfId="34810"/>
    <cellStyle name="Good 8" xfId="10759"/>
    <cellStyle name="Good 9" xfId="10760"/>
    <cellStyle name="Grey" xfId="34"/>
    <cellStyle name="Grey 2" xfId="10761"/>
    <cellStyle name="Grey 2 2" xfId="10762"/>
    <cellStyle name="Grey 2 2 2" xfId="10763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4"/>
    <cellStyle name="Grey 2 3 2" xfId="34823"/>
    <cellStyle name="Grey 2 3 2 2" xfId="34824"/>
    <cellStyle name="Grey 2 3 3" xfId="34825"/>
    <cellStyle name="Grey 2 3 4" xfId="34826"/>
    <cellStyle name="Grey 2 4" xfId="10765"/>
    <cellStyle name="Grey 2 4 2" xfId="34827"/>
    <cellStyle name="Grey 2 5" xfId="34828"/>
    <cellStyle name="Grey 2 5 2" xfId="34829"/>
    <cellStyle name="Grey 3" xfId="10766"/>
    <cellStyle name="Grey 3 2" xfId="10767"/>
    <cellStyle name="Grey 3 2 2" xfId="10768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69"/>
    <cellStyle name="Grey 3 3 2" xfId="34842"/>
    <cellStyle name="Grey 3 3 2 2" xfId="34843"/>
    <cellStyle name="Grey 3 3 3" xfId="34844"/>
    <cellStyle name="Grey 3 3 4" xfId="34845"/>
    <cellStyle name="Grey 3 4" xfId="10770"/>
    <cellStyle name="Grey 3 4 2" xfId="34846"/>
    <cellStyle name="Grey 3 5" xfId="34847"/>
    <cellStyle name="Grey 3 5 2" xfId="34848"/>
    <cellStyle name="Grey 4" xfId="10771"/>
    <cellStyle name="Grey 4 2" xfId="10772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3"/>
    <cellStyle name="Grey 4 3 2" xfId="34854"/>
    <cellStyle name="Grey 4 4" xfId="10774"/>
    <cellStyle name="Grey 4 4 2" xfId="34855"/>
    <cellStyle name="Grey 5" xfId="10775"/>
    <cellStyle name="Grey 5 2" xfId="10776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7"/>
    <cellStyle name="Grey 6 2" xfId="10778"/>
    <cellStyle name="Grey 6 2 2" xfId="34876"/>
    <cellStyle name="Grey 6 3" xfId="34877"/>
    <cellStyle name="Grey 6 4" xfId="34878"/>
    <cellStyle name="Grey 7" xfId="10779"/>
    <cellStyle name="Grey 7 2" xfId="34879"/>
    <cellStyle name="Grey 8" xfId="10780"/>
    <cellStyle name="Grey 8 2" xfId="34880"/>
    <cellStyle name="Grey 9" xfId="34881"/>
    <cellStyle name="Grey 9 2" xfId="34882"/>
    <cellStyle name="Grey_(C) WHE Proforma with ITC cash grant 10 Yr Amort_for deferral_102809" xfId="10781"/>
    <cellStyle name="g-tota - Style7" xfId="10782"/>
    <cellStyle name="Header" xfId="10783"/>
    <cellStyle name="Header1" xfId="10784"/>
    <cellStyle name="Header1 2" xfId="10785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6"/>
    <cellStyle name="Header1 3 2" xfId="10787"/>
    <cellStyle name="Header1 3 2 2" xfId="34891"/>
    <cellStyle name="Header1 3 2 3" xfId="34892"/>
    <cellStyle name="Header1 3 3" xfId="34893"/>
    <cellStyle name="Header1 3 4" xfId="34894"/>
    <cellStyle name="Header1 4" xfId="10788"/>
    <cellStyle name="Header1 4 2" xfId="34895"/>
    <cellStyle name="Header1 5" xfId="34896"/>
    <cellStyle name="Header1 5 2" xfId="34897"/>
    <cellStyle name="Header1_AURORA Total New" xfId="10789"/>
    <cellStyle name="Header2" xfId="10790"/>
    <cellStyle name="Header2 2" xfId="10791"/>
    <cellStyle name="Header2 2 2" xfId="10792"/>
    <cellStyle name="Header2 2 2 2" xfId="34898"/>
    <cellStyle name="Header2 2 2 2 2" xfId="34899"/>
    <cellStyle name="Header2 2 2 3" xfId="34900"/>
    <cellStyle name="Header2 2 3" xfId="10793"/>
    <cellStyle name="Header2 2 3 2" xfId="34901"/>
    <cellStyle name="Header2 2 4" xfId="10794"/>
    <cellStyle name="Header2 2 4 2" xfId="34902"/>
    <cellStyle name="Header2 2 5" xfId="34903"/>
    <cellStyle name="Header2 2 6" xfId="34904"/>
    <cellStyle name="Header2 3" xfId="10795"/>
    <cellStyle name="Header2 3 2" xfId="10796"/>
    <cellStyle name="Header2 3 2 2" xfId="10797"/>
    <cellStyle name="Header2 3 2 3" xfId="10798"/>
    <cellStyle name="Header2 3 2 4" xfId="10799"/>
    <cellStyle name="Header2 3 2 5" xfId="10800"/>
    <cellStyle name="Header2 3 2 6" xfId="34905"/>
    <cellStyle name="Header2 3 2 7" xfId="34906"/>
    <cellStyle name="Header2 3 3" xfId="34907"/>
    <cellStyle name="Header2 3 4" xfId="34908"/>
    <cellStyle name="Header2 4" xfId="10801"/>
    <cellStyle name="Header2 4 2" xfId="10802"/>
    <cellStyle name="Header2 4 3" xfId="10803"/>
    <cellStyle name="Header2 4 4" xfId="10804"/>
    <cellStyle name="Header2 4 5" xfId="10805"/>
    <cellStyle name="Header2 4 6" xfId="34909"/>
    <cellStyle name="Header2 4 7" xfId="34910"/>
    <cellStyle name="Header2 5" xfId="10806"/>
    <cellStyle name="Header2 5 2" xfId="34911"/>
    <cellStyle name="Header2 6" xfId="10807"/>
    <cellStyle name="Header2_AURORA Total New" xfId="10808"/>
    <cellStyle name="Heading" xfId="10809"/>
    <cellStyle name="Heading 1" xfId="35" builtinId="16" customBuiltin="1"/>
    <cellStyle name="Heading 1 10" xfId="10810"/>
    <cellStyle name="Heading 1 11" xfId="10811"/>
    <cellStyle name="Heading 1 12" xfId="10812"/>
    <cellStyle name="Heading 1 13" xfId="10813"/>
    <cellStyle name="Heading 1 14" xfId="10814"/>
    <cellStyle name="Heading 1 15" xfId="10815"/>
    <cellStyle name="Heading 1 16" xfId="10816"/>
    <cellStyle name="Heading 1 17" xfId="10817"/>
    <cellStyle name="Heading 1 18" xfId="10818"/>
    <cellStyle name="Heading 1 19" xfId="10819"/>
    <cellStyle name="Heading 1 2" xfId="10820"/>
    <cellStyle name="Heading 1 2 2" xfId="10821"/>
    <cellStyle name="Heading 1 2 2 2" xfId="10822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3"/>
    <cellStyle name="Heading 1 2 3 2" xfId="10824"/>
    <cellStyle name="Heading 1 2 3 2 2" xfId="34919"/>
    <cellStyle name="Heading 1 2 3 2 2 2" xfId="34920"/>
    <cellStyle name="Heading 1 2 3 2 3" xfId="34921"/>
    <cellStyle name="Heading 1 2 3 2 4" xfId="34922"/>
    <cellStyle name="Heading 1 2 3 3" xfId="10825"/>
    <cellStyle name="Heading 1 2 3 3 2" xfId="34923"/>
    <cellStyle name="Heading 1 2 3 3 3" xfId="34924"/>
    <cellStyle name="Heading 1 2 3 4" xfId="10826"/>
    <cellStyle name="Heading 1 2 3 4 2" xfId="34925"/>
    <cellStyle name="Heading 1 2 3 5" xfId="34926"/>
    <cellStyle name="Heading 1 2 4" xfId="10827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8"/>
    <cellStyle name="Heading 1 21" xfId="10829"/>
    <cellStyle name="Heading 1 22" xfId="10830"/>
    <cellStyle name="Heading 1 23" xfId="10831"/>
    <cellStyle name="Heading 1 24" xfId="10832"/>
    <cellStyle name="Heading 1 25" xfId="10833"/>
    <cellStyle name="Heading 1 26" xfId="10834"/>
    <cellStyle name="Heading 1 27" xfId="10835"/>
    <cellStyle name="Heading 1 28" xfId="10836"/>
    <cellStyle name="Heading 1 29" xfId="10837"/>
    <cellStyle name="Heading 1 3" xfId="10838"/>
    <cellStyle name="Heading 1 3 2" xfId="10839"/>
    <cellStyle name="Heading 1 3 2 2" xfId="34940"/>
    <cellStyle name="Heading 1 3 2 2 2" xfId="34941"/>
    <cellStyle name="Heading 1 3 2 3" xfId="34942"/>
    <cellStyle name="Heading 1 3 2 4" xfId="34943"/>
    <cellStyle name="Heading 1 3 3" xfId="10840"/>
    <cellStyle name="Heading 1 3 3 2" xfId="34944"/>
    <cellStyle name="Heading 1 3 3 2 2" xfId="34945"/>
    <cellStyle name="Heading 1 3 3 3" xfId="34946"/>
    <cellStyle name="Heading 1 3 4" xfId="10841"/>
    <cellStyle name="Heading 1 3 4 2" xfId="34947"/>
    <cellStyle name="Heading 1 3 5" xfId="34948"/>
    <cellStyle name="Heading 1 30" xfId="10842"/>
    <cellStyle name="Heading 1 31" xfId="10843"/>
    <cellStyle name="Heading 1 32" xfId="10844"/>
    <cellStyle name="Heading 1 33" xfId="10845"/>
    <cellStyle name="Heading 1 34" xfId="10846"/>
    <cellStyle name="Heading 1 35" xfId="10847"/>
    <cellStyle name="Heading 1 36" xfId="10848"/>
    <cellStyle name="Heading 1 37" xfId="10849"/>
    <cellStyle name="Heading 1 38" xfId="10850"/>
    <cellStyle name="Heading 1 39" xfId="10851"/>
    <cellStyle name="Heading 1 4" xfId="10852"/>
    <cellStyle name="Heading 1 4 2" xfId="10853"/>
    <cellStyle name="Heading 1 4 2 2" xfId="34949"/>
    <cellStyle name="Heading 1 4 3" xfId="34950"/>
    <cellStyle name="Heading 1 40" xfId="10854"/>
    <cellStyle name="Heading 1 41" xfId="10855"/>
    <cellStyle name="Heading 1 42" xfId="10856"/>
    <cellStyle name="Heading 1 43" xfId="10857"/>
    <cellStyle name="Heading 1 44" xfId="10858"/>
    <cellStyle name="Heading 1 45" xfId="10859"/>
    <cellStyle name="Heading 1 46" xfId="10860"/>
    <cellStyle name="Heading 1 47" xfId="10861"/>
    <cellStyle name="Heading 1 48" xfId="10862"/>
    <cellStyle name="Heading 1 49" xfId="10863"/>
    <cellStyle name="Heading 1 5" xfId="10864"/>
    <cellStyle name="Heading 1 5 2" xfId="34951"/>
    <cellStyle name="Heading 1 5 2 2" xfId="34952"/>
    <cellStyle name="Heading 1 5 3" xfId="34953"/>
    <cellStyle name="Heading 1 5 4" xfId="34954"/>
    <cellStyle name="Heading 1 50" xfId="10865"/>
    <cellStyle name="Heading 1 51" xfId="10866"/>
    <cellStyle name="Heading 1 52" xfId="10867"/>
    <cellStyle name="Heading 1 53" xfId="10868"/>
    <cellStyle name="Heading 1 54" xfId="10869"/>
    <cellStyle name="Heading 1 55" xfId="10870"/>
    <cellStyle name="Heading 1 56" xfId="10871"/>
    <cellStyle name="Heading 1 57" xfId="10872"/>
    <cellStyle name="Heading 1 58" xfId="10873"/>
    <cellStyle name="Heading 1 59" xfId="10874"/>
    <cellStyle name="Heading 1 6" xfId="10875"/>
    <cellStyle name="Heading 1 6 2" xfId="34955"/>
    <cellStyle name="Heading 1 6 3" xfId="34956"/>
    <cellStyle name="Heading 1 60" xfId="10876"/>
    <cellStyle name="Heading 1 61" xfId="10877"/>
    <cellStyle name="Heading 1 62" xfId="10878"/>
    <cellStyle name="Heading 1 63" xfId="10879"/>
    <cellStyle name="Heading 1 64" xfId="10880"/>
    <cellStyle name="Heading 1 65" xfId="10881"/>
    <cellStyle name="Heading 1 7" xfId="10882"/>
    <cellStyle name="Heading 1 8" xfId="10883"/>
    <cellStyle name="Heading 1 9" xfId="10884"/>
    <cellStyle name="Heading 1 9 2" xfId="10885"/>
    <cellStyle name="Heading 2" xfId="36" builtinId="17" customBuiltin="1"/>
    <cellStyle name="Heading 2 10" xfId="10886"/>
    <cellStyle name="Heading 2 11" xfId="10887"/>
    <cellStyle name="Heading 2 12" xfId="10888"/>
    <cellStyle name="Heading 2 13" xfId="10889"/>
    <cellStyle name="Heading 2 14" xfId="10890"/>
    <cellStyle name="Heading 2 15" xfId="10891"/>
    <cellStyle name="Heading 2 16" xfId="10892"/>
    <cellStyle name="Heading 2 17" xfId="10893"/>
    <cellStyle name="Heading 2 18" xfId="10894"/>
    <cellStyle name="Heading 2 19" xfId="10895"/>
    <cellStyle name="Heading 2 2" xfId="10896"/>
    <cellStyle name="Heading 2 2 2" xfId="10897"/>
    <cellStyle name="Heading 2 2 2 2" xfId="10898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899"/>
    <cellStyle name="Heading 2 2 3 2" xfId="10900"/>
    <cellStyle name="Heading 2 2 3 2 2" xfId="34964"/>
    <cellStyle name="Heading 2 2 3 2 2 2" xfId="34965"/>
    <cellStyle name="Heading 2 2 3 2 3" xfId="34966"/>
    <cellStyle name="Heading 2 2 3 2 4" xfId="34967"/>
    <cellStyle name="Heading 2 2 3 3" xfId="10901"/>
    <cellStyle name="Heading 2 2 3 3 2" xfId="34968"/>
    <cellStyle name="Heading 2 2 3 3 3" xfId="34969"/>
    <cellStyle name="Heading 2 2 3 4" xfId="10902"/>
    <cellStyle name="Heading 2 2 3 4 2" xfId="34970"/>
    <cellStyle name="Heading 2 2 3 5" xfId="34971"/>
    <cellStyle name="Heading 2 2 4" xfId="10903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4"/>
    <cellStyle name="Heading 2 21" xfId="10905"/>
    <cellStyle name="Heading 2 22" xfId="10906"/>
    <cellStyle name="Heading 2 23" xfId="10907"/>
    <cellStyle name="Heading 2 24" xfId="10908"/>
    <cellStyle name="Heading 2 25" xfId="10909"/>
    <cellStyle name="Heading 2 26" xfId="10910"/>
    <cellStyle name="Heading 2 27" xfId="10911"/>
    <cellStyle name="Heading 2 28" xfId="10912"/>
    <cellStyle name="Heading 2 29" xfId="10913"/>
    <cellStyle name="Heading 2 3" xfId="10914"/>
    <cellStyle name="Heading 2 3 2" xfId="10915"/>
    <cellStyle name="Heading 2 3 2 2" xfId="34985"/>
    <cellStyle name="Heading 2 3 2 2 2" xfId="34986"/>
    <cellStyle name="Heading 2 3 2 3" xfId="34987"/>
    <cellStyle name="Heading 2 3 2 4" xfId="34988"/>
    <cellStyle name="Heading 2 3 3" xfId="10916"/>
    <cellStyle name="Heading 2 3 3 2" xfId="34989"/>
    <cellStyle name="Heading 2 3 3 2 2" xfId="34990"/>
    <cellStyle name="Heading 2 3 3 3" xfId="34991"/>
    <cellStyle name="Heading 2 3 4" xfId="10917"/>
    <cellStyle name="Heading 2 3 4 2" xfId="34992"/>
    <cellStyle name="Heading 2 3 5" xfId="34993"/>
    <cellStyle name="Heading 2 30" xfId="10918"/>
    <cellStyle name="Heading 2 31" xfId="10919"/>
    <cellStyle name="Heading 2 32" xfId="10920"/>
    <cellStyle name="Heading 2 33" xfId="10921"/>
    <cellStyle name="Heading 2 34" xfId="10922"/>
    <cellStyle name="Heading 2 35" xfId="10923"/>
    <cellStyle name="Heading 2 36" xfId="10924"/>
    <cellStyle name="Heading 2 37" xfId="10925"/>
    <cellStyle name="Heading 2 38" xfId="10926"/>
    <cellStyle name="Heading 2 39" xfId="10927"/>
    <cellStyle name="Heading 2 4" xfId="10928"/>
    <cellStyle name="Heading 2 4 2" xfId="10929"/>
    <cellStyle name="Heading 2 4 2 2" xfId="34994"/>
    <cellStyle name="Heading 2 4 3" xfId="34995"/>
    <cellStyle name="Heading 2 40" xfId="10930"/>
    <cellStyle name="Heading 2 41" xfId="10931"/>
    <cellStyle name="Heading 2 42" xfId="10932"/>
    <cellStyle name="Heading 2 43" xfId="10933"/>
    <cellStyle name="Heading 2 44" xfId="10934"/>
    <cellStyle name="Heading 2 45" xfId="10935"/>
    <cellStyle name="Heading 2 46" xfId="10936"/>
    <cellStyle name="Heading 2 47" xfId="10937"/>
    <cellStyle name="Heading 2 48" xfId="10938"/>
    <cellStyle name="Heading 2 49" xfId="10939"/>
    <cellStyle name="Heading 2 5" xfId="10940"/>
    <cellStyle name="Heading 2 5 2" xfId="34996"/>
    <cellStyle name="Heading 2 5 2 2" xfId="34997"/>
    <cellStyle name="Heading 2 5 3" xfId="34998"/>
    <cellStyle name="Heading 2 5 4" xfId="34999"/>
    <cellStyle name="Heading 2 50" xfId="10941"/>
    <cellStyle name="Heading 2 51" xfId="10942"/>
    <cellStyle name="Heading 2 52" xfId="10943"/>
    <cellStyle name="Heading 2 53" xfId="10944"/>
    <cellStyle name="Heading 2 54" xfId="10945"/>
    <cellStyle name="Heading 2 55" xfId="10946"/>
    <cellStyle name="Heading 2 56" xfId="10947"/>
    <cellStyle name="Heading 2 57" xfId="10948"/>
    <cellStyle name="Heading 2 58" xfId="10949"/>
    <cellStyle name="Heading 2 59" xfId="10950"/>
    <cellStyle name="Heading 2 6" xfId="10951"/>
    <cellStyle name="Heading 2 6 2" xfId="35000"/>
    <cellStyle name="Heading 2 6 3" xfId="35001"/>
    <cellStyle name="Heading 2 60" xfId="10952"/>
    <cellStyle name="Heading 2 61" xfId="10953"/>
    <cellStyle name="Heading 2 62" xfId="10954"/>
    <cellStyle name="Heading 2 63" xfId="10955"/>
    <cellStyle name="Heading 2 64" xfId="10956"/>
    <cellStyle name="Heading 2 65" xfId="10957"/>
    <cellStyle name="Heading 2 7" xfId="10958"/>
    <cellStyle name="Heading 2 8" xfId="10959"/>
    <cellStyle name="Heading 2 9" xfId="10960"/>
    <cellStyle name="Heading 2 9 2" xfId="10961"/>
    <cellStyle name="Heading 3" xfId="37" builtinId="18" customBuiltin="1"/>
    <cellStyle name="Heading 3 10" xfId="10962"/>
    <cellStyle name="Heading 3 11" xfId="10963"/>
    <cellStyle name="Heading 3 12" xfId="10964"/>
    <cellStyle name="Heading 3 13" xfId="10965"/>
    <cellStyle name="Heading 3 14" xfId="10966"/>
    <cellStyle name="Heading 3 15" xfId="10967"/>
    <cellStyle name="Heading 3 16" xfId="10968"/>
    <cellStyle name="Heading 3 17" xfId="10969"/>
    <cellStyle name="Heading 3 18" xfId="10970"/>
    <cellStyle name="Heading 3 19" xfId="10971"/>
    <cellStyle name="Heading 3 2" xfId="10972"/>
    <cellStyle name="Heading 3 2 2" xfId="10973"/>
    <cellStyle name="Heading 3 2 2 2" xfId="10974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5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6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7"/>
    <cellStyle name="Heading 3 21" xfId="10978"/>
    <cellStyle name="Heading 3 22" xfId="10979"/>
    <cellStyle name="Heading 3 23" xfId="10980"/>
    <cellStyle name="Heading 3 24" xfId="10981"/>
    <cellStyle name="Heading 3 25" xfId="10982"/>
    <cellStyle name="Heading 3 26" xfId="10983"/>
    <cellStyle name="Heading 3 27" xfId="10984"/>
    <cellStyle name="Heading 3 28" xfId="10985"/>
    <cellStyle name="Heading 3 29" xfId="10986"/>
    <cellStyle name="Heading 3 3" xfId="10987"/>
    <cellStyle name="Heading 3 3 2" xfId="10988"/>
    <cellStyle name="Heading 3 3 2 2" xfId="35031"/>
    <cellStyle name="Heading 3 3 2 2 2" xfId="35032"/>
    <cellStyle name="Heading 3 3 2 3" xfId="35033"/>
    <cellStyle name="Heading 3 3 3" xfId="10989"/>
    <cellStyle name="Heading 3 3 3 2" xfId="35034"/>
    <cellStyle name="Heading 3 3 4" xfId="10990"/>
    <cellStyle name="Heading 3 3 4 2" xfId="35035"/>
    <cellStyle name="Heading 3 3 5" xfId="35036"/>
    <cellStyle name="Heading 3 30" xfId="10991"/>
    <cellStyle name="Heading 3 31" xfId="10992"/>
    <cellStyle name="Heading 3 32" xfId="10993"/>
    <cellStyle name="Heading 3 33" xfId="10994"/>
    <cellStyle name="Heading 3 34" xfId="10995"/>
    <cellStyle name="Heading 3 35" xfId="10996"/>
    <cellStyle name="Heading 3 36" xfId="10997"/>
    <cellStyle name="Heading 3 37" xfId="10998"/>
    <cellStyle name="Heading 3 38" xfId="10999"/>
    <cellStyle name="Heading 3 39" xfId="11000"/>
    <cellStyle name="Heading 3 4" xfId="11001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2"/>
    <cellStyle name="Heading 3 41" xfId="11003"/>
    <cellStyle name="Heading 3 42" xfId="11004"/>
    <cellStyle name="Heading 3 43" xfId="11005"/>
    <cellStyle name="Heading 3 44" xfId="11006"/>
    <cellStyle name="Heading 3 45" xfId="11007"/>
    <cellStyle name="Heading 3 46" xfId="11008"/>
    <cellStyle name="Heading 3 47" xfId="11009"/>
    <cellStyle name="Heading 3 48" xfId="11010"/>
    <cellStyle name="Heading 3 49" xfId="11011"/>
    <cellStyle name="Heading 3 5" xfId="11012"/>
    <cellStyle name="Heading 3 5 2" xfId="35046"/>
    <cellStyle name="Heading 3 5 2 2" xfId="35047"/>
    <cellStyle name="Heading 3 5 2 3" xfId="35048"/>
    <cellStyle name="Heading 3 5 3" xfId="35049"/>
    <cellStyle name="Heading 3 50" xfId="11013"/>
    <cellStyle name="Heading 3 51" xfId="11014"/>
    <cellStyle name="Heading 3 52" xfId="11015"/>
    <cellStyle name="Heading 3 53" xfId="11016"/>
    <cellStyle name="Heading 3 54" xfId="11017"/>
    <cellStyle name="Heading 3 55" xfId="11018"/>
    <cellStyle name="Heading 3 56" xfId="11019"/>
    <cellStyle name="Heading 3 57" xfId="11020"/>
    <cellStyle name="Heading 3 58" xfId="11021"/>
    <cellStyle name="Heading 3 59" xfId="11022"/>
    <cellStyle name="Heading 3 6" xfId="11023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4"/>
    <cellStyle name="Heading 3 61" xfId="11025"/>
    <cellStyle name="Heading 3 62" xfId="11026"/>
    <cellStyle name="Heading 3 63" xfId="11027"/>
    <cellStyle name="Heading 3 64" xfId="11028"/>
    <cellStyle name="Heading 3 7" xfId="11029"/>
    <cellStyle name="Heading 3 7 2" xfId="35055"/>
    <cellStyle name="Heading 3 7 3" xfId="35056"/>
    <cellStyle name="Heading 3 8" xfId="11030"/>
    <cellStyle name="Heading 3 9" xfId="11031"/>
    <cellStyle name="Heading 4" xfId="38" builtinId="19" customBuiltin="1"/>
    <cellStyle name="Heading 4 10" xfId="11032"/>
    <cellStyle name="Heading 4 11" xfId="11033"/>
    <cellStyle name="Heading 4 12" xfId="11034"/>
    <cellStyle name="Heading 4 13" xfId="11035"/>
    <cellStyle name="Heading 4 14" xfId="11036"/>
    <cellStyle name="Heading 4 15" xfId="11037"/>
    <cellStyle name="Heading 4 16" xfId="11038"/>
    <cellStyle name="Heading 4 17" xfId="11039"/>
    <cellStyle name="Heading 4 18" xfId="11040"/>
    <cellStyle name="Heading 4 19" xfId="11041"/>
    <cellStyle name="Heading 4 2" xfId="11042"/>
    <cellStyle name="Heading 4 2 2" xfId="11043"/>
    <cellStyle name="Heading 4 2 2 2" xfId="11044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5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6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7"/>
    <cellStyle name="Heading 4 21" xfId="11048"/>
    <cellStyle name="Heading 4 22" xfId="11049"/>
    <cellStyle name="Heading 4 23" xfId="11050"/>
    <cellStyle name="Heading 4 24" xfId="11051"/>
    <cellStyle name="Heading 4 25" xfId="11052"/>
    <cellStyle name="Heading 4 26" xfId="11053"/>
    <cellStyle name="Heading 4 27" xfId="11054"/>
    <cellStyle name="Heading 4 28" xfId="11055"/>
    <cellStyle name="Heading 4 29" xfId="11056"/>
    <cellStyle name="Heading 4 3" xfId="11057"/>
    <cellStyle name="Heading 4 3 2" xfId="11058"/>
    <cellStyle name="Heading 4 3 2 2" xfId="35084"/>
    <cellStyle name="Heading 4 3 2 2 2" xfId="35085"/>
    <cellStyle name="Heading 4 3 2 3" xfId="35086"/>
    <cellStyle name="Heading 4 3 3" xfId="11059"/>
    <cellStyle name="Heading 4 3 3 2" xfId="35087"/>
    <cellStyle name="Heading 4 3 4" xfId="11060"/>
    <cellStyle name="Heading 4 3 4 2" xfId="35088"/>
    <cellStyle name="Heading 4 3 5" xfId="35089"/>
    <cellStyle name="Heading 4 30" xfId="11061"/>
    <cellStyle name="Heading 4 31" xfId="11062"/>
    <cellStyle name="Heading 4 32" xfId="11063"/>
    <cellStyle name="Heading 4 33" xfId="11064"/>
    <cellStyle name="Heading 4 34" xfId="11065"/>
    <cellStyle name="Heading 4 35" xfId="11066"/>
    <cellStyle name="Heading 4 36" xfId="11067"/>
    <cellStyle name="Heading 4 37" xfId="11068"/>
    <cellStyle name="Heading 4 38" xfId="11069"/>
    <cellStyle name="Heading 4 39" xfId="11070"/>
    <cellStyle name="Heading 4 4" xfId="11071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2"/>
    <cellStyle name="Heading 4 41" xfId="11073"/>
    <cellStyle name="Heading 4 42" xfId="11074"/>
    <cellStyle name="Heading 4 43" xfId="11075"/>
    <cellStyle name="Heading 4 44" xfId="11076"/>
    <cellStyle name="Heading 4 45" xfId="11077"/>
    <cellStyle name="Heading 4 46" xfId="11078"/>
    <cellStyle name="Heading 4 47" xfId="11079"/>
    <cellStyle name="Heading 4 48" xfId="11080"/>
    <cellStyle name="Heading 4 49" xfId="11081"/>
    <cellStyle name="Heading 4 5" xfId="11082"/>
    <cellStyle name="Heading 4 5 2" xfId="35099"/>
    <cellStyle name="Heading 4 5 2 2" xfId="35100"/>
    <cellStyle name="Heading 4 5 2 3" xfId="35101"/>
    <cellStyle name="Heading 4 5 3" xfId="35102"/>
    <cellStyle name="Heading 4 50" xfId="11083"/>
    <cellStyle name="Heading 4 51" xfId="11084"/>
    <cellStyle name="Heading 4 52" xfId="11085"/>
    <cellStyle name="Heading 4 53" xfId="11086"/>
    <cellStyle name="Heading 4 54" xfId="11087"/>
    <cellStyle name="Heading 4 55" xfId="11088"/>
    <cellStyle name="Heading 4 56" xfId="11089"/>
    <cellStyle name="Heading 4 57" xfId="11090"/>
    <cellStyle name="Heading 4 58" xfId="11091"/>
    <cellStyle name="Heading 4 59" xfId="11092"/>
    <cellStyle name="Heading 4 6" xfId="11093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4"/>
    <cellStyle name="Heading 4 61" xfId="11095"/>
    <cellStyle name="Heading 4 62" xfId="11096"/>
    <cellStyle name="Heading 4 63" xfId="11097"/>
    <cellStyle name="Heading 4 64" xfId="11098"/>
    <cellStyle name="Heading 4 7" xfId="11099"/>
    <cellStyle name="Heading 4 7 2" xfId="35108"/>
    <cellStyle name="Heading 4 7 3" xfId="35109"/>
    <cellStyle name="Heading 4 8" xfId="11100"/>
    <cellStyle name="Heading 4 9" xfId="11101"/>
    <cellStyle name="Heading 5" xfId="35110"/>
    <cellStyle name="Heading1" xfId="39"/>
    <cellStyle name="Heading1 2" xfId="11102"/>
    <cellStyle name="Heading1 2 2" xfId="11103"/>
    <cellStyle name="Heading1 2 2 2" xfId="35111"/>
    <cellStyle name="Heading1 2 3" xfId="35112"/>
    <cellStyle name="Heading1 2 3 2" xfId="35113"/>
    <cellStyle name="Heading1 3" xfId="11104"/>
    <cellStyle name="Heading1 3 2" xfId="11105"/>
    <cellStyle name="Heading1 3 2 2" xfId="35114"/>
    <cellStyle name="Heading1 3 2 3" xfId="35115"/>
    <cellStyle name="Heading1 3 3" xfId="35116"/>
    <cellStyle name="Heading1 3 4" xfId="35117"/>
    <cellStyle name="Heading1 4" xfId="11106"/>
    <cellStyle name="Heading1 4 2" xfId="35118"/>
    <cellStyle name="Heading1 5" xfId="11107"/>
    <cellStyle name="Heading1 5 2" xfId="35119"/>
    <cellStyle name="Heading1 6" xfId="11108"/>
    <cellStyle name="Heading1 6 2" xfId="35120"/>
    <cellStyle name="Heading1 7" xfId="11109"/>
    <cellStyle name="Heading1 8" xfId="11110"/>
    <cellStyle name="Heading1_4.32E Depreciation Study Robs file" xfId="11111"/>
    <cellStyle name="Heading2" xfId="40"/>
    <cellStyle name="Heading2 2" xfId="11112"/>
    <cellStyle name="Heading2 2 2" xfId="11113"/>
    <cellStyle name="Heading2 2 2 2" xfId="35121"/>
    <cellStyle name="Heading2 2 3" xfId="35122"/>
    <cellStyle name="Heading2 2 3 2" xfId="35123"/>
    <cellStyle name="Heading2 3" xfId="11114"/>
    <cellStyle name="Heading2 3 2" xfId="11115"/>
    <cellStyle name="Heading2 3 2 2" xfId="35124"/>
    <cellStyle name="Heading2 3 2 3" xfId="35125"/>
    <cellStyle name="Heading2 3 3" xfId="35126"/>
    <cellStyle name="Heading2 3 4" xfId="35127"/>
    <cellStyle name="Heading2 4" xfId="11116"/>
    <cellStyle name="Heading2 4 2" xfId="35128"/>
    <cellStyle name="Heading2 5" xfId="11117"/>
    <cellStyle name="Heading2 5 2" xfId="35129"/>
    <cellStyle name="Heading2 6" xfId="11118"/>
    <cellStyle name="Heading2 6 2" xfId="35130"/>
    <cellStyle name="Heading2 7" xfId="11119"/>
    <cellStyle name="Heading2 8" xfId="11120"/>
    <cellStyle name="Heading2_4.32E Depreciation Study Robs file" xfId="11121"/>
    <cellStyle name="HeadlineStyle" xfId="11122"/>
    <cellStyle name="HeadlineStyle 2" xfId="11123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4"/>
    <cellStyle name="HeadlineStyleJustified 2" xfId="11125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6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7"/>
    <cellStyle name="Hyperlink 3 2" xfId="35175"/>
    <cellStyle name="Hyperlink_F2009Tables_Final_with_link" xfId="11128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56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2"/>
    <cellStyle name="Normal 11 9" xfId="42557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3"/>
    <cellStyle name="Normal 12 9" xfId="42558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4"/>
    <cellStyle name="Normal 13 9" xfId="42559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5"/>
    <cellStyle name="Normal 14 7" xfId="4256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6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46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4"/>
    <cellStyle name="Normal 156" xfId="42555"/>
    <cellStyle name="Normal 157" xfId="42570"/>
    <cellStyle name="Normal 159" xfId="42573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62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63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0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4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1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64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48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49"/>
    <cellStyle name="Normal 5 8" xfId="42565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50"/>
    <cellStyle name="Normal 6 11" xfId="42566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51"/>
    <cellStyle name="Normal 7 9" xfId="42567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52"/>
    <cellStyle name="Normal 8 8" xfId="42568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53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seatac temp" xfId="48"/>
    <cellStyle name="Normal_WeathAdjustmentSummary" xfId="49"/>
    <cellStyle name="Normal_Weather Normalization - Electric Daily - 09 GRC" xfId="42572"/>
    <cellStyle name="Note" xfId="50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1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2" builtinId="5"/>
    <cellStyle name="Percent (0)" xfId="12547"/>
    <cellStyle name="Percent (0) 2" xfId="37637"/>
    <cellStyle name="Percent (0) 3" xfId="37638"/>
    <cellStyle name="Percent [2]" xfId="53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23" xfId="42571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4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5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6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7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8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59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152400</xdr:rowOff>
    </xdr:from>
    <xdr:to>
      <xdr:col>5</xdr:col>
      <xdr:colOff>419100</xdr:colOff>
      <xdr:row>31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619250" y="3981450"/>
          <a:ext cx="241935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/>
            <a:t>Need</a:t>
          </a:r>
          <a:r>
            <a:rPr lang="en-US" sz="2400" baseline="0"/>
            <a:t> to be</a:t>
          </a:r>
          <a:r>
            <a:rPr lang="en-US" sz="2400"/>
            <a:t> updated</a:t>
          </a:r>
        </a:p>
      </xdr:txBody>
    </xdr:sp>
    <xdr:clientData/>
  </xdr:twoCellAnchor>
  <xdr:twoCellAnchor>
    <xdr:from>
      <xdr:col>13</xdr:col>
      <xdr:colOff>171450</xdr:colOff>
      <xdr:row>3</xdr:row>
      <xdr:rowOff>114300</xdr:rowOff>
    </xdr:from>
    <xdr:to>
      <xdr:col>14</xdr:col>
      <xdr:colOff>561975</xdr:colOff>
      <xdr:row>13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534650" y="990600"/>
          <a:ext cx="1238250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/>
            <a:t>Need</a:t>
          </a:r>
          <a:r>
            <a:rPr lang="en-US" sz="2400" baseline="0"/>
            <a:t> to be</a:t>
          </a:r>
          <a:r>
            <a:rPr lang="en-US" sz="2400"/>
            <a:t> updated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6.0270000000000002E-3</v>
          </cell>
        </row>
        <row r="13">
          <cell r="DA13">
            <v>5.0000000000000001E-3</v>
          </cell>
        </row>
        <row r="14">
          <cell r="DA14">
            <v>3.8501000000000001E-2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E34" sqref="E34"/>
    </sheetView>
  </sheetViews>
  <sheetFormatPr defaultColWidth="9.140625" defaultRowHeight="12.75"/>
  <cols>
    <col min="1" max="1" width="9.42578125" style="314" bestFit="1" customWidth="1"/>
    <col min="2" max="2" width="29.140625" style="316" customWidth="1"/>
    <col min="3" max="3" width="15.85546875" style="316" bestFit="1" customWidth="1"/>
    <col min="4" max="4" width="19.5703125" style="316" bestFit="1" customWidth="1"/>
    <col min="5" max="5" width="13.42578125" style="316" bestFit="1" customWidth="1"/>
    <col min="6" max="6" width="18.42578125" style="316" customWidth="1"/>
    <col min="7" max="7" width="14" style="316" bestFit="1" customWidth="1"/>
    <col min="8" max="8" width="9.5703125" style="316" customWidth="1"/>
    <col min="9" max="9" width="10.42578125" customWidth="1"/>
    <col min="10" max="10" width="22.42578125" bestFit="1" customWidth="1"/>
    <col min="11" max="12" width="15.5703125" customWidth="1"/>
    <col min="13" max="14" width="15.85546875" customWidth="1"/>
    <col min="15" max="16" width="14" customWidth="1"/>
    <col min="17" max="18" width="10.5703125" customWidth="1"/>
    <col min="20" max="20" width="0.5703125" customWidth="1"/>
    <col min="21" max="22" width="10.5703125" customWidth="1"/>
    <col min="23" max="23" width="10.5703125" bestFit="1" customWidth="1"/>
    <col min="24" max="24" width="0.5703125" customWidth="1"/>
    <col min="25" max="26" width="10.5703125" customWidth="1"/>
    <col min="28" max="16384" width="9.140625" style="316"/>
  </cols>
  <sheetData>
    <row r="1" spans="1:8">
      <c r="B1" s="314"/>
      <c r="C1" s="314"/>
      <c r="D1" s="314"/>
      <c r="E1" s="314"/>
      <c r="F1" s="315"/>
    </row>
    <row r="2" spans="1:8">
      <c r="A2" s="317" t="s">
        <v>105</v>
      </c>
      <c r="B2" s="317"/>
      <c r="C2" s="317"/>
      <c r="D2" s="317"/>
      <c r="E2" s="317"/>
      <c r="F2" s="317"/>
    </row>
    <row r="3" spans="1:8">
      <c r="A3" s="317" t="s">
        <v>12</v>
      </c>
      <c r="B3" s="317"/>
      <c r="C3" s="317"/>
      <c r="D3" s="317"/>
      <c r="E3" s="317"/>
      <c r="F3" s="317"/>
    </row>
    <row r="4" spans="1:8">
      <c r="A4" s="318" t="s">
        <v>169</v>
      </c>
      <c r="B4" s="318"/>
      <c r="C4" s="318"/>
      <c r="D4" s="318"/>
      <c r="E4" s="318"/>
      <c r="F4" s="318"/>
    </row>
    <row r="5" spans="1:8" ht="15.75" customHeight="1">
      <c r="A5" s="317"/>
      <c r="B5" s="317"/>
      <c r="C5" s="317"/>
      <c r="D5" s="317"/>
      <c r="E5" s="317"/>
      <c r="F5" s="317"/>
    </row>
    <row r="6" spans="1:8">
      <c r="A6" s="319"/>
      <c r="B6" s="314"/>
      <c r="C6" s="314"/>
      <c r="D6" s="314"/>
      <c r="E6" s="314"/>
      <c r="F6" s="314"/>
    </row>
    <row r="7" spans="1:8">
      <c r="A7" s="320" t="s">
        <v>13</v>
      </c>
      <c r="B7" s="321"/>
      <c r="C7" s="321"/>
      <c r="D7" s="321"/>
      <c r="E7" s="314"/>
      <c r="F7" s="314"/>
      <c r="G7" s="322"/>
    </row>
    <row r="8" spans="1:8">
      <c r="A8" s="323" t="s">
        <v>14</v>
      </c>
      <c r="B8" s="324" t="s">
        <v>15</v>
      </c>
      <c r="C8" s="324"/>
      <c r="D8" s="324"/>
      <c r="E8" s="325"/>
      <c r="F8" s="325"/>
      <c r="G8" s="322"/>
    </row>
    <row r="9" spans="1:8">
      <c r="A9" s="319"/>
      <c r="B9" s="326"/>
      <c r="C9" s="327" t="s">
        <v>174</v>
      </c>
      <c r="D9" s="328"/>
      <c r="E9" s="326"/>
      <c r="G9" s="322"/>
    </row>
    <row r="10" spans="1:8">
      <c r="A10" s="329">
        <v>1</v>
      </c>
      <c r="B10" s="330"/>
      <c r="C10" s="331" t="s">
        <v>16</v>
      </c>
      <c r="D10" s="332" t="s">
        <v>17</v>
      </c>
      <c r="E10" s="333" t="s">
        <v>106</v>
      </c>
      <c r="G10" s="332"/>
    </row>
    <row r="11" spans="1:8">
      <c r="A11" s="329">
        <f t="shared" ref="A11:A47" si="0">A10+1</f>
        <v>2</v>
      </c>
      <c r="B11" s="330"/>
      <c r="C11" s="336" t="s">
        <v>175</v>
      </c>
      <c r="D11" s="337" t="s">
        <v>175</v>
      </c>
      <c r="E11" s="338" t="s">
        <v>18</v>
      </c>
      <c r="G11" s="339"/>
      <c r="H11" s="340"/>
    </row>
    <row r="12" spans="1:8">
      <c r="A12" s="329">
        <f t="shared" si="0"/>
        <v>3</v>
      </c>
      <c r="B12" s="341">
        <v>45292</v>
      </c>
      <c r="C12" s="342">
        <f>Summary!C12</f>
        <v>2130021511.4539998</v>
      </c>
      <c r="D12" s="342">
        <f>Summary!D12</f>
        <v>2052716003.365454</v>
      </c>
      <c r="E12" s="343">
        <f t="shared" ref="E12:E23" si="1">+D12-C12</f>
        <v>-77305508.088545799</v>
      </c>
      <c r="G12" s="322"/>
      <c r="H12" s="344"/>
    </row>
    <row r="13" spans="1:8">
      <c r="A13" s="329">
        <f t="shared" si="0"/>
        <v>4</v>
      </c>
      <c r="B13" s="341">
        <v>45323</v>
      </c>
      <c r="C13" s="342">
        <f>Summary!C13</f>
        <v>1975132099.9420004</v>
      </c>
      <c r="D13" s="342">
        <f>Summary!D13</f>
        <v>1981274846.3479834</v>
      </c>
      <c r="E13" s="343">
        <f t="shared" si="1"/>
        <v>6142746.4059829712</v>
      </c>
      <c r="G13" s="322"/>
      <c r="H13" s="345"/>
    </row>
    <row r="14" spans="1:8">
      <c r="A14" s="329">
        <f t="shared" si="0"/>
        <v>5</v>
      </c>
      <c r="B14" s="341">
        <v>45352</v>
      </c>
      <c r="C14" s="342">
        <f>Summary!C14</f>
        <v>1920209099.4710002</v>
      </c>
      <c r="D14" s="342">
        <f>Summary!D14</f>
        <v>1901518311.4805949</v>
      </c>
      <c r="E14" s="343">
        <f t="shared" si="1"/>
        <v>-18690787.990405321</v>
      </c>
      <c r="H14" s="345"/>
    </row>
    <row r="15" spans="1:8">
      <c r="A15" s="329">
        <f t="shared" si="0"/>
        <v>6</v>
      </c>
      <c r="B15" s="341">
        <v>45383</v>
      </c>
      <c r="C15" s="342">
        <f>Summary!C15</f>
        <v>1737726832.4230001</v>
      </c>
      <c r="D15" s="342">
        <f>Summary!D15</f>
        <v>1709819872.2707658</v>
      </c>
      <c r="E15" s="343">
        <f t="shared" si="1"/>
        <v>-27906960.152234316</v>
      </c>
      <c r="H15" s="345"/>
    </row>
    <row r="16" spans="1:8">
      <c r="A16" s="329">
        <f t="shared" si="0"/>
        <v>7</v>
      </c>
      <c r="B16" s="341">
        <v>45413</v>
      </c>
      <c r="C16" s="342">
        <f>Summary!C16</f>
        <v>1595698973.516</v>
      </c>
      <c r="D16" s="342">
        <f>Summary!D16</f>
        <v>1556314116.3497617</v>
      </c>
      <c r="E16" s="343">
        <f t="shared" si="1"/>
        <v>-39384857.166238308</v>
      </c>
      <c r="H16" s="345"/>
    </row>
    <row r="17" spans="1:8">
      <c r="A17" s="329">
        <f t="shared" si="0"/>
        <v>8</v>
      </c>
      <c r="B17" s="341">
        <v>45444</v>
      </c>
      <c r="C17" s="342">
        <f>Summary!C17</f>
        <v>1479425411.181</v>
      </c>
      <c r="D17" s="342">
        <f>Summary!D17</f>
        <v>1499255377.3394065</v>
      </c>
      <c r="E17" s="343">
        <f t="shared" si="1"/>
        <v>19829966.158406496</v>
      </c>
      <c r="H17" s="345"/>
    </row>
    <row r="18" spans="1:8">
      <c r="A18" s="329">
        <f t="shared" si="0"/>
        <v>9</v>
      </c>
      <c r="B18" s="341">
        <v>45474</v>
      </c>
      <c r="C18" s="342">
        <f>Summary!C18</f>
        <v>1533215697.3550003</v>
      </c>
      <c r="D18" s="342">
        <f>Summary!D18</f>
        <v>1489432159.1566348</v>
      </c>
      <c r="E18" s="343">
        <f t="shared" si="1"/>
        <v>-43783538.19836545</v>
      </c>
      <c r="H18" s="345"/>
    </row>
    <row r="19" spans="1:8">
      <c r="A19" s="329">
        <f t="shared" si="0"/>
        <v>10</v>
      </c>
      <c r="B19" s="341">
        <v>45505</v>
      </c>
      <c r="C19" s="342">
        <f>Summary!C19</f>
        <v>1592763506.78</v>
      </c>
      <c r="D19" s="342">
        <f>Summary!D19</f>
        <v>1658720530.2209201</v>
      </c>
      <c r="E19" s="343">
        <f t="shared" si="1"/>
        <v>65957023.440920115</v>
      </c>
      <c r="H19" s="345"/>
    </row>
    <row r="20" spans="1:8">
      <c r="A20" s="329">
        <f t="shared" si="0"/>
        <v>11</v>
      </c>
      <c r="B20" s="341">
        <v>45536</v>
      </c>
      <c r="C20" s="342">
        <f>Summary!C20</f>
        <v>1468569760.7449996</v>
      </c>
      <c r="D20" s="342">
        <f>Summary!D20</f>
        <v>1478326131.3493726</v>
      </c>
      <c r="E20" s="343">
        <f t="shared" si="1"/>
        <v>9756370.6043729782</v>
      </c>
      <c r="G20" s="334"/>
      <c r="H20" s="345"/>
    </row>
    <row r="21" spans="1:8">
      <c r="A21" s="329">
        <f t="shared" si="0"/>
        <v>12</v>
      </c>
      <c r="B21" s="341">
        <v>45566</v>
      </c>
      <c r="C21" s="342">
        <f>Summary!C21</f>
        <v>1457987838.2889998</v>
      </c>
      <c r="D21" s="342">
        <f>Summary!D21</f>
        <v>1452037082.7642727</v>
      </c>
      <c r="E21" s="343">
        <f t="shared" si="1"/>
        <v>-5950755.5247271061</v>
      </c>
      <c r="H21" s="345"/>
    </row>
    <row r="22" spans="1:8">
      <c r="A22" s="329">
        <f t="shared" si="0"/>
        <v>13</v>
      </c>
      <c r="B22" s="341">
        <v>45597</v>
      </c>
      <c r="C22" s="342">
        <f>Summary!C22</f>
        <v>1634852544.7480001</v>
      </c>
      <c r="D22" s="342">
        <f>Summary!D22</f>
        <v>1596696860.4357052</v>
      </c>
      <c r="E22" s="343">
        <f t="shared" si="1"/>
        <v>-38155684.31229496</v>
      </c>
      <c r="H22" s="345"/>
    </row>
    <row r="23" spans="1:8">
      <c r="A23" s="329">
        <f t="shared" si="0"/>
        <v>14</v>
      </c>
      <c r="B23" s="341">
        <v>45627</v>
      </c>
      <c r="C23" s="342">
        <f>Summary!C23</f>
        <v>1983830474.7590001</v>
      </c>
      <c r="D23" s="342">
        <f>Summary!D23</f>
        <v>2026405691.6788282</v>
      </c>
      <c r="E23" s="343">
        <f t="shared" si="1"/>
        <v>42575216.919828176</v>
      </c>
      <c r="H23" s="345"/>
    </row>
    <row r="24" spans="1:8">
      <c r="A24" s="329">
        <f t="shared" si="0"/>
        <v>15</v>
      </c>
      <c r="B24" s="314"/>
      <c r="C24" s="342">
        <f>Summary!C24</f>
        <v>20509433750.662998</v>
      </c>
      <c r="D24" s="342">
        <f>Summary!D24</f>
        <v>20402516982.759701</v>
      </c>
      <c r="E24" s="346">
        <f>SUM(E12:E23)</f>
        <v>-106916767.90330052</v>
      </c>
    </row>
    <row r="25" spans="1:8">
      <c r="A25" s="329">
        <f t="shared" si="0"/>
        <v>16</v>
      </c>
      <c r="B25" s="326"/>
      <c r="C25" s="347"/>
      <c r="D25" s="347"/>
      <c r="E25" s="326"/>
      <c r="F25" s="326"/>
    </row>
    <row r="26" spans="1:8">
      <c r="A26" s="329">
        <f t="shared" si="0"/>
        <v>17</v>
      </c>
      <c r="B26" s="314" t="s">
        <v>176</v>
      </c>
      <c r="C26" s="314" t="s">
        <v>1</v>
      </c>
      <c r="D26" s="348"/>
      <c r="E26" s="348">
        <f>'2024 CBR Adjustment'!B20</f>
        <v>-102400214.93549073</v>
      </c>
      <c r="F26" s="349">
        <f>'2024 CBR Adjustment'!B8</f>
        <v>-4959753</v>
      </c>
      <c r="G26" s="350"/>
      <c r="H26" s="351"/>
    </row>
    <row r="27" spans="1:8">
      <c r="A27" s="329">
        <f t="shared" si="0"/>
        <v>18</v>
      </c>
      <c r="B27" s="319"/>
      <c r="C27" s="314" t="s">
        <v>177</v>
      </c>
      <c r="D27" s="314"/>
      <c r="E27" s="348">
        <f>'2024 CBR Adjustment'!B21</f>
        <v>-3191114.1118448116</v>
      </c>
      <c r="F27" s="349">
        <f>'2024 CBR Adjustment'!B9</f>
        <v>-147047</v>
      </c>
      <c r="G27" s="350"/>
      <c r="H27" s="351"/>
    </row>
    <row r="28" spans="1:8">
      <c r="A28" s="329">
        <f t="shared" si="0"/>
        <v>19</v>
      </c>
      <c r="B28" s="314"/>
      <c r="C28" s="314" t="s">
        <v>126</v>
      </c>
      <c r="D28" s="352"/>
      <c r="E28" s="348">
        <f>'2024 CBR Adjustment'!B22</f>
        <v>-1022676.7394609994</v>
      </c>
      <c r="F28" s="349">
        <f>'2024 CBR Adjustment'!B10</f>
        <v>-47151</v>
      </c>
      <c r="G28" s="350"/>
      <c r="H28" s="351"/>
    </row>
    <row r="29" spans="1:8">
      <c r="A29" s="329">
        <f t="shared" si="0"/>
        <v>20</v>
      </c>
      <c r="B29" s="353"/>
      <c r="C29" s="314" t="s">
        <v>124</v>
      </c>
      <c r="D29" s="354"/>
      <c r="E29" s="348">
        <f>'2024 CBR Adjustment'!B23</f>
        <v>1561717.3528609746</v>
      </c>
      <c r="F29" s="349">
        <f>'2024 CBR Adjustment'!B11</f>
        <v>70444</v>
      </c>
      <c r="G29" s="350"/>
      <c r="H29" s="351"/>
    </row>
    <row r="30" spans="1:8">
      <c r="A30" s="329">
        <f t="shared" si="0"/>
        <v>21</v>
      </c>
      <c r="B30" s="314"/>
      <c r="C30" s="314" t="s">
        <v>125</v>
      </c>
      <c r="D30" s="314"/>
      <c r="E30" s="348">
        <f>'2024 CBR Adjustment'!B24</f>
        <v>-485563.94160351704</v>
      </c>
      <c r="F30" s="349">
        <f>'2024 CBR Adjustment'!B12</f>
        <v>-21245</v>
      </c>
      <c r="G30" s="350"/>
      <c r="H30" s="351"/>
    </row>
    <row r="31" spans="1:8">
      <c r="A31" s="329">
        <f t="shared" si="0"/>
        <v>22</v>
      </c>
      <c r="B31" s="314"/>
      <c r="C31" s="314" t="s">
        <v>8</v>
      </c>
      <c r="D31" s="314"/>
      <c r="E31" s="348">
        <f>'2024 CBR Adjustment'!B25</f>
        <v>-1322730.1588638811</v>
      </c>
      <c r="F31" s="349">
        <f>'2024 CBR Adjustment'!B13</f>
        <v>-55851</v>
      </c>
      <c r="G31" s="350"/>
      <c r="H31" s="351"/>
    </row>
    <row r="32" spans="1:8">
      <c r="A32" s="329">
        <f t="shared" si="0"/>
        <v>23</v>
      </c>
      <c r="B32" s="314"/>
      <c r="C32" s="314" t="s">
        <v>9</v>
      </c>
      <c r="D32" s="314"/>
      <c r="E32" s="348">
        <f>'2024 CBR Adjustment'!B26</f>
        <v>-56185.368896000276</v>
      </c>
      <c r="F32" s="349">
        <f>'2024 CBR Adjustment'!B14</f>
        <v>-2449</v>
      </c>
      <c r="G32" s="350"/>
      <c r="H32" s="351"/>
    </row>
    <row r="33" spans="1:28">
      <c r="A33" s="329">
        <f t="shared" si="0"/>
        <v>24</v>
      </c>
      <c r="B33" s="314"/>
      <c r="C33" s="314"/>
      <c r="D33" s="314"/>
      <c r="E33" s="348"/>
      <c r="F33" s="355"/>
      <c r="G33" s="350"/>
      <c r="H33" s="351"/>
    </row>
    <row r="34" spans="1:28">
      <c r="A34" s="329">
        <f t="shared" si="0"/>
        <v>25</v>
      </c>
      <c r="B34" s="314"/>
      <c r="C34" s="325"/>
      <c r="D34" s="314"/>
      <c r="E34" s="348"/>
      <c r="F34" s="355"/>
      <c r="G34" s="350"/>
      <c r="H34" s="351"/>
    </row>
    <row r="35" spans="1:28">
      <c r="A35" s="329">
        <f t="shared" si="0"/>
        <v>26</v>
      </c>
      <c r="B35" s="314" t="s">
        <v>178</v>
      </c>
      <c r="C35" s="314"/>
      <c r="D35" s="314"/>
      <c r="E35" s="346">
        <f>SUM(E26:E34)</f>
        <v>-106916767.90329897</v>
      </c>
      <c r="F35" s="356">
        <f>SUM(F26:F34)</f>
        <v>-5163052</v>
      </c>
      <c r="G35" s="357">
        <f>F35</f>
        <v>-5163052</v>
      </c>
      <c r="H35" s="358"/>
    </row>
    <row r="36" spans="1:28">
      <c r="A36" s="329">
        <f t="shared" si="0"/>
        <v>27</v>
      </c>
      <c r="B36" s="314"/>
      <c r="C36" s="314"/>
      <c r="D36" s="359"/>
      <c r="E36" s="360"/>
      <c r="F36" s="361"/>
    </row>
    <row r="37" spans="1:28">
      <c r="A37" s="329">
        <f t="shared" si="0"/>
        <v>28</v>
      </c>
      <c r="B37" s="362" t="s">
        <v>179</v>
      </c>
      <c r="C37" s="362"/>
      <c r="D37" s="362"/>
      <c r="E37" s="363">
        <f>[2]Summaries!$DA$12</f>
        <v>6.0270000000000002E-3</v>
      </c>
      <c r="F37" s="364">
        <f>F35*E37</f>
        <v>-31117.714404000002</v>
      </c>
    </row>
    <row r="38" spans="1:28">
      <c r="A38" s="329">
        <f t="shared" si="0"/>
        <v>29</v>
      </c>
      <c r="B38" s="362" t="s">
        <v>180</v>
      </c>
      <c r="C38" s="362"/>
      <c r="D38" s="362"/>
      <c r="E38" s="363">
        <f>[2]Summaries!$DA$13</f>
        <v>5.0000000000000001E-3</v>
      </c>
      <c r="F38" s="365">
        <f>F35*E38</f>
        <v>-25815.260000000002</v>
      </c>
    </row>
    <row r="39" spans="1:28">
      <c r="A39" s="329">
        <f t="shared" si="0"/>
        <v>30</v>
      </c>
      <c r="B39" s="362" t="s">
        <v>181</v>
      </c>
      <c r="C39" s="362"/>
      <c r="D39" s="362"/>
      <c r="E39" s="366"/>
      <c r="F39" s="367"/>
      <c r="G39" s="368">
        <f>SUM(F37:F38)</f>
        <v>-56932.974404000008</v>
      </c>
    </row>
    <row r="40" spans="1:28">
      <c r="A40" s="329">
        <f t="shared" si="0"/>
        <v>31</v>
      </c>
      <c r="B40" s="362"/>
      <c r="C40" s="362"/>
      <c r="D40" s="362"/>
      <c r="E40" s="366"/>
      <c r="F40" s="369"/>
    </row>
    <row r="41" spans="1:28">
      <c r="A41" s="329">
        <f t="shared" si="0"/>
        <v>32</v>
      </c>
      <c r="B41" s="362" t="s">
        <v>182</v>
      </c>
      <c r="C41" s="362"/>
      <c r="D41" s="362"/>
      <c r="E41" s="370">
        <f>[2]Summaries!$DA$14</f>
        <v>3.8501000000000001E-2</v>
      </c>
      <c r="F41" s="371">
        <f>F35*E41</f>
        <v>-198782.665052</v>
      </c>
    </row>
    <row r="42" spans="1:28">
      <c r="A42" s="329">
        <f t="shared" si="0"/>
        <v>33</v>
      </c>
      <c r="B42" s="362" t="s">
        <v>183</v>
      </c>
      <c r="C42" s="362"/>
      <c r="D42" s="362"/>
      <c r="E42" s="335"/>
      <c r="F42" s="367"/>
      <c r="G42" s="368">
        <f>SUM(F41)</f>
        <v>-198782.665052</v>
      </c>
      <c r="AB42" s="372"/>
    </row>
    <row r="43" spans="1:28">
      <c r="A43" s="329">
        <f t="shared" si="0"/>
        <v>34</v>
      </c>
      <c r="B43" s="362"/>
      <c r="C43" s="362"/>
      <c r="D43" s="362"/>
      <c r="E43" s="335"/>
      <c r="F43" s="373"/>
      <c r="G43" s="374"/>
      <c r="H43" s="357"/>
      <c r="AB43" s="358"/>
    </row>
    <row r="44" spans="1:28">
      <c r="A44" s="329">
        <f t="shared" si="0"/>
        <v>35</v>
      </c>
      <c r="B44" s="362" t="s">
        <v>184</v>
      </c>
      <c r="C44" s="362"/>
      <c r="D44" s="362"/>
      <c r="E44" s="335"/>
      <c r="F44" s="367"/>
      <c r="G44" s="368">
        <f>G35-G39-G42</f>
        <v>-4907336.3605439998</v>
      </c>
      <c r="H44" s="357"/>
      <c r="AB44" s="314"/>
    </row>
    <row r="45" spans="1:28">
      <c r="A45" s="329">
        <f t="shared" si="0"/>
        <v>36</v>
      </c>
      <c r="B45" s="362"/>
      <c r="C45" s="362"/>
      <c r="D45" s="362"/>
      <c r="E45" s="335"/>
      <c r="F45" s="369"/>
      <c r="AB45" s="358"/>
    </row>
    <row r="46" spans="1:28">
      <c r="A46" s="329">
        <f t="shared" si="0"/>
        <v>37</v>
      </c>
      <c r="B46" s="362" t="s">
        <v>185</v>
      </c>
      <c r="C46" s="362"/>
      <c r="D46" s="362"/>
      <c r="E46" s="375">
        <v>0.21</v>
      </c>
      <c r="F46" s="367"/>
      <c r="G46" s="376">
        <f>G44*E46</f>
        <v>-1030540.6357142399</v>
      </c>
      <c r="AB46" s="358"/>
    </row>
    <row r="47" spans="1:28" ht="13.5" thickBot="1">
      <c r="A47" s="329">
        <f t="shared" si="0"/>
        <v>38</v>
      </c>
      <c r="B47" s="362" t="s">
        <v>184</v>
      </c>
      <c r="C47" s="362"/>
      <c r="D47" s="362"/>
      <c r="E47" s="335"/>
      <c r="F47" s="377"/>
      <c r="G47" s="378">
        <f>G44-G46</f>
        <v>-3876795.7248297599</v>
      </c>
      <c r="AB47" s="358"/>
    </row>
    <row r="48" spans="1:28" ht="13.5" thickTop="1">
      <c r="A48" s="379"/>
      <c r="B48" s="326"/>
      <c r="C48" s="326"/>
      <c r="D48" s="326"/>
      <c r="E48" s="326"/>
      <c r="F48" s="326"/>
      <c r="AB48" s="358"/>
    </row>
    <row r="49" spans="1:28">
      <c r="A49" s="379"/>
      <c r="B49" s="326"/>
      <c r="C49" s="326"/>
      <c r="D49" s="326"/>
      <c r="E49" s="326"/>
      <c r="F49" s="326"/>
      <c r="AB49" s="358"/>
    </row>
    <row r="50" spans="1:28">
      <c r="A50" s="379"/>
      <c r="B50" s="326"/>
      <c r="C50" s="326"/>
      <c r="D50" s="326"/>
      <c r="E50" s="326"/>
      <c r="F50" s="326"/>
      <c r="AB50" s="358"/>
    </row>
    <row r="51" spans="1:28">
      <c r="A51" s="379"/>
      <c r="B51" s="326"/>
      <c r="C51" s="326"/>
      <c r="D51" s="326"/>
      <c r="E51" s="326"/>
      <c r="F51" s="326"/>
      <c r="AB51" s="358"/>
    </row>
    <row r="52" spans="1:28">
      <c r="A52" s="379"/>
      <c r="B52" s="326"/>
      <c r="AB52" s="358"/>
    </row>
    <row r="53" spans="1:28">
      <c r="A53" s="330"/>
      <c r="AB53" s="358"/>
    </row>
    <row r="54" spans="1:28">
      <c r="AB54" s="358"/>
    </row>
    <row r="55" spans="1:28">
      <c r="AB55" s="358"/>
    </row>
    <row r="56" spans="1:28">
      <c r="AB56" s="358"/>
    </row>
    <row r="57" spans="1:28">
      <c r="AB57" s="358"/>
    </row>
    <row r="65" spans="1:1">
      <c r="A65" s="316"/>
    </row>
    <row r="66" spans="1:1">
      <c r="A66" s="316"/>
    </row>
    <row r="67" spans="1:1">
      <c r="A67" s="316"/>
    </row>
    <row r="68" spans="1:1">
      <c r="A68" s="316"/>
    </row>
    <row r="69" spans="1:1">
      <c r="A69" s="316"/>
    </row>
    <row r="70" spans="1:1">
      <c r="A70" s="316"/>
    </row>
    <row r="71" spans="1:1">
      <c r="A71" s="316"/>
    </row>
    <row r="72" spans="1:1">
      <c r="A72" s="316"/>
    </row>
    <row r="73" spans="1:1">
      <c r="A73" s="316"/>
    </row>
    <row r="74" spans="1:1">
      <c r="A74" s="3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zoomScale="145" zoomScaleNormal="14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5" sqref="F25"/>
    </sheetView>
  </sheetViews>
  <sheetFormatPr defaultColWidth="14.7109375" defaultRowHeight="11.25"/>
  <cols>
    <col min="1" max="1" width="34.28515625" style="33" bestFit="1" customWidth="1"/>
    <col min="2" max="2" width="14.28515625" style="33" bestFit="1" customWidth="1"/>
    <col min="3" max="3" width="15" style="33" bestFit="1" customWidth="1"/>
    <col min="4" max="6" width="14.28515625" style="33" bestFit="1" customWidth="1"/>
    <col min="7" max="7" width="12.28515625" style="33" bestFit="1" customWidth="1"/>
    <col min="8" max="8" width="13.42578125" style="33" bestFit="1" customWidth="1"/>
    <col min="9" max="9" width="14.28515625" style="33" customWidth="1"/>
    <col min="10" max="13" width="15" style="33" customWidth="1"/>
    <col min="14" max="14" width="13.28515625" style="33" customWidth="1"/>
    <col min="15" max="16" width="14.7109375" style="33"/>
    <col min="17" max="17" width="33" style="33" bestFit="1" customWidth="1"/>
    <col min="18" max="16384" width="14.7109375" style="33"/>
  </cols>
  <sheetData>
    <row r="1" spans="1:14" s="209" customFormat="1">
      <c r="A1" s="304" t="s">
        <v>105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s="209" customFormat="1">
      <c r="A2" s="304" t="s">
        <v>12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14" s="209" customFormat="1">
      <c r="A3" s="304" t="s">
        <v>169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14" s="209" customFormat="1">
      <c r="A4" s="306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1:14" s="310" customFormat="1" ht="12" thickBot="1">
      <c r="A5" s="308"/>
      <c r="B5" s="308" t="s">
        <v>20</v>
      </c>
      <c r="C5" s="309">
        <f t="array" ref="C5:N5">TRANSPOSE(Summary!B12:B23)</f>
        <v>45292</v>
      </c>
      <c r="D5" s="309">
        <v>45323</v>
      </c>
      <c r="E5" s="309">
        <v>45352</v>
      </c>
      <c r="F5" s="309">
        <v>45383</v>
      </c>
      <c r="G5" s="309">
        <v>45413</v>
      </c>
      <c r="H5" s="309">
        <v>45444</v>
      </c>
      <c r="I5" s="309">
        <v>45474</v>
      </c>
      <c r="J5" s="309">
        <v>45505</v>
      </c>
      <c r="K5" s="309">
        <v>45536</v>
      </c>
      <c r="L5" s="309">
        <v>45566</v>
      </c>
      <c r="M5" s="309">
        <v>45597</v>
      </c>
      <c r="N5" s="309">
        <v>45627</v>
      </c>
    </row>
    <row r="6" spans="1:14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1:14">
      <c r="A8" s="74" t="s">
        <v>1</v>
      </c>
      <c r="B8" s="75">
        <f>SUM(C8:N8)</f>
        <v>-4959753</v>
      </c>
      <c r="C8" s="75">
        <f t="shared" ref="C8:N8" si="0">ROUND(+C20*C31,0)</f>
        <v>-3180888</v>
      </c>
      <c r="D8" s="75">
        <f t="shared" si="0"/>
        <v>240167</v>
      </c>
      <c r="E8" s="75">
        <f t="shared" si="0"/>
        <v>-764418</v>
      </c>
      <c r="F8" s="75">
        <f t="shared" si="0"/>
        <v>-1151211</v>
      </c>
      <c r="G8" s="75">
        <f t="shared" si="0"/>
        <v>-1782120</v>
      </c>
      <c r="H8" s="75">
        <f t="shared" si="0"/>
        <v>582158</v>
      </c>
      <c r="I8" s="75">
        <f t="shared" si="0"/>
        <v>-1674804</v>
      </c>
      <c r="J8" s="75">
        <f t="shared" si="0"/>
        <v>2516766</v>
      </c>
      <c r="K8" s="75">
        <f t="shared" si="0"/>
        <v>353734</v>
      </c>
      <c r="L8" s="75">
        <f t="shared" si="0"/>
        <v>-241039</v>
      </c>
      <c r="M8" s="75">
        <f t="shared" si="0"/>
        <v>-1624438</v>
      </c>
      <c r="N8" s="76">
        <f t="shared" si="0"/>
        <v>1766340</v>
      </c>
    </row>
    <row r="9" spans="1:14">
      <c r="A9" s="77" t="s">
        <v>123</v>
      </c>
      <c r="B9" s="75">
        <f t="shared" ref="B9:B14" si="1">SUM(C9:N9)</f>
        <v>-147047</v>
      </c>
      <c r="C9" s="75">
        <f t="shared" ref="C9:N9" si="2">ROUND(+C21*C32,0)</f>
        <v>-212611</v>
      </c>
      <c r="D9" s="75">
        <f t="shared" si="2"/>
        <v>19510</v>
      </c>
      <c r="E9" s="75">
        <f t="shared" si="2"/>
        <v>-55222</v>
      </c>
      <c r="F9" s="75">
        <f t="shared" si="2"/>
        <v>-79165</v>
      </c>
      <c r="G9" s="75">
        <f t="shared" si="2"/>
        <v>-55240</v>
      </c>
      <c r="H9" s="75">
        <f t="shared" si="2"/>
        <v>119373</v>
      </c>
      <c r="I9" s="75">
        <f t="shared" si="2"/>
        <v>-140320</v>
      </c>
      <c r="J9" s="75">
        <f t="shared" si="2"/>
        <v>213319</v>
      </c>
      <c r="K9" s="75">
        <f t="shared" si="2"/>
        <v>37403</v>
      </c>
      <c r="L9" s="75">
        <f t="shared" si="2"/>
        <v>-18746</v>
      </c>
      <c r="M9" s="75">
        <f t="shared" si="2"/>
        <v>-90533</v>
      </c>
      <c r="N9" s="76">
        <f t="shared" si="2"/>
        <v>115185</v>
      </c>
    </row>
    <row r="10" spans="1:14">
      <c r="A10" s="77" t="s">
        <v>126</v>
      </c>
      <c r="B10" s="75">
        <f t="shared" si="1"/>
        <v>-47151</v>
      </c>
      <c r="C10" s="75">
        <f t="shared" ref="C10:N10" si="3">ROUND(+C22*C33,0)</f>
        <v>-176542</v>
      </c>
      <c r="D10" s="75">
        <f t="shared" si="3"/>
        <v>15843</v>
      </c>
      <c r="E10" s="75">
        <f t="shared" si="3"/>
        <v>-42956</v>
      </c>
      <c r="F10" s="75">
        <f t="shared" si="3"/>
        <v>-61272</v>
      </c>
      <c r="G10" s="75">
        <f t="shared" si="3"/>
        <v>-31894</v>
      </c>
      <c r="H10" s="75">
        <f t="shared" si="3"/>
        <v>126970</v>
      </c>
      <c r="I10" s="75">
        <f t="shared" si="3"/>
        <v>-150074</v>
      </c>
      <c r="J10" s="75">
        <f t="shared" si="3"/>
        <v>228301</v>
      </c>
      <c r="K10" s="75">
        <f t="shared" si="3"/>
        <v>39971</v>
      </c>
      <c r="L10" s="75">
        <f t="shared" si="3"/>
        <v>-14490</v>
      </c>
      <c r="M10" s="75">
        <f t="shared" si="3"/>
        <v>-69944</v>
      </c>
      <c r="N10" s="76">
        <f t="shared" si="3"/>
        <v>88936</v>
      </c>
    </row>
    <row r="11" spans="1:14">
      <c r="A11" s="77" t="s">
        <v>124</v>
      </c>
      <c r="B11" s="75">
        <f t="shared" si="1"/>
        <v>70444</v>
      </c>
      <c r="C11" s="75">
        <f t="shared" ref="C11:N11" si="4">ROUND(+C23*C34,0)</f>
        <v>-50828</v>
      </c>
      <c r="D11" s="75">
        <f t="shared" si="4"/>
        <v>4422</v>
      </c>
      <c r="E11" s="75">
        <f t="shared" si="4"/>
        <v>-12019</v>
      </c>
      <c r="F11" s="75">
        <f t="shared" si="4"/>
        <v>-17207</v>
      </c>
      <c r="G11" s="75">
        <f t="shared" si="4"/>
        <v>3068</v>
      </c>
      <c r="H11" s="75">
        <f t="shared" si="4"/>
        <v>73449</v>
      </c>
      <c r="I11" s="75">
        <f t="shared" si="4"/>
        <v>-86583</v>
      </c>
      <c r="J11" s="75">
        <f t="shared" si="4"/>
        <v>131681</v>
      </c>
      <c r="K11" s="75">
        <f t="shared" si="4"/>
        <v>23099</v>
      </c>
      <c r="L11" s="75">
        <f t="shared" si="4"/>
        <v>-4073</v>
      </c>
      <c r="M11" s="75">
        <f t="shared" si="4"/>
        <v>-19587</v>
      </c>
      <c r="N11" s="76">
        <f t="shared" si="4"/>
        <v>25022</v>
      </c>
    </row>
    <row r="12" spans="1:14">
      <c r="A12" s="77" t="s">
        <v>125</v>
      </c>
      <c r="B12" s="75">
        <f t="shared" si="1"/>
        <v>-21245</v>
      </c>
      <c r="C12" s="75">
        <f t="shared" ref="C12:N12" si="5">ROUND(+C24*C35,0)</f>
        <v>-46901</v>
      </c>
      <c r="D12" s="75">
        <f t="shared" si="5"/>
        <v>4301</v>
      </c>
      <c r="E12" s="75">
        <f t="shared" si="5"/>
        <v>-12168</v>
      </c>
      <c r="F12" s="75">
        <f t="shared" si="5"/>
        <v>-17371</v>
      </c>
      <c r="G12" s="75">
        <f t="shared" si="5"/>
        <v>-10648</v>
      </c>
      <c r="H12" s="75">
        <f t="shared" si="5"/>
        <v>31328</v>
      </c>
      <c r="I12" s="75">
        <f t="shared" si="5"/>
        <v>-36830</v>
      </c>
      <c r="J12" s="75">
        <f t="shared" si="5"/>
        <v>55833</v>
      </c>
      <c r="K12" s="75">
        <f t="shared" si="5"/>
        <v>9802</v>
      </c>
      <c r="L12" s="75">
        <f t="shared" si="5"/>
        <v>-4118</v>
      </c>
      <c r="M12" s="75">
        <f t="shared" si="5"/>
        <v>-19836</v>
      </c>
      <c r="N12" s="76">
        <f t="shared" si="5"/>
        <v>25363</v>
      </c>
    </row>
    <row r="13" spans="1:14">
      <c r="A13" s="74" t="s">
        <v>8</v>
      </c>
      <c r="B13" s="75">
        <f t="shared" si="1"/>
        <v>-55851</v>
      </c>
      <c r="C13" s="75">
        <f t="shared" ref="C13:N13" si="6">ROUND(+C25*C36,0)</f>
        <v>-40673</v>
      </c>
      <c r="D13" s="75">
        <f t="shared" si="6"/>
        <v>9220</v>
      </c>
      <c r="E13" s="75">
        <f t="shared" si="6"/>
        <v>-9539</v>
      </c>
      <c r="F13" s="75">
        <f t="shared" si="6"/>
        <v>-12757</v>
      </c>
      <c r="G13" s="75">
        <f t="shared" si="6"/>
        <v>-21606</v>
      </c>
      <c r="H13" s="75">
        <f t="shared" si="6"/>
        <v>5144</v>
      </c>
      <c r="I13" s="75">
        <f t="shared" si="6"/>
        <v>-6071</v>
      </c>
      <c r="J13" s="75">
        <f t="shared" si="6"/>
        <v>9244</v>
      </c>
      <c r="K13" s="75">
        <f t="shared" si="6"/>
        <v>1620</v>
      </c>
      <c r="L13" s="75">
        <f t="shared" si="6"/>
        <v>-2787</v>
      </c>
      <c r="M13" s="75">
        <f t="shared" si="6"/>
        <v>-9918</v>
      </c>
      <c r="N13" s="76">
        <f t="shared" si="6"/>
        <v>22272</v>
      </c>
    </row>
    <row r="14" spans="1:14">
      <c r="A14" s="77" t="s">
        <v>9</v>
      </c>
      <c r="B14" s="75">
        <f t="shared" si="1"/>
        <v>-2449</v>
      </c>
      <c r="C14" s="75">
        <f t="shared" ref="C14:N14" si="7">ROUND(+C26*C37,0)</f>
        <v>-1182</v>
      </c>
      <c r="D14" s="75">
        <f t="shared" si="7"/>
        <v>108</v>
      </c>
      <c r="E14" s="75">
        <f t="shared" si="7"/>
        <v>-343</v>
      </c>
      <c r="F14" s="75">
        <f t="shared" si="7"/>
        <v>-491</v>
      </c>
      <c r="G14" s="75">
        <f t="shared" si="7"/>
        <v>-577</v>
      </c>
      <c r="H14" s="75">
        <f t="shared" si="7"/>
        <v>0</v>
      </c>
      <c r="I14" s="75">
        <f t="shared" si="7"/>
        <v>0</v>
      </c>
      <c r="J14" s="75">
        <f t="shared" si="7"/>
        <v>0</v>
      </c>
      <c r="K14" s="75">
        <f t="shared" si="7"/>
        <v>0</v>
      </c>
      <c r="L14" s="75">
        <f t="shared" si="7"/>
        <v>-117</v>
      </c>
      <c r="M14" s="75">
        <f t="shared" si="7"/>
        <v>-564</v>
      </c>
      <c r="N14" s="76">
        <f t="shared" si="7"/>
        <v>717</v>
      </c>
    </row>
    <row r="15" spans="1:14">
      <c r="A15" s="71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14">
      <c r="A16" s="71" t="s">
        <v>10</v>
      </c>
      <c r="B16" s="75">
        <f t="shared" ref="B16:N16" si="8">SUM(B8:B15)</f>
        <v>-5163052</v>
      </c>
      <c r="C16" s="75">
        <f t="shared" si="8"/>
        <v>-3709625</v>
      </c>
      <c r="D16" s="75">
        <f t="shared" si="8"/>
        <v>293571</v>
      </c>
      <c r="E16" s="75">
        <f t="shared" si="8"/>
        <v>-896665</v>
      </c>
      <c r="F16" s="75">
        <f t="shared" si="8"/>
        <v>-1339474</v>
      </c>
      <c r="G16" s="75">
        <f t="shared" si="8"/>
        <v>-1899017</v>
      </c>
      <c r="H16" s="75">
        <f t="shared" si="8"/>
        <v>938422</v>
      </c>
      <c r="I16" s="75">
        <f t="shared" si="8"/>
        <v>-2094682</v>
      </c>
      <c r="J16" s="75">
        <f t="shared" si="8"/>
        <v>3155144</v>
      </c>
      <c r="K16" s="75">
        <f t="shared" si="8"/>
        <v>465629</v>
      </c>
      <c r="L16" s="75">
        <f t="shared" si="8"/>
        <v>-285370</v>
      </c>
      <c r="M16" s="75">
        <f t="shared" si="8"/>
        <v>-1834820</v>
      </c>
      <c r="N16" s="76">
        <f t="shared" si="8"/>
        <v>2043835</v>
      </c>
    </row>
    <row r="17" spans="1:14" ht="12" thickBo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</row>
    <row r="18" spans="1:14" s="67" customFormat="1">
      <c r="A18" s="81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4"/>
    </row>
    <row r="19" spans="1:14">
      <c r="A19" s="85" t="s">
        <v>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4">
      <c r="A20" s="74" t="s">
        <v>1</v>
      </c>
      <c r="B20" s="40">
        <f>SUM(C20:N20)</f>
        <v>-102400214.93549073</v>
      </c>
      <c r="C20" s="1">
        <f>'Temp Adj. by Schedule'!B9</f>
        <v>-65673339.933229737</v>
      </c>
      <c r="D20" s="1">
        <f>'Temp Adj. by Schedule'!C9</f>
        <v>4958532.6627742387</v>
      </c>
      <c r="E20" s="1">
        <f>'Temp Adj. by Schedule'!D9</f>
        <v>-15782356.524533769</v>
      </c>
      <c r="F20" s="1">
        <f>'Temp Adj. by Schedule'!E9</f>
        <v>-23768173.119580012</v>
      </c>
      <c r="G20" s="1">
        <f>'Temp Adj. by Schedule'!F9</f>
        <v>-36794047.44263199</v>
      </c>
      <c r="H20" s="1">
        <f>'Temp Adj. by Schedule'!G9</f>
        <v>12019364.657276664</v>
      </c>
      <c r="I20" s="1">
        <f>'Temp Adj. by Schedule'!H9</f>
        <v>-34578380.631550662</v>
      </c>
      <c r="J20" s="1">
        <f>'Temp Adj. by Schedule'!I9</f>
        <v>51961719.756910428</v>
      </c>
      <c r="K20" s="1">
        <f>'Temp Adj. by Schedule'!J9</f>
        <v>7303264.9904739019</v>
      </c>
      <c r="L20" s="1">
        <f>'Temp Adj. by Schedule'!K9</f>
        <v>-4976543.4884027373</v>
      </c>
      <c r="M20" s="1">
        <f>'Temp Adj. by Schedule'!L9</f>
        <v>-33538519.985577784</v>
      </c>
      <c r="N20" s="2">
        <f>'Temp Adj. by Schedule'!M9</f>
        <v>36468264.122580767</v>
      </c>
    </row>
    <row r="21" spans="1:14">
      <c r="A21" s="77" t="s">
        <v>123</v>
      </c>
      <c r="B21" s="40">
        <f t="shared" ref="B21:B26" si="9">SUM(C21:N21)</f>
        <v>-3191114.1118448116</v>
      </c>
      <c r="C21" s="1">
        <f>'Temp Adj. by Schedule'!B13</f>
        <v>-4613952.4621980926</v>
      </c>
      <c r="D21" s="1">
        <f>'Temp Adj. by Schedule'!C13</f>
        <v>423402.24890550005</v>
      </c>
      <c r="E21" s="1">
        <f>'Temp Adj. by Schedule'!D13</f>
        <v>-1198404.4987726086</v>
      </c>
      <c r="F21" s="1">
        <f>'Temp Adj. by Schedule'!E13</f>
        <v>-1717985.6328971994</v>
      </c>
      <c r="G21" s="1">
        <f>'Temp Adj. by Schedule'!F13</f>
        <v>-1198775.5170681481</v>
      </c>
      <c r="H21" s="1">
        <f>'Temp Adj. by Schedule'!G13</f>
        <v>2590552.9990949975</v>
      </c>
      <c r="I21" s="1">
        <f>'Temp Adj. by Schedule'!H13</f>
        <v>-3045143.9669680218</v>
      </c>
      <c r="J21" s="1">
        <f>'Temp Adj. by Schedule'!I13</f>
        <v>4629316.9710424999</v>
      </c>
      <c r="K21" s="1">
        <f>'Temp Adj. by Schedule'!J13</f>
        <v>811707.35591649986</v>
      </c>
      <c r="L21" s="1">
        <f>'Temp Adj. by Schedule'!K13</f>
        <v>-406818.00200825004</v>
      </c>
      <c r="M21" s="1">
        <f>'Temp Adj. by Schedule'!L13</f>
        <v>-1964686.1121651318</v>
      </c>
      <c r="N21" s="2">
        <f>'Temp Adj. by Schedule'!M13</f>
        <v>2499672.5052731428</v>
      </c>
    </row>
    <row r="22" spans="1:14">
      <c r="A22" s="77" t="s">
        <v>126</v>
      </c>
      <c r="B22" s="40">
        <f t="shared" si="9"/>
        <v>-1022676.7394609994</v>
      </c>
      <c r="C22" s="1">
        <f>'Temp Adj. by Schedule'!B17</f>
        <v>-3829056.6194128958</v>
      </c>
      <c r="D22" s="1">
        <f>'Temp Adj. by Schedule'!C17</f>
        <v>343626.52882499993</v>
      </c>
      <c r="E22" s="1">
        <f>'Temp Adj. by Schedule'!D17</f>
        <v>-931682.68768185563</v>
      </c>
      <c r="F22" s="1">
        <f>'Temp Adj. by Schedule'!E17</f>
        <v>-1328927.1940379995</v>
      </c>
      <c r="G22" s="1">
        <f>'Temp Adj. by Schedule'!F17</f>
        <v>-691759.26988649811</v>
      </c>
      <c r="H22" s="1">
        <f>'Temp Adj. by Schedule'!G17</f>
        <v>2753867.3712433311</v>
      </c>
      <c r="I22" s="1">
        <f>'Temp Adj. by Schedule'!H17</f>
        <v>-3254971.0944133569</v>
      </c>
      <c r="J22" s="1">
        <f>'Temp Adj. by Schedule'!I17</f>
        <v>4951662.7784799999</v>
      </c>
      <c r="K22" s="1">
        <f>'Temp Adj. by Schedule'!J17</f>
        <v>866940.35666000005</v>
      </c>
      <c r="L22" s="1">
        <f>'Temp Adj. by Schedule'!K17</f>
        <v>-314285.5483425</v>
      </c>
      <c r="M22" s="1">
        <f>'Temp Adj. by Schedule'!L17</f>
        <v>-1517028.9221867053</v>
      </c>
      <c r="N22" s="2">
        <f>'Temp Adj. by Schedule'!M17</f>
        <v>1928937.5612924814</v>
      </c>
    </row>
    <row r="23" spans="1:14">
      <c r="A23" s="77" t="s">
        <v>124</v>
      </c>
      <c r="B23" s="40">
        <f t="shared" si="9"/>
        <v>1561717.3528609746</v>
      </c>
      <c r="C23" s="1">
        <f>'Temp Adj. by Schedule'!B21</f>
        <v>-1126834.263814423</v>
      </c>
      <c r="D23" s="1">
        <f>'Temp Adj. by Schedule'!C21</f>
        <v>98042.169862500014</v>
      </c>
      <c r="E23" s="1">
        <f>'Temp Adj. by Schedule'!D21</f>
        <v>-266448.1429022862</v>
      </c>
      <c r="F23" s="1">
        <f>'Temp Adj. by Schedule'!E21</f>
        <v>-381476.42598999984</v>
      </c>
      <c r="G23" s="1">
        <f>'Temp Adj. by Schedule'!F21</f>
        <v>68025.797743333853</v>
      </c>
      <c r="H23" s="1">
        <f>'Temp Adj. by Schedule'!G21</f>
        <v>1628334.1999583321</v>
      </c>
      <c r="I23" s="1">
        <f>'Temp Adj. by Schedule'!H21</f>
        <v>-1919505.9298666806</v>
      </c>
      <c r="J23" s="1">
        <f>'Temp Adj. by Schedule'!I21</f>
        <v>2919310.3493125001</v>
      </c>
      <c r="K23" s="1">
        <f>'Temp Adj. by Schedule'!J21</f>
        <v>512082.95780000003</v>
      </c>
      <c r="L23" s="1">
        <f>'Temp Adj. by Schedule'!K21</f>
        <v>-90300.829675000001</v>
      </c>
      <c r="M23" s="1">
        <f>'Temp Adj. by Schedule'!L21</f>
        <v>-434232.53052146349</v>
      </c>
      <c r="N23" s="2">
        <f>'Temp Adj. by Schedule'!M21</f>
        <v>554720.0009541614</v>
      </c>
    </row>
    <row r="24" spans="1:14">
      <c r="A24" s="77" t="s">
        <v>125</v>
      </c>
      <c r="B24" s="40">
        <f t="shared" si="9"/>
        <v>-485563.94160351704</v>
      </c>
      <c r="C24" s="1">
        <f>'Temp Adj. by Schedule'!B25</f>
        <v>-1071940.2020119226</v>
      </c>
      <c r="D24" s="1">
        <f>'Temp Adj. by Schedule'!C25</f>
        <v>98303.410477499987</v>
      </c>
      <c r="E24" s="1">
        <f>'Temp Adj. by Schedule'!D25</f>
        <v>-278116.2299343276</v>
      </c>
      <c r="F24" s="1">
        <f>'Temp Adj. by Schedule'!E25</f>
        <v>-397015.15870499983</v>
      </c>
      <c r="G24" s="1">
        <f>'Temp Adj. by Schedule'!F25</f>
        <v>-243359.66836749949</v>
      </c>
      <c r="H24" s="1">
        <f>'Temp Adj. by Schedule'!G25</f>
        <v>716024.6189124994</v>
      </c>
      <c r="I24" s="1">
        <f>'Temp Adj. by Schedule'!H25</f>
        <v>-841762.12427000608</v>
      </c>
      <c r="J24" s="1">
        <f>'Temp Adj. by Schedule'!I25</f>
        <v>1276095.2721687499</v>
      </c>
      <c r="K24" s="1">
        <f>'Temp Adj. by Schedule'!J25</f>
        <v>224019.00769</v>
      </c>
      <c r="L24" s="1">
        <f>'Temp Adj. by Schedule'!K25</f>
        <v>-94130.031511249996</v>
      </c>
      <c r="M24" s="1">
        <f>'Temp Adj. by Schedule'!L25</f>
        <v>-453368.32234975533</v>
      </c>
      <c r="N24" s="2">
        <f>'Temp Adj. by Schedule'!M25</f>
        <v>579685.48629749438</v>
      </c>
    </row>
    <row r="25" spans="1:14">
      <c r="A25" s="74" t="s">
        <v>8</v>
      </c>
      <c r="B25" s="40">
        <f>SUM(C25:N25)</f>
        <v>-1322730.1588638811</v>
      </c>
      <c r="C25" s="1">
        <f>'Temp Adj. by Schedule'!B27</f>
        <v>-963262.31537250022</v>
      </c>
      <c r="D25" s="1">
        <f>'Temp Adj. by Schedule'!C27</f>
        <v>218356.60976891645</v>
      </c>
      <c r="E25" s="1">
        <f>'Temp Adj. by Schedule'!D27</f>
        <v>-225906.22263137731</v>
      </c>
      <c r="F25" s="1">
        <f>'Temp Adj. by Schedule'!E27</f>
        <v>-302122.50449333066</v>
      </c>
      <c r="G25" s="1">
        <f>'Temp Adj. by Schedule'!F27</f>
        <v>-511694.72920041403</v>
      </c>
      <c r="H25" s="1">
        <f>'Temp Adj. by Schedule'!G27</f>
        <v>121822.31192083322</v>
      </c>
      <c r="I25" s="1">
        <f>'Temp Adj. by Schedule'!H27</f>
        <v>-143774.45129666768</v>
      </c>
      <c r="J25" s="1">
        <f>'Temp Adj. by Schedule'!I27</f>
        <v>218918.31300625001</v>
      </c>
      <c r="K25" s="1">
        <f>'Temp Adj. by Schedule'!J27</f>
        <v>38355.935832499999</v>
      </c>
      <c r="L25" s="1">
        <f>'Temp Adj. by Schedule'!K27</f>
        <v>-65994.036703835838</v>
      </c>
      <c r="M25" s="1">
        <f>'Temp Adj. by Schedule'!L27</f>
        <v>-234899.67059725226</v>
      </c>
      <c r="N25" s="2">
        <f>'Temp Adj. by Schedule'!M27</f>
        <v>527470.60090299719</v>
      </c>
    </row>
    <row r="26" spans="1:14">
      <c r="A26" s="77" t="s">
        <v>9</v>
      </c>
      <c r="B26" s="40">
        <f t="shared" si="9"/>
        <v>-56185.368896000276</v>
      </c>
      <c r="C26" s="1">
        <f>'Temp Adj. by Schedule'!B28</f>
        <v>-27122.292506000151</v>
      </c>
      <c r="D26" s="1">
        <f>'Temp Adj. by Schedule'!C28</f>
        <v>2482.7753700000003</v>
      </c>
      <c r="E26" s="1">
        <f>'Temp Adj. by Schedule'!D28</f>
        <v>-7873.6839491248384</v>
      </c>
      <c r="F26" s="1">
        <f>'Temp Adj. by Schedule'!E28</f>
        <v>-11260.116530999996</v>
      </c>
      <c r="G26" s="1">
        <f>'Temp Adj. by Schedule'!F28</f>
        <v>-13246.336826999986</v>
      </c>
      <c r="H26" s="1">
        <f>'Temp Adj. by Schedule'!G28</f>
        <v>0</v>
      </c>
      <c r="I26" s="1">
        <f>'Temp Adj. by Schedule'!H28</f>
        <v>0</v>
      </c>
      <c r="J26" s="1">
        <f>'Temp Adj. by Schedule'!I28</f>
        <v>0</v>
      </c>
      <c r="K26" s="1">
        <f>'Temp Adj. by Schedule'!J28</f>
        <v>0</v>
      </c>
      <c r="L26" s="1">
        <f>'Temp Adj. by Schedule'!K28</f>
        <v>-2683.5880837499999</v>
      </c>
      <c r="M26" s="1">
        <f>'Temp Adj. by Schedule'!L28</f>
        <v>-12948.768896625154</v>
      </c>
      <c r="N26" s="2">
        <f>'Temp Adj. by Schedule'!M28</f>
        <v>16466.642527499844</v>
      </c>
    </row>
    <row r="27" spans="1:14">
      <c r="A27" s="7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</row>
    <row r="28" spans="1:14">
      <c r="A28" s="71" t="s">
        <v>10</v>
      </c>
      <c r="B28" s="72">
        <f t="shared" ref="B28:N28" si="10">SUM(B20:B27)</f>
        <v>-106916767.90329897</v>
      </c>
      <c r="C28" s="72">
        <f t="shared" si="10"/>
        <v>-77305508.088545561</v>
      </c>
      <c r="D28" s="72">
        <f t="shared" si="10"/>
        <v>6142746.4059836566</v>
      </c>
      <c r="E28" s="72">
        <f t="shared" si="10"/>
        <v>-18690787.990405343</v>
      </c>
      <c r="F28" s="72">
        <f t="shared" si="10"/>
        <v>-27906960.152234539</v>
      </c>
      <c r="G28" s="72">
        <f t="shared" si="10"/>
        <v>-39384857.166238219</v>
      </c>
      <c r="H28" s="72">
        <f t="shared" si="10"/>
        <v>19829966.158406656</v>
      </c>
      <c r="I28" s="72">
        <f t="shared" si="10"/>
        <v>-43783538.19836539</v>
      </c>
      <c r="J28" s="72">
        <f t="shared" si="10"/>
        <v>65957023.440920427</v>
      </c>
      <c r="K28" s="72">
        <f t="shared" si="10"/>
        <v>9756370.6043729018</v>
      </c>
      <c r="L28" s="72">
        <f t="shared" si="10"/>
        <v>-5950755.5247273231</v>
      </c>
      <c r="M28" s="72">
        <f t="shared" si="10"/>
        <v>-38155684.312294714</v>
      </c>
      <c r="N28" s="73">
        <f t="shared" si="10"/>
        <v>42575216.919828542</v>
      </c>
    </row>
    <row r="29" spans="1:14" ht="12" thickBot="1">
      <c r="A29" s="311" t="s">
        <v>173</v>
      </c>
      <c r="B29" s="312">
        <f>'Temp Adj. by Schedule'!N30-B28</f>
        <v>0</v>
      </c>
      <c r="C29" s="312">
        <f>'Temp Adj. by Schedule'!B30-C28</f>
        <v>0</v>
      </c>
      <c r="D29" s="312">
        <f>'Temp Adj. by Schedule'!C30-D28</f>
        <v>0</v>
      </c>
      <c r="E29" s="312">
        <f>'Temp Adj. by Schedule'!D30-E28</f>
        <v>0</v>
      </c>
      <c r="F29" s="312">
        <f>'Temp Adj. by Schedule'!E30-F28</f>
        <v>0</v>
      </c>
      <c r="G29" s="312">
        <f>'Temp Adj. by Schedule'!F30-G28</f>
        <v>0</v>
      </c>
      <c r="H29" s="312">
        <f>'Temp Adj. by Schedule'!G30-H28</f>
        <v>0</v>
      </c>
      <c r="I29" s="312">
        <f>'Temp Adj. by Schedule'!H30-I28</f>
        <v>0</v>
      </c>
      <c r="J29" s="312">
        <f>'Temp Adj. by Schedule'!I30-J28</f>
        <v>0</v>
      </c>
      <c r="K29" s="312">
        <f>'Temp Adj. by Schedule'!J30-K28</f>
        <v>0</v>
      </c>
      <c r="L29" s="312">
        <f>'Temp Adj. by Schedule'!K30-L28</f>
        <v>0</v>
      </c>
      <c r="M29" s="312">
        <f>'Temp Adj. by Schedule'!L30-M28</f>
        <v>0</v>
      </c>
      <c r="N29" s="313">
        <f>'Temp Adj. by Schedule'!M30-N28</f>
        <v>0</v>
      </c>
    </row>
    <row r="30" spans="1:14" s="66" customFormat="1" ht="61.5" customHeight="1">
      <c r="A30" s="295" t="s">
        <v>73</v>
      </c>
      <c r="B30" s="296"/>
      <c r="C30" s="380" t="s">
        <v>172</v>
      </c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1"/>
    </row>
    <row r="31" spans="1:14" s="3" customFormat="1">
      <c r="A31" s="297" t="s">
        <v>1</v>
      </c>
      <c r="B31" s="298"/>
      <c r="C31" s="292">
        <v>4.8434999999999999E-2</v>
      </c>
      <c r="D31" s="293">
        <f>+C31</f>
        <v>4.8434999999999999E-2</v>
      </c>
      <c r="E31" s="293">
        <f t="shared" ref="E31:N37" si="11">+D31</f>
        <v>4.8434999999999999E-2</v>
      </c>
      <c r="F31" s="293">
        <f t="shared" si="11"/>
        <v>4.8434999999999999E-2</v>
      </c>
      <c r="G31" s="293">
        <f t="shared" si="11"/>
        <v>4.8434999999999999E-2</v>
      </c>
      <c r="H31" s="293">
        <f t="shared" si="11"/>
        <v>4.8434999999999999E-2</v>
      </c>
      <c r="I31" s="293">
        <f t="shared" si="11"/>
        <v>4.8434999999999999E-2</v>
      </c>
      <c r="J31" s="293">
        <f t="shared" si="11"/>
        <v>4.8434999999999999E-2</v>
      </c>
      <c r="K31" s="293">
        <f t="shared" si="11"/>
        <v>4.8434999999999999E-2</v>
      </c>
      <c r="L31" s="293">
        <f t="shared" si="11"/>
        <v>4.8434999999999999E-2</v>
      </c>
      <c r="M31" s="293">
        <f t="shared" si="11"/>
        <v>4.8434999999999999E-2</v>
      </c>
      <c r="N31" s="294">
        <f t="shared" si="11"/>
        <v>4.8434999999999999E-2</v>
      </c>
    </row>
    <row r="32" spans="1:14" s="3" customFormat="1">
      <c r="A32" s="299" t="s">
        <v>123</v>
      </c>
      <c r="B32" s="298"/>
      <c r="C32" s="292">
        <v>4.6080000000000003E-2</v>
      </c>
      <c r="D32" s="293">
        <f t="shared" ref="D32:D37" si="12">+C32</f>
        <v>4.6080000000000003E-2</v>
      </c>
      <c r="E32" s="293">
        <f t="shared" si="11"/>
        <v>4.6080000000000003E-2</v>
      </c>
      <c r="F32" s="293">
        <f t="shared" si="11"/>
        <v>4.6080000000000003E-2</v>
      </c>
      <c r="G32" s="293">
        <f t="shared" si="11"/>
        <v>4.6080000000000003E-2</v>
      </c>
      <c r="H32" s="293">
        <f t="shared" si="11"/>
        <v>4.6080000000000003E-2</v>
      </c>
      <c r="I32" s="293">
        <f t="shared" si="11"/>
        <v>4.6080000000000003E-2</v>
      </c>
      <c r="J32" s="293">
        <f t="shared" si="11"/>
        <v>4.6080000000000003E-2</v>
      </c>
      <c r="K32" s="293">
        <f t="shared" si="11"/>
        <v>4.6080000000000003E-2</v>
      </c>
      <c r="L32" s="293">
        <f t="shared" si="11"/>
        <v>4.6080000000000003E-2</v>
      </c>
      <c r="M32" s="293">
        <f t="shared" si="11"/>
        <v>4.6080000000000003E-2</v>
      </c>
      <c r="N32" s="294">
        <f t="shared" si="11"/>
        <v>4.6080000000000003E-2</v>
      </c>
    </row>
    <row r="33" spans="1:15" s="3" customFormat="1">
      <c r="A33" s="299" t="s">
        <v>126</v>
      </c>
      <c r="B33" s="298"/>
      <c r="C33" s="292">
        <v>4.6106000000000001E-2</v>
      </c>
      <c r="D33" s="293">
        <f t="shared" si="12"/>
        <v>4.6106000000000001E-2</v>
      </c>
      <c r="E33" s="293">
        <f t="shared" si="11"/>
        <v>4.6106000000000001E-2</v>
      </c>
      <c r="F33" s="293">
        <f t="shared" si="11"/>
        <v>4.6106000000000001E-2</v>
      </c>
      <c r="G33" s="293">
        <f t="shared" si="11"/>
        <v>4.6106000000000001E-2</v>
      </c>
      <c r="H33" s="293">
        <f t="shared" si="11"/>
        <v>4.6106000000000001E-2</v>
      </c>
      <c r="I33" s="293">
        <f t="shared" si="11"/>
        <v>4.6106000000000001E-2</v>
      </c>
      <c r="J33" s="293">
        <f t="shared" si="11"/>
        <v>4.6106000000000001E-2</v>
      </c>
      <c r="K33" s="293">
        <f t="shared" si="11"/>
        <v>4.6106000000000001E-2</v>
      </c>
      <c r="L33" s="293">
        <f t="shared" si="11"/>
        <v>4.6106000000000001E-2</v>
      </c>
      <c r="M33" s="293">
        <f t="shared" si="11"/>
        <v>4.6106000000000001E-2</v>
      </c>
      <c r="N33" s="294">
        <f t="shared" si="11"/>
        <v>4.6106000000000001E-2</v>
      </c>
    </row>
    <row r="34" spans="1:15" s="3" customFormat="1">
      <c r="A34" s="299" t="s">
        <v>124</v>
      </c>
      <c r="B34" s="298"/>
      <c r="C34" s="292">
        <v>4.5107000000000001E-2</v>
      </c>
      <c r="D34" s="293">
        <f t="shared" si="12"/>
        <v>4.5107000000000001E-2</v>
      </c>
      <c r="E34" s="293">
        <f t="shared" si="11"/>
        <v>4.5107000000000001E-2</v>
      </c>
      <c r="F34" s="293">
        <f t="shared" si="11"/>
        <v>4.5107000000000001E-2</v>
      </c>
      <c r="G34" s="293">
        <f t="shared" si="11"/>
        <v>4.5107000000000001E-2</v>
      </c>
      <c r="H34" s="293">
        <f t="shared" si="11"/>
        <v>4.5107000000000001E-2</v>
      </c>
      <c r="I34" s="293">
        <f t="shared" si="11"/>
        <v>4.5107000000000001E-2</v>
      </c>
      <c r="J34" s="293">
        <f t="shared" si="11"/>
        <v>4.5107000000000001E-2</v>
      </c>
      <c r="K34" s="293">
        <f t="shared" si="11"/>
        <v>4.5107000000000001E-2</v>
      </c>
      <c r="L34" s="293">
        <f t="shared" si="11"/>
        <v>4.5107000000000001E-2</v>
      </c>
      <c r="M34" s="293">
        <f t="shared" si="11"/>
        <v>4.5107000000000001E-2</v>
      </c>
      <c r="N34" s="294">
        <f t="shared" si="11"/>
        <v>4.5107000000000001E-2</v>
      </c>
    </row>
    <row r="35" spans="1:15" s="3" customFormat="1">
      <c r="A35" s="299" t="s">
        <v>125</v>
      </c>
      <c r="B35" s="298"/>
      <c r="C35" s="292">
        <v>4.3753E-2</v>
      </c>
      <c r="D35" s="293">
        <f t="shared" si="12"/>
        <v>4.3753E-2</v>
      </c>
      <c r="E35" s="293">
        <f t="shared" si="11"/>
        <v>4.3753E-2</v>
      </c>
      <c r="F35" s="293">
        <f t="shared" si="11"/>
        <v>4.3753E-2</v>
      </c>
      <c r="G35" s="293">
        <f t="shared" si="11"/>
        <v>4.3753E-2</v>
      </c>
      <c r="H35" s="293">
        <f t="shared" si="11"/>
        <v>4.3753E-2</v>
      </c>
      <c r="I35" s="293">
        <f t="shared" si="11"/>
        <v>4.3753E-2</v>
      </c>
      <c r="J35" s="293">
        <f t="shared" si="11"/>
        <v>4.3753E-2</v>
      </c>
      <c r="K35" s="293">
        <f t="shared" si="11"/>
        <v>4.3753E-2</v>
      </c>
      <c r="L35" s="293">
        <f t="shared" si="11"/>
        <v>4.3753E-2</v>
      </c>
      <c r="M35" s="293">
        <f t="shared" si="11"/>
        <v>4.3753E-2</v>
      </c>
      <c r="N35" s="294">
        <f t="shared" si="11"/>
        <v>4.3753E-2</v>
      </c>
    </row>
    <row r="36" spans="1:15" s="3" customFormat="1">
      <c r="A36" s="297" t="s">
        <v>8</v>
      </c>
      <c r="B36" s="298"/>
      <c r="C36" s="292">
        <v>4.2223999999999998E-2</v>
      </c>
      <c r="D36" s="293">
        <f t="shared" si="12"/>
        <v>4.2223999999999998E-2</v>
      </c>
      <c r="E36" s="293">
        <f t="shared" si="11"/>
        <v>4.2223999999999998E-2</v>
      </c>
      <c r="F36" s="293">
        <f t="shared" si="11"/>
        <v>4.2223999999999998E-2</v>
      </c>
      <c r="G36" s="293">
        <f t="shared" si="11"/>
        <v>4.2223999999999998E-2</v>
      </c>
      <c r="H36" s="293">
        <f t="shared" si="11"/>
        <v>4.2223999999999998E-2</v>
      </c>
      <c r="I36" s="293">
        <f t="shared" si="11"/>
        <v>4.2223999999999998E-2</v>
      </c>
      <c r="J36" s="293">
        <f t="shared" si="11"/>
        <v>4.2223999999999998E-2</v>
      </c>
      <c r="K36" s="293">
        <f t="shared" si="11"/>
        <v>4.2223999999999998E-2</v>
      </c>
      <c r="L36" s="293">
        <f t="shared" si="11"/>
        <v>4.2223999999999998E-2</v>
      </c>
      <c r="M36" s="293">
        <f t="shared" si="11"/>
        <v>4.2223999999999998E-2</v>
      </c>
      <c r="N36" s="294">
        <f t="shared" si="11"/>
        <v>4.2223999999999998E-2</v>
      </c>
    </row>
    <row r="37" spans="1:15" s="3" customFormat="1">
      <c r="A37" s="300" t="s">
        <v>9</v>
      </c>
      <c r="B37" s="298"/>
      <c r="C37" s="292">
        <v>4.3569999999999998E-2</v>
      </c>
      <c r="D37" s="293">
        <f t="shared" si="12"/>
        <v>4.3569999999999998E-2</v>
      </c>
      <c r="E37" s="293">
        <f t="shared" si="11"/>
        <v>4.3569999999999998E-2</v>
      </c>
      <c r="F37" s="293">
        <f t="shared" si="11"/>
        <v>4.3569999999999998E-2</v>
      </c>
      <c r="G37" s="293">
        <f t="shared" si="11"/>
        <v>4.3569999999999998E-2</v>
      </c>
      <c r="H37" s="293">
        <f t="shared" si="11"/>
        <v>4.3569999999999998E-2</v>
      </c>
      <c r="I37" s="293">
        <f t="shared" si="11"/>
        <v>4.3569999999999998E-2</v>
      </c>
      <c r="J37" s="293">
        <f t="shared" si="11"/>
        <v>4.3569999999999998E-2</v>
      </c>
      <c r="K37" s="293">
        <f t="shared" si="11"/>
        <v>4.3569999999999998E-2</v>
      </c>
      <c r="L37" s="293">
        <f t="shared" si="11"/>
        <v>4.3569999999999998E-2</v>
      </c>
      <c r="M37" s="293">
        <f t="shared" si="11"/>
        <v>4.3569999999999998E-2</v>
      </c>
      <c r="N37" s="294">
        <f t="shared" si="11"/>
        <v>4.3569999999999998E-2</v>
      </c>
    </row>
    <row r="38" spans="1:15" ht="12" thickBot="1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3"/>
    </row>
    <row r="39" spans="1:15">
      <c r="C39" s="86"/>
    </row>
    <row r="40" spans="1:15">
      <c r="A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1:15">
      <c r="A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1:15">
      <c r="A42" s="89"/>
      <c r="B42" s="90"/>
      <c r="C42" s="91"/>
      <c r="D42" s="91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1:15">
      <c r="A43" s="89"/>
      <c r="B43" s="40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1:15">
      <c r="A44" s="92"/>
      <c r="B44" s="40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5">
      <c r="A45" s="92"/>
      <c r="B45" s="40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1:15">
      <c r="A46" s="93"/>
      <c r="B46" s="40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5">
      <c r="A47" s="92"/>
      <c r="B47" s="4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1:15">
      <c r="A48" s="92"/>
      <c r="B48" s="40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1:14">
      <c r="A49" s="93"/>
      <c r="B49" s="40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1:14">
      <c r="A50" s="93"/>
      <c r="B50" s="40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1:14">
      <c r="A51" s="93"/>
      <c r="B51" s="40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1:14">
      <c r="A52" s="92"/>
      <c r="B52" s="40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</row>
  </sheetData>
  <mergeCells count="1">
    <mergeCell ref="C30:N30"/>
  </mergeCells>
  <phoneticPr fontId="9" type="noConversion"/>
  <printOptions horizontalCentered="1"/>
  <pageMargins left="0.75" right="0.75" top="1" bottom="1" header="0.5" footer="0.5"/>
  <pageSetup scale="54" orientation="landscape" r:id="rId1"/>
  <headerFooter alignWithMargins="0">
    <oddFooter xml:space="preserve">&amp;L&amp;F 
&amp;A&amp;R&amp;D
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4"/>
  <sheetViews>
    <sheetView workbookViewId="0">
      <selection activeCell="L27" sqref="L27"/>
    </sheetView>
  </sheetViews>
  <sheetFormatPr defaultColWidth="9.140625" defaultRowHeight="11.25"/>
  <cols>
    <col min="1" max="1" width="9.28515625" style="32" bestFit="1" customWidth="1"/>
    <col min="2" max="2" width="40.28515625" style="32" bestFit="1" customWidth="1"/>
    <col min="3" max="4" width="16.5703125" style="32" bestFit="1" customWidth="1"/>
    <col min="5" max="5" width="15.28515625" style="32" customWidth="1"/>
    <col min="6" max="6" width="9.5703125" style="32" customWidth="1"/>
    <col min="7" max="8" width="9.140625" style="32"/>
    <col min="9" max="9" width="1" style="32" customWidth="1"/>
    <col min="10" max="11" width="10.7109375" style="32" customWidth="1"/>
    <col min="12" max="12" width="9.7109375" style="32" customWidth="1"/>
    <col min="13" max="13" width="0.7109375" style="32" customWidth="1"/>
    <col min="14" max="15" width="10.7109375" style="32" customWidth="1"/>
    <col min="16" max="16" width="10.7109375" style="32" bestFit="1" customWidth="1"/>
    <col min="17" max="17" width="0.7109375" style="32" customWidth="1"/>
    <col min="18" max="19" width="10.7109375" style="32" customWidth="1"/>
    <col min="20" max="16384" width="9.140625" style="32"/>
  </cols>
  <sheetData>
    <row r="2" spans="1:20">
      <c r="A2" s="257" t="s">
        <v>105</v>
      </c>
      <c r="B2" s="257"/>
      <c r="C2" s="257"/>
      <c r="D2" s="257"/>
      <c r="E2" s="257"/>
    </row>
    <row r="3" spans="1:20">
      <c r="A3" s="257" t="s">
        <v>12</v>
      </c>
      <c r="B3" s="257"/>
      <c r="C3" s="257"/>
      <c r="D3" s="257"/>
      <c r="E3" s="257"/>
    </row>
    <row r="4" spans="1:20">
      <c r="A4" s="258" t="s">
        <v>169</v>
      </c>
      <c r="B4" s="258"/>
      <c r="C4" s="258"/>
      <c r="D4" s="258"/>
      <c r="E4" s="258"/>
    </row>
    <row r="5" spans="1:20" ht="15.75" customHeight="1">
      <c r="A5" s="257"/>
      <c r="B5" s="257"/>
      <c r="C5" s="257"/>
      <c r="D5" s="257"/>
      <c r="E5" s="257"/>
      <c r="H5" s="382" t="s">
        <v>86</v>
      </c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</row>
    <row r="6" spans="1:20">
      <c r="A6" s="259"/>
      <c r="H6" s="382" t="s">
        <v>93</v>
      </c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</row>
    <row r="7" spans="1:20">
      <c r="A7" s="260" t="s">
        <v>13</v>
      </c>
      <c r="B7" s="261"/>
      <c r="C7" s="261"/>
      <c r="D7" s="261"/>
    </row>
    <row r="8" spans="1:20">
      <c r="A8" s="262" t="s">
        <v>14</v>
      </c>
      <c r="B8" s="263" t="s">
        <v>15</v>
      </c>
      <c r="C8" s="263"/>
      <c r="D8" s="263"/>
      <c r="E8" s="241"/>
      <c r="J8" s="56" t="s">
        <v>89</v>
      </c>
      <c r="K8" s="57"/>
      <c r="L8" s="57"/>
      <c r="M8" s="264"/>
      <c r="N8" s="56" t="s">
        <v>97</v>
      </c>
      <c r="O8" s="57"/>
      <c r="P8" s="57"/>
      <c r="Q8" s="264"/>
      <c r="R8" s="56" t="s">
        <v>100</v>
      </c>
      <c r="S8" s="57"/>
      <c r="T8" s="57"/>
    </row>
    <row r="9" spans="1:20">
      <c r="A9" s="259"/>
      <c r="C9" s="265"/>
      <c r="D9" s="33"/>
      <c r="J9" s="60" t="s">
        <v>90</v>
      </c>
      <c r="K9" s="61"/>
      <c r="L9" s="61"/>
      <c r="M9" s="264"/>
      <c r="N9" s="60" t="s">
        <v>91</v>
      </c>
      <c r="O9" s="61"/>
      <c r="P9" s="61"/>
      <c r="Q9" s="264"/>
      <c r="R9" s="60" t="s">
        <v>92</v>
      </c>
      <c r="S9" s="61"/>
      <c r="T9" s="61"/>
    </row>
    <row r="10" spans="1:20">
      <c r="A10" s="64">
        <v>1</v>
      </c>
      <c r="C10" s="266" t="s">
        <v>16</v>
      </c>
      <c r="D10" s="211" t="s">
        <v>17</v>
      </c>
      <c r="E10" s="267" t="s">
        <v>106</v>
      </c>
      <c r="H10" s="62" t="s">
        <v>53</v>
      </c>
      <c r="I10" s="62"/>
      <c r="J10" s="62" t="s">
        <v>85</v>
      </c>
      <c r="K10" s="62" t="s">
        <v>87</v>
      </c>
      <c r="L10" s="62" t="s">
        <v>88</v>
      </c>
      <c r="N10" s="62" t="s">
        <v>85</v>
      </c>
      <c r="O10" s="62" t="s">
        <v>87</v>
      </c>
      <c r="P10" s="62" t="s">
        <v>88</v>
      </c>
      <c r="R10" s="62" t="s">
        <v>85</v>
      </c>
      <c r="S10" s="62" t="s">
        <v>87</v>
      </c>
      <c r="T10" s="62" t="s">
        <v>88</v>
      </c>
    </row>
    <row r="11" spans="1:20">
      <c r="A11" s="64">
        <f t="shared" ref="A11:A33" si="0">A10+1</f>
        <v>2</v>
      </c>
      <c r="C11" s="268" t="s">
        <v>106</v>
      </c>
      <c r="D11" s="269" t="s">
        <v>106</v>
      </c>
      <c r="E11" s="270" t="s">
        <v>18</v>
      </c>
      <c r="F11" s="271"/>
      <c r="H11" s="44">
        <f t="shared" ref="H11:H22" si="1">B12</f>
        <v>45292</v>
      </c>
      <c r="I11" s="45"/>
      <c r="J11" s="46">
        <f t="array" ref="J11:J22">TRANSPOSE('Actual Total Usage'!B9:M9)/1000</f>
        <v>1287686.9068189997</v>
      </c>
      <c r="K11" s="46">
        <f t="array" ref="K11:K22">TRANSPOSE('Normalized TotalUsage'!B8:M8)/1000</f>
        <v>1222013.5668857701</v>
      </c>
      <c r="L11" s="46">
        <f>K11-J11</f>
        <v>-65673.33993322961</v>
      </c>
      <c r="M11" s="46"/>
      <c r="N11" s="46">
        <f t="array" ref="N11:N22">TRANSPOSE('Actual Total Usage'!B13:M13)/1000</f>
        <v>252040.87259599997</v>
      </c>
      <c r="O11" s="46">
        <f t="array" ref="O11:O22">TRANSPOSE('Normalized TotalUsage'!B13:M13)/1000</f>
        <v>247426.92013380188</v>
      </c>
      <c r="P11" s="46">
        <f>O11-N11</f>
        <v>-4613.9524621980963</v>
      </c>
      <c r="Q11" s="46"/>
      <c r="R11" s="46">
        <f t="array" ref="R11:R22">TRANSPOSE('Actual Total Usage'!B17:M17)/1000</f>
        <v>277745.133416</v>
      </c>
      <c r="S11" s="46">
        <f t="array" ref="S11:S22">TRANSPOSE('Normalized TotalUsage'!B17:M17)/1000</f>
        <v>273916.07679658709</v>
      </c>
      <c r="T11" s="46">
        <f>S11-R11</f>
        <v>-3829.056619412906</v>
      </c>
    </row>
    <row r="12" spans="1:20">
      <c r="A12" s="64">
        <f t="shared" si="0"/>
        <v>3</v>
      </c>
      <c r="B12" s="45">
        <v>45292</v>
      </c>
      <c r="C12" s="40">
        <f>J62*1000</f>
        <v>2130021511.4539998</v>
      </c>
      <c r="D12" s="41">
        <f>K62*1000</f>
        <v>2052716003.365454</v>
      </c>
      <c r="E12" s="42">
        <f t="shared" ref="E12:E23" si="2">+D12-C12</f>
        <v>-77305508.088545799</v>
      </c>
      <c r="F12" s="43"/>
      <c r="H12" s="44">
        <f t="shared" si="1"/>
        <v>45323</v>
      </c>
      <c r="I12" s="45"/>
      <c r="J12" s="46">
        <v>1195296.725445</v>
      </c>
      <c r="K12" s="46">
        <v>1200255.2581077742</v>
      </c>
      <c r="L12" s="46">
        <f t="shared" ref="L12:L22" si="3">K12-J12</f>
        <v>4958.5326627742033</v>
      </c>
      <c r="M12" s="46"/>
      <c r="N12" s="46">
        <v>238404.825342</v>
      </c>
      <c r="O12" s="46">
        <v>238828.22759090547</v>
      </c>
      <c r="P12" s="46">
        <f t="shared" ref="P12:P22" si="4">O12-N12</f>
        <v>423.40224890547688</v>
      </c>
      <c r="Q12" s="46"/>
      <c r="R12" s="46">
        <v>254016.57758300001</v>
      </c>
      <c r="S12" s="46">
        <v>254360.20411182501</v>
      </c>
      <c r="T12" s="46">
        <f t="shared" ref="T12:T22" si="5">S12-R12</f>
        <v>343.6265288249997</v>
      </c>
    </row>
    <row r="13" spans="1:20">
      <c r="A13" s="64">
        <f t="shared" si="0"/>
        <v>4</v>
      </c>
      <c r="B13" s="45">
        <v>45323</v>
      </c>
      <c r="C13" s="40">
        <f t="shared" ref="C13:D13" si="6">J63*1000</f>
        <v>1975132099.9420004</v>
      </c>
      <c r="D13" s="41">
        <f t="shared" si="6"/>
        <v>1981274846.3479834</v>
      </c>
      <c r="E13" s="42">
        <f t="shared" si="2"/>
        <v>6142746.4059829712</v>
      </c>
      <c r="F13" s="43"/>
      <c r="H13" s="44">
        <f t="shared" si="1"/>
        <v>45352</v>
      </c>
      <c r="I13" s="45"/>
      <c r="J13" s="46">
        <v>1154356.020575</v>
      </c>
      <c r="K13" s="46">
        <v>1138573.6640504664</v>
      </c>
      <c r="L13" s="46">
        <f t="shared" si="3"/>
        <v>-15782.356524533592</v>
      </c>
      <c r="M13" s="46"/>
      <c r="N13" s="46">
        <v>236204.98959100002</v>
      </c>
      <c r="O13" s="46">
        <v>235006.58509222744</v>
      </c>
      <c r="P13" s="46">
        <f t="shared" si="4"/>
        <v>-1198.4044987725792</v>
      </c>
      <c r="Q13" s="46"/>
      <c r="R13" s="46">
        <v>257957.60148699998</v>
      </c>
      <c r="S13" s="46">
        <v>257025.91879931814</v>
      </c>
      <c r="T13" s="46">
        <f t="shared" si="5"/>
        <v>-931.68268768183771</v>
      </c>
    </row>
    <row r="14" spans="1:20">
      <c r="A14" s="64">
        <f t="shared" si="0"/>
        <v>5</v>
      </c>
      <c r="B14" s="45">
        <v>45352</v>
      </c>
      <c r="C14" s="40">
        <f t="shared" ref="C14:D14" si="7">J64*1000</f>
        <v>1920209099.4710002</v>
      </c>
      <c r="D14" s="41">
        <f t="shared" si="7"/>
        <v>1901518311.4805949</v>
      </c>
      <c r="E14" s="42">
        <f t="shared" si="2"/>
        <v>-18690787.990405321</v>
      </c>
      <c r="F14" s="43"/>
      <c r="H14" s="44">
        <f t="shared" si="1"/>
        <v>45383</v>
      </c>
      <c r="I14" s="45"/>
      <c r="J14" s="46">
        <v>984178.71011300001</v>
      </c>
      <c r="K14" s="46">
        <v>960410.53699341998</v>
      </c>
      <c r="L14" s="46">
        <f t="shared" si="3"/>
        <v>-23768.173119580024</v>
      </c>
      <c r="M14" s="46"/>
      <c r="N14" s="46">
        <v>222190.29522100001</v>
      </c>
      <c r="O14" s="46">
        <v>220472.30958810283</v>
      </c>
      <c r="P14" s="46">
        <f t="shared" si="4"/>
        <v>-1717.98563289718</v>
      </c>
      <c r="Q14" s="46"/>
      <c r="R14" s="46">
        <v>250740.54739200001</v>
      </c>
      <c r="S14" s="46">
        <v>249411.62019796201</v>
      </c>
      <c r="T14" s="46">
        <f t="shared" si="5"/>
        <v>-1328.9271940379986</v>
      </c>
    </row>
    <row r="15" spans="1:20">
      <c r="A15" s="64">
        <f t="shared" si="0"/>
        <v>6</v>
      </c>
      <c r="B15" s="45">
        <v>45383</v>
      </c>
      <c r="C15" s="40">
        <f t="shared" ref="C15:D15" si="8">J65*1000</f>
        <v>1737726832.4230001</v>
      </c>
      <c r="D15" s="41">
        <f t="shared" si="8"/>
        <v>1709819872.2707658</v>
      </c>
      <c r="E15" s="42">
        <f t="shared" si="2"/>
        <v>-27906960.152234316</v>
      </c>
      <c r="F15" s="272"/>
      <c r="H15" s="44">
        <f t="shared" si="1"/>
        <v>45413</v>
      </c>
      <c r="I15" s="45"/>
      <c r="J15" s="46">
        <v>867171.16102300002</v>
      </c>
      <c r="K15" s="46">
        <v>830377.11358036799</v>
      </c>
      <c r="L15" s="46">
        <f t="shared" si="3"/>
        <v>-36794.047442632029</v>
      </c>
      <c r="M15" s="46"/>
      <c r="N15" s="46">
        <v>208005.974235</v>
      </c>
      <c r="O15" s="46">
        <v>206807.19871793187</v>
      </c>
      <c r="P15" s="46">
        <f t="shared" si="4"/>
        <v>-1198.7755170681339</v>
      </c>
      <c r="Q15" s="46"/>
      <c r="R15" s="46">
        <v>238352.07568799998</v>
      </c>
      <c r="S15" s="46">
        <v>237660.31641811351</v>
      </c>
      <c r="T15" s="46">
        <f t="shared" si="5"/>
        <v>-691.75926988647552</v>
      </c>
    </row>
    <row r="16" spans="1:20">
      <c r="A16" s="64">
        <f t="shared" si="0"/>
        <v>7</v>
      </c>
      <c r="B16" s="45">
        <v>45413</v>
      </c>
      <c r="C16" s="40">
        <f t="shared" ref="C16:D16" si="9">J66*1000</f>
        <v>1595698973.516</v>
      </c>
      <c r="D16" s="41">
        <f t="shared" si="9"/>
        <v>1556314116.3497617</v>
      </c>
      <c r="E16" s="42">
        <f t="shared" si="2"/>
        <v>-39384857.166238308</v>
      </c>
      <c r="F16" s="43"/>
      <c r="H16" s="44">
        <f t="shared" si="1"/>
        <v>45444</v>
      </c>
      <c r="I16" s="45"/>
      <c r="J16" s="46">
        <v>770294.54150499997</v>
      </c>
      <c r="K16" s="46">
        <v>782313.90616227663</v>
      </c>
      <c r="L16" s="46">
        <f t="shared" si="3"/>
        <v>12019.364657276659</v>
      </c>
      <c r="M16" s="46"/>
      <c r="N16" s="46">
        <v>199747.16288800002</v>
      </c>
      <c r="O16" s="46">
        <v>202337.71588709499</v>
      </c>
      <c r="P16" s="46">
        <f t="shared" si="4"/>
        <v>2590.5529990949726</v>
      </c>
      <c r="Q16" s="46"/>
      <c r="R16" s="46">
        <v>234468.01650599999</v>
      </c>
      <c r="S16" s="46">
        <v>237221.88387724329</v>
      </c>
      <c r="T16" s="46">
        <f t="shared" si="5"/>
        <v>2753.8673712433083</v>
      </c>
    </row>
    <row r="17" spans="1:20">
      <c r="A17" s="64">
        <f t="shared" si="0"/>
        <v>8</v>
      </c>
      <c r="B17" s="45">
        <v>45444</v>
      </c>
      <c r="C17" s="40">
        <f t="shared" ref="C17:D17" si="10">J67*1000</f>
        <v>1479425411.181</v>
      </c>
      <c r="D17" s="41">
        <f t="shared" si="10"/>
        <v>1499255377.3394065</v>
      </c>
      <c r="E17" s="42">
        <f t="shared" si="2"/>
        <v>19829966.158406496</v>
      </c>
      <c r="F17" s="43"/>
      <c r="H17" s="44">
        <f t="shared" si="1"/>
        <v>45474</v>
      </c>
      <c r="I17" s="45"/>
      <c r="J17" s="46">
        <v>790190.00982599996</v>
      </c>
      <c r="K17" s="46">
        <v>755611.62919444928</v>
      </c>
      <c r="L17" s="46">
        <f t="shared" si="3"/>
        <v>-34578.380631550681</v>
      </c>
      <c r="M17" s="46"/>
      <c r="N17" s="46">
        <v>208678.19605199998</v>
      </c>
      <c r="O17" s="46">
        <v>205633.05208503196</v>
      </c>
      <c r="P17" s="46">
        <f t="shared" si="4"/>
        <v>-3045.1439669680258</v>
      </c>
      <c r="Q17" s="46"/>
      <c r="R17" s="46">
        <v>250118.22524100001</v>
      </c>
      <c r="S17" s="46">
        <v>246863.25414658667</v>
      </c>
      <c r="T17" s="46">
        <f t="shared" si="5"/>
        <v>-3254.9710944133403</v>
      </c>
    </row>
    <row r="18" spans="1:20">
      <c r="A18" s="64">
        <f t="shared" si="0"/>
        <v>9</v>
      </c>
      <c r="B18" s="45">
        <v>45474</v>
      </c>
      <c r="C18" s="40">
        <f t="shared" ref="C18:D18" si="11">J68*1000</f>
        <v>1533215697.3550003</v>
      </c>
      <c r="D18" s="41">
        <f t="shared" si="11"/>
        <v>1489432159.1566348</v>
      </c>
      <c r="E18" s="42">
        <f t="shared" si="2"/>
        <v>-43783538.19836545</v>
      </c>
      <c r="F18" s="43"/>
      <c r="H18" s="44">
        <f t="shared" si="1"/>
        <v>45505</v>
      </c>
      <c r="I18" s="45"/>
      <c r="J18" s="46">
        <v>812898.55969299993</v>
      </c>
      <c r="K18" s="46">
        <v>864860.27944991039</v>
      </c>
      <c r="L18" s="46">
        <f t="shared" si="3"/>
        <v>51961.719756910461</v>
      </c>
      <c r="M18" s="46"/>
      <c r="N18" s="46">
        <v>215494.25067200002</v>
      </c>
      <c r="O18" s="46">
        <v>220123.56764304251</v>
      </c>
      <c r="P18" s="46">
        <f t="shared" si="4"/>
        <v>4629.3169710424845</v>
      </c>
      <c r="Q18" s="46"/>
      <c r="R18" s="46">
        <v>255564.74219399996</v>
      </c>
      <c r="S18" s="46">
        <v>260516.40497248</v>
      </c>
      <c r="T18" s="46">
        <f t="shared" si="5"/>
        <v>4951.6627784800366</v>
      </c>
    </row>
    <row r="19" spans="1:20">
      <c r="A19" s="64">
        <f t="shared" si="0"/>
        <v>10</v>
      </c>
      <c r="B19" s="45">
        <v>45505</v>
      </c>
      <c r="C19" s="40">
        <f t="shared" ref="C19:D19" si="12">J69*1000</f>
        <v>1592763506.78</v>
      </c>
      <c r="D19" s="41">
        <f t="shared" si="12"/>
        <v>1658720530.2209201</v>
      </c>
      <c r="E19" s="42">
        <f t="shared" si="2"/>
        <v>65957023.440920115</v>
      </c>
      <c r="F19" s="43"/>
      <c r="H19" s="44">
        <f t="shared" si="1"/>
        <v>45536</v>
      </c>
      <c r="I19" s="45"/>
      <c r="J19" s="46">
        <v>743188.21393699991</v>
      </c>
      <c r="K19" s="46">
        <v>750491.47892747377</v>
      </c>
      <c r="L19" s="46">
        <f t="shared" si="3"/>
        <v>7303.2649904738646</v>
      </c>
      <c r="M19" s="46"/>
      <c r="N19" s="46">
        <v>202658.59011000002</v>
      </c>
      <c r="O19" s="46">
        <v>203470.29746591652</v>
      </c>
      <c r="P19" s="46">
        <f t="shared" si="4"/>
        <v>811.70735591650009</v>
      </c>
      <c r="Q19" s="46"/>
      <c r="R19" s="46">
        <v>240268.55692599996</v>
      </c>
      <c r="S19" s="46">
        <v>241135.49728265998</v>
      </c>
      <c r="T19" s="46">
        <f t="shared" si="5"/>
        <v>866.9403566600231</v>
      </c>
    </row>
    <row r="20" spans="1:20">
      <c r="A20" s="64">
        <f t="shared" si="0"/>
        <v>11</v>
      </c>
      <c r="B20" s="45">
        <v>45536</v>
      </c>
      <c r="C20" s="40">
        <f t="shared" ref="C20:D20" si="13">J70*1000</f>
        <v>1468569760.7449996</v>
      </c>
      <c r="D20" s="41">
        <f t="shared" si="13"/>
        <v>1478326131.3493726</v>
      </c>
      <c r="E20" s="42">
        <f t="shared" si="2"/>
        <v>9756370.6043729782</v>
      </c>
      <c r="F20" s="43"/>
      <c r="H20" s="44">
        <f t="shared" si="1"/>
        <v>45566</v>
      </c>
      <c r="I20" s="45"/>
      <c r="J20" s="46">
        <v>758844.59658599994</v>
      </c>
      <c r="K20" s="46">
        <v>753868.05309759721</v>
      </c>
      <c r="L20" s="46">
        <f t="shared" si="3"/>
        <v>-4976.5434884027345</v>
      </c>
      <c r="M20" s="46"/>
      <c r="N20" s="46">
        <v>199027.33359299999</v>
      </c>
      <c r="O20" s="46">
        <v>198620.51559099174</v>
      </c>
      <c r="P20" s="46">
        <f t="shared" si="4"/>
        <v>-406.81800200825091</v>
      </c>
      <c r="Q20" s="46"/>
      <c r="R20" s="46">
        <v>238507.97546000002</v>
      </c>
      <c r="S20" s="46">
        <v>238193.68991165751</v>
      </c>
      <c r="T20" s="46">
        <f t="shared" si="5"/>
        <v>-314.28554834250826</v>
      </c>
    </row>
    <row r="21" spans="1:20">
      <c r="A21" s="64">
        <f t="shared" si="0"/>
        <v>12</v>
      </c>
      <c r="B21" s="45">
        <v>45566</v>
      </c>
      <c r="C21" s="40">
        <f t="shared" ref="C21:D21" si="14">J71*1000</f>
        <v>1457987838.2889998</v>
      </c>
      <c r="D21" s="41">
        <f t="shared" si="14"/>
        <v>1452037082.7642727</v>
      </c>
      <c r="E21" s="42">
        <f t="shared" si="2"/>
        <v>-5950755.5247271061</v>
      </c>
      <c r="F21" s="43"/>
      <c r="H21" s="44">
        <f t="shared" si="1"/>
        <v>45597</v>
      </c>
      <c r="I21" s="45"/>
      <c r="J21" s="46">
        <v>912118.265976</v>
      </c>
      <c r="K21" s="46">
        <v>878579.74599042209</v>
      </c>
      <c r="L21" s="46">
        <f t="shared" si="3"/>
        <v>-33538.519985577906</v>
      </c>
      <c r="M21" s="46"/>
      <c r="N21" s="46">
        <v>202252.55581700001</v>
      </c>
      <c r="O21" s="46">
        <v>200287.86970483488</v>
      </c>
      <c r="P21" s="46">
        <f t="shared" si="4"/>
        <v>-1964.6861121651309</v>
      </c>
      <c r="Q21" s="46"/>
      <c r="R21" s="46">
        <v>236962.51018800001</v>
      </c>
      <c r="S21" s="46">
        <v>235445.48126581332</v>
      </c>
      <c r="T21" s="46">
        <f t="shared" si="5"/>
        <v>-1517.0289221866988</v>
      </c>
    </row>
    <row r="22" spans="1:20">
      <c r="A22" s="64">
        <f t="shared" si="0"/>
        <v>13</v>
      </c>
      <c r="B22" s="45">
        <v>45597</v>
      </c>
      <c r="C22" s="40">
        <f t="shared" ref="C22:D22" si="15">J72*1000</f>
        <v>1634852544.7480001</v>
      </c>
      <c r="D22" s="41">
        <f t="shared" si="15"/>
        <v>1596696860.4357052</v>
      </c>
      <c r="E22" s="42">
        <f t="shared" si="2"/>
        <v>-38155684.31229496</v>
      </c>
      <c r="F22" s="43"/>
      <c r="H22" s="47">
        <f t="shared" si="1"/>
        <v>45627</v>
      </c>
      <c r="I22" s="48"/>
      <c r="J22" s="49">
        <v>1204758.303422</v>
      </c>
      <c r="K22" s="49">
        <v>1241226.5675445807</v>
      </c>
      <c r="L22" s="49">
        <f t="shared" si="3"/>
        <v>36468.264122580644</v>
      </c>
      <c r="M22" s="46"/>
      <c r="N22" s="49">
        <v>242971.08265699996</v>
      </c>
      <c r="O22" s="49">
        <v>245470.7551622731</v>
      </c>
      <c r="P22" s="49">
        <f t="shared" si="4"/>
        <v>2499.6725052731344</v>
      </c>
      <c r="Q22" s="46"/>
      <c r="R22" s="49">
        <v>263164.00553000002</v>
      </c>
      <c r="S22" s="49">
        <v>265092.94309129246</v>
      </c>
      <c r="T22" s="49">
        <f t="shared" si="5"/>
        <v>1928.9375612924341</v>
      </c>
    </row>
    <row r="23" spans="1:20">
      <c r="A23" s="64">
        <f t="shared" si="0"/>
        <v>14</v>
      </c>
      <c r="B23" s="45">
        <v>45627</v>
      </c>
      <c r="C23" s="40">
        <f t="shared" ref="C23:D23" si="16">J73*1000</f>
        <v>1983830474.7590001</v>
      </c>
      <c r="D23" s="41">
        <f t="shared" si="16"/>
        <v>2026405691.6788282</v>
      </c>
      <c r="E23" s="42">
        <f t="shared" si="2"/>
        <v>42575216.919828176</v>
      </c>
      <c r="F23" s="43"/>
      <c r="H23" s="44" t="s">
        <v>20</v>
      </c>
      <c r="I23" s="45"/>
      <c r="J23" s="50">
        <f>SUM(J11:J22)</f>
        <v>11480982.01492</v>
      </c>
      <c r="K23" s="50">
        <f t="shared" ref="K23:L23" si="17">SUM(K11:K22)</f>
        <v>11378581.799984509</v>
      </c>
      <c r="L23" s="50">
        <f t="shared" si="17"/>
        <v>-102400.21493549075</v>
      </c>
      <c r="M23" s="50"/>
      <c r="N23" s="50">
        <f>SUM(N11:N22)</f>
        <v>2627676.1287740003</v>
      </c>
      <c r="O23" s="50">
        <f t="shared" ref="O23:P23" si="18">SUM(O11:O22)</f>
        <v>2624485.0146621554</v>
      </c>
      <c r="P23" s="50">
        <f t="shared" si="18"/>
        <v>-3191.1141118448286</v>
      </c>
      <c r="Q23" s="50"/>
      <c r="R23" s="50">
        <f>SUM(R11:R22)</f>
        <v>2997865.9676109999</v>
      </c>
      <c r="S23" s="50">
        <f t="shared" ref="S23:T23" si="19">SUM(S11:S22)</f>
        <v>2996843.2908715387</v>
      </c>
      <c r="T23" s="50">
        <f t="shared" si="19"/>
        <v>-1022.6767394609633</v>
      </c>
    </row>
    <row r="24" spans="1:20">
      <c r="A24" s="64">
        <f t="shared" si="0"/>
        <v>15</v>
      </c>
      <c r="C24" s="51">
        <f>SUM(C12:C23)</f>
        <v>20509433750.662998</v>
      </c>
      <c r="D24" s="52">
        <f>SUM(D12:D23)</f>
        <v>20402516982.759701</v>
      </c>
      <c r="E24" s="52">
        <f>SUM(E12:E23)</f>
        <v>-106916767.90330052</v>
      </c>
      <c r="F24" s="53"/>
    </row>
    <row r="25" spans="1:20">
      <c r="A25" s="64">
        <f t="shared" si="0"/>
        <v>16</v>
      </c>
      <c r="C25" s="54"/>
      <c r="D25" s="54"/>
      <c r="E25" s="55"/>
      <c r="J25" s="56" t="s">
        <v>99</v>
      </c>
      <c r="K25" s="57"/>
      <c r="L25" s="57"/>
      <c r="N25" s="56" t="s">
        <v>101</v>
      </c>
      <c r="O25" s="57"/>
      <c r="P25" s="57"/>
      <c r="Q25" s="264"/>
      <c r="R25" s="273"/>
      <c r="S25" s="274"/>
      <c r="T25" s="274"/>
    </row>
    <row r="26" spans="1:20">
      <c r="A26" s="64">
        <f t="shared" si="0"/>
        <v>17</v>
      </c>
      <c r="B26" s="55" t="s">
        <v>117</v>
      </c>
      <c r="C26" s="55" t="s">
        <v>1</v>
      </c>
      <c r="D26" s="58"/>
      <c r="E26" s="42">
        <f>'Temp Adj. by Schedule'!N83</f>
        <v>-102400214.93549073</v>
      </c>
      <c r="F26" s="59"/>
      <c r="J26" s="60" t="s">
        <v>114</v>
      </c>
      <c r="K26" s="61"/>
      <c r="L26" s="61"/>
      <c r="N26" s="60" t="s">
        <v>94</v>
      </c>
      <c r="O26" s="61"/>
      <c r="P26" s="61"/>
      <c r="Q26" s="264"/>
      <c r="R26" s="273"/>
      <c r="S26" s="274"/>
      <c r="T26" s="274"/>
    </row>
    <row r="27" spans="1:20">
      <c r="A27" s="64">
        <f t="shared" si="0"/>
        <v>18</v>
      </c>
      <c r="B27" s="275" t="s">
        <v>118</v>
      </c>
      <c r="C27" s="55" t="s">
        <v>2</v>
      </c>
      <c r="D27" s="55"/>
      <c r="E27" s="42">
        <f>'Temp Adj. by Schedule'!N84+'Temp Adj. by Schedule'!N85</f>
        <v>-3191114.1118448121</v>
      </c>
      <c r="F27" s="59"/>
      <c r="H27" s="62" t="s">
        <v>53</v>
      </c>
      <c r="I27" s="62"/>
      <c r="J27" s="62" t="s">
        <v>85</v>
      </c>
      <c r="K27" s="62" t="s">
        <v>87</v>
      </c>
      <c r="L27" s="62" t="s">
        <v>88</v>
      </c>
      <c r="N27" s="62" t="s">
        <v>85</v>
      </c>
      <c r="O27" s="62" t="s">
        <v>87</v>
      </c>
      <c r="P27" s="62" t="s">
        <v>88</v>
      </c>
      <c r="R27" s="276"/>
      <c r="S27" s="276"/>
      <c r="T27" s="276"/>
    </row>
    <row r="28" spans="1:20">
      <c r="A28" s="64">
        <f t="shared" si="0"/>
        <v>19</v>
      </c>
      <c r="B28" s="55"/>
      <c r="C28" s="277" t="s">
        <v>3</v>
      </c>
      <c r="D28" s="278"/>
      <c r="E28" s="42">
        <f>'Temp Adj. by Schedule'!N86+'Temp Adj. by Schedule'!N87</f>
        <v>-1022676.7394609983</v>
      </c>
      <c r="F28" s="59"/>
      <c r="H28" s="44">
        <f t="shared" ref="H28:H39" si="20">H11</f>
        <v>45292</v>
      </c>
      <c r="I28" s="45"/>
      <c r="J28" s="46">
        <f t="array" ref="J28:J39">TRANSPOSE('Actual Total Usage'!B21:M21)/1000</f>
        <v>175049.25173000002</v>
      </c>
      <c r="K28" s="46">
        <f t="array" ref="K28:K39">TRANSPOSE('Normalized TotalUsage'!B21:M21)/1000</f>
        <v>173922.41746618561</v>
      </c>
      <c r="L28" s="46">
        <f>K28-J28</f>
        <v>-1126.8342638144095</v>
      </c>
      <c r="M28" s="46"/>
      <c r="N28" s="46">
        <f t="array" ref="N28:N39">TRANSPOSE('Actual Total Usage'!B25:M25)/1000</f>
        <v>124027.333058</v>
      </c>
      <c r="O28" s="46">
        <f t="array" ref="O28:O39">TRANSPOSE('Normalized TotalUsage'!B25:M25)/1000</f>
        <v>122955.39285598807</v>
      </c>
      <c r="P28" s="46">
        <f>O28-N28</f>
        <v>-1071.9402020119305</v>
      </c>
      <c r="Q28" s="46"/>
      <c r="R28" s="279"/>
      <c r="S28" s="279"/>
      <c r="T28" s="279"/>
    </row>
    <row r="29" spans="1:20">
      <c r="A29" s="64">
        <f t="shared" si="0"/>
        <v>20</v>
      </c>
      <c r="B29" s="280"/>
      <c r="C29" s="55" t="s">
        <v>4</v>
      </c>
      <c r="D29" s="277"/>
      <c r="E29" s="42">
        <f>'Temp Adj. by Schedule'!N88+'Temp Adj. by Schedule'!N89</f>
        <v>1561717.3528609734</v>
      </c>
      <c r="F29" s="59"/>
      <c r="H29" s="44">
        <f t="shared" si="20"/>
        <v>45323</v>
      </c>
      <c r="I29" s="45"/>
      <c r="J29" s="46">
        <v>155727.84474</v>
      </c>
      <c r="K29" s="46">
        <v>155825.88690986251</v>
      </c>
      <c r="L29" s="46">
        <f t="shared" ref="L29:L39" si="21">K29-J29</f>
        <v>98.042169862514129</v>
      </c>
      <c r="M29" s="46"/>
      <c r="N29" s="46">
        <v>116361.97707200001</v>
      </c>
      <c r="O29" s="46">
        <v>116460.28048247752</v>
      </c>
      <c r="P29" s="46">
        <f t="shared" ref="P29:P39" si="22">O29-N29</f>
        <v>98.303410477514262</v>
      </c>
      <c r="Q29" s="46"/>
      <c r="R29" s="279"/>
      <c r="S29" s="279"/>
      <c r="T29" s="279"/>
    </row>
    <row r="30" spans="1:20">
      <c r="A30" s="64">
        <f t="shared" si="0"/>
        <v>21</v>
      </c>
      <c r="B30" s="55"/>
      <c r="C30" s="277" t="s">
        <v>6</v>
      </c>
      <c r="D30" s="55"/>
      <c r="E30" s="42">
        <f>'Temp Adj. by Schedule'!N90+'Temp Adj. by Schedule'!N91</f>
        <v>-485563.94160351728</v>
      </c>
      <c r="F30" s="59"/>
      <c r="H30" s="44">
        <f t="shared" si="20"/>
        <v>45352</v>
      </c>
      <c r="I30" s="45"/>
      <c r="J30" s="46">
        <v>151939.89757500001</v>
      </c>
      <c r="K30" s="46">
        <v>151673.44943209772</v>
      </c>
      <c r="L30" s="46">
        <f t="shared" si="21"/>
        <v>-266.44814290228533</v>
      </c>
      <c r="M30" s="46"/>
      <c r="N30" s="46">
        <v>106869.695463</v>
      </c>
      <c r="O30" s="46">
        <v>106591.57923306568</v>
      </c>
      <c r="P30" s="46">
        <f t="shared" si="22"/>
        <v>-278.11622993431229</v>
      </c>
      <c r="Q30" s="46"/>
      <c r="R30" s="279"/>
      <c r="S30" s="279"/>
      <c r="T30" s="279"/>
    </row>
    <row r="31" spans="1:20">
      <c r="A31" s="64">
        <f t="shared" si="0"/>
        <v>22</v>
      </c>
      <c r="B31" s="55"/>
      <c r="C31" s="55" t="s">
        <v>8</v>
      </c>
      <c r="D31" s="55"/>
      <c r="E31" s="42">
        <f>'Temp Adj. by Schedule'!N92</f>
        <v>-1322730.1588638811</v>
      </c>
      <c r="F31" s="59"/>
      <c r="H31" s="44">
        <f t="shared" si="20"/>
        <v>45383</v>
      </c>
      <c r="I31" s="45"/>
      <c r="J31" s="46">
        <v>158320.15609900001</v>
      </c>
      <c r="K31" s="46">
        <v>157938.67967300999</v>
      </c>
      <c r="L31" s="46">
        <f t="shared" si="21"/>
        <v>-381.47642599002575</v>
      </c>
      <c r="M31" s="46"/>
      <c r="N31" s="46">
        <v>109830.504868</v>
      </c>
      <c r="O31" s="46">
        <v>109433.489709295</v>
      </c>
      <c r="P31" s="46">
        <f t="shared" si="22"/>
        <v>-397.01515870500589</v>
      </c>
      <c r="Q31" s="46"/>
      <c r="R31" s="279"/>
      <c r="S31" s="279"/>
      <c r="T31" s="279"/>
    </row>
    <row r="32" spans="1:20">
      <c r="A32" s="64">
        <f t="shared" si="0"/>
        <v>23</v>
      </c>
      <c r="B32" s="55"/>
      <c r="C32" s="281" t="s">
        <v>9</v>
      </c>
      <c r="D32" s="281"/>
      <c r="E32" s="282">
        <f>'Temp Adj. by Schedule'!N93</f>
        <v>-56185.368896000276</v>
      </c>
      <c r="F32" s="59"/>
      <c r="H32" s="44">
        <f t="shared" si="20"/>
        <v>45413</v>
      </c>
      <c r="I32" s="45"/>
      <c r="J32" s="46">
        <v>154360.85428599999</v>
      </c>
      <c r="K32" s="46">
        <v>154428.88008374334</v>
      </c>
      <c r="L32" s="46">
        <f t="shared" si="21"/>
        <v>68.025797743350267</v>
      </c>
      <c r="M32" s="46"/>
      <c r="N32" s="46">
        <v>118380.842949</v>
      </c>
      <c r="O32" s="46">
        <v>118137.4832806325</v>
      </c>
      <c r="P32" s="46">
        <f t="shared" si="22"/>
        <v>-243.35966836749867</v>
      </c>
      <c r="Q32" s="46"/>
      <c r="R32" s="279"/>
      <c r="S32" s="279"/>
      <c r="T32" s="279"/>
    </row>
    <row r="33" spans="1:20">
      <c r="A33" s="64">
        <f t="shared" si="0"/>
        <v>24</v>
      </c>
      <c r="B33" s="55"/>
      <c r="C33" s="55" t="s">
        <v>20</v>
      </c>
      <c r="D33" s="55"/>
      <c r="E33" s="42">
        <f>SUM(E26:E32)</f>
        <v>-106916767.90329897</v>
      </c>
      <c r="F33" s="59"/>
      <c r="H33" s="44">
        <f t="shared" si="20"/>
        <v>45444</v>
      </c>
      <c r="I33" s="45"/>
      <c r="J33" s="46">
        <v>151906.26489700002</v>
      </c>
      <c r="K33" s="46">
        <v>153534.59909695835</v>
      </c>
      <c r="L33" s="46">
        <f t="shared" si="21"/>
        <v>1628.3341999583354</v>
      </c>
      <c r="M33" s="46"/>
      <c r="N33" s="46">
        <v>113440.98767500001</v>
      </c>
      <c r="O33" s="46">
        <v>114157.01229391251</v>
      </c>
      <c r="P33" s="46">
        <f t="shared" si="22"/>
        <v>716.02461891250277</v>
      </c>
      <c r="Q33" s="46"/>
      <c r="R33" s="279"/>
      <c r="S33" s="279"/>
      <c r="T33" s="279"/>
    </row>
    <row r="34" spans="1:20">
      <c r="A34" s="64"/>
      <c r="F34" s="59"/>
      <c r="H34" s="44">
        <f t="shared" si="20"/>
        <v>45474</v>
      </c>
      <c r="I34" s="45"/>
      <c r="J34" s="46">
        <v>162542.56700499999</v>
      </c>
      <c r="K34" s="46">
        <v>160623.0610751333</v>
      </c>
      <c r="L34" s="46">
        <f t="shared" si="21"/>
        <v>-1919.5059298666893</v>
      </c>
      <c r="M34" s="46"/>
      <c r="N34" s="46">
        <v>114705.332926</v>
      </c>
      <c r="O34" s="46">
        <v>113863.57080172999</v>
      </c>
      <c r="P34" s="46">
        <f t="shared" si="22"/>
        <v>-841.76212427001155</v>
      </c>
      <c r="Q34" s="46"/>
      <c r="R34" s="279"/>
      <c r="S34" s="279"/>
      <c r="T34" s="279"/>
    </row>
    <row r="35" spans="1:20">
      <c r="A35" s="65"/>
      <c r="B35" s="283"/>
      <c r="C35" s="284"/>
      <c r="D35" s="284"/>
      <c r="E35" s="284"/>
      <c r="F35" s="285"/>
      <c r="H35" s="44">
        <f t="shared" si="20"/>
        <v>45505</v>
      </c>
      <c r="I35" s="45"/>
      <c r="J35" s="46">
        <v>177056.80959400002</v>
      </c>
      <c r="K35" s="46">
        <v>179976.11994331249</v>
      </c>
      <c r="L35" s="46">
        <f t="shared" si="21"/>
        <v>2919.3103493124654</v>
      </c>
      <c r="M35" s="46"/>
      <c r="N35" s="46">
        <v>125799.08814200001</v>
      </c>
      <c r="O35" s="46">
        <v>127075.18341416876</v>
      </c>
      <c r="P35" s="46">
        <f t="shared" si="22"/>
        <v>1276.0952721687499</v>
      </c>
      <c r="Q35" s="46"/>
      <c r="R35" s="279"/>
      <c r="S35" s="279"/>
      <c r="T35" s="279"/>
    </row>
    <row r="36" spans="1:20">
      <c r="A36" s="286"/>
      <c r="B36" s="283"/>
      <c r="C36" s="283"/>
      <c r="D36" s="283"/>
      <c r="E36" s="287"/>
      <c r="H36" s="44">
        <f t="shared" si="20"/>
        <v>45536</v>
      </c>
      <c r="I36" s="45"/>
      <c r="J36" s="46">
        <v>162651.57265199997</v>
      </c>
      <c r="K36" s="46">
        <v>163163.65560979999</v>
      </c>
      <c r="L36" s="46">
        <f t="shared" si="21"/>
        <v>512.08295780001208</v>
      </c>
      <c r="M36" s="46"/>
      <c r="N36" s="46">
        <v>113784.30750499999</v>
      </c>
      <c r="O36" s="46">
        <v>114008.32651269001</v>
      </c>
      <c r="P36" s="46">
        <f t="shared" si="22"/>
        <v>224.01900769001804</v>
      </c>
      <c r="Q36" s="46"/>
      <c r="R36" s="279"/>
      <c r="S36" s="279"/>
      <c r="T36" s="279"/>
    </row>
    <row r="37" spans="1:20">
      <c r="A37" s="286"/>
      <c r="B37" s="283"/>
      <c r="C37" s="283"/>
      <c r="D37" s="283"/>
      <c r="E37" s="287"/>
      <c r="H37" s="44">
        <f t="shared" si="20"/>
        <v>45566</v>
      </c>
      <c r="I37" s="45"/>
      <c r="J37" s="46">
        <v>138503.074525</v>
      </c>
      <c r="K37" s="46">
        <v>138412.77369532501</v>
      </c>
      <c r="L37" s="46">
        <f t="shared" si="21"/>
        <v>-90.300829674990382</v>
      </c>
      <c r="M37" s="46"/>
      <c r="N37" s="46">
        <v>115286.97421</v>
      </c>
      <c r="O37" s="46">
        <v>115192.84417848874</v>
      </c>
      <c r="P37" s="46">
        <f t="shared" si="22"/>
        <v>-94.130031511260313</v>
      </c>
      <c r="Q37" s="46"/>
      <c r="R37" s="279"/>
      <c r="S37" s="279"/>
      <c r="T37" s="279"/>
    </row>
    <row r="38" spans="1:20">
      <c r="A38" s="65"/>
      <c r="B38" s="283"/>
      <c r="C38" s="283"/>
      <c r="D38" s="283"/>
      <c r="E38" s="287"/>
      <c r="H38" s="44">
        <f t="shared" si="20"/>
        <v>45597</v>
      </c>
      <c r="I38" s="45"/>
      <c r="J38" s="46">
        <v>165929.96186499999</v>
      </c>
      <c r="K38" s="46">
        <v>165495.72933447853</v>
      </c>
      <c r="L38" s="46">
        <f t="shared" si="21"/>
        <v>-434.23253052146174</v>
      </c>
      <c r="M38" s="46"/>
      <c r="N38" s="46">
        <v>108413.938612</v>
      </c>
      <c r="O38" s="46">
        <v>107960.57028965025</v>
      </c>
      <c r="P38" s="46">
        <f t="shared" si="22"/>
        <v>-453.36832234975009</v>
      </c>
      <c r="Q38" s="46"/>
      <c r="R38" s="279"/>
      <c r="S38" s="279"/>
      <c r="T38" s="279"/>
    </row>
    <row r="39" spans="1:20">
      <c r="A39" s="288"/>
      <c r="B39" s="283"/>
      <c r="C39" s="283"/>
      <c r="D39" s="283"/>
      <c r="E39" s="287"/>
      <c r="H39" s="47">
        <f t="shared" si="20"/>
        <v>45627</v>
      </c>
      <c r="I39" s="48"/>
      <c r="J39" s="49">
        <v>156158.50838299998</v>
      </c>
      <c r="K39" s="49">
        <v>156713.22838395415</v>
      </c>
      <c r="L39" s="49">
        <f t="shared" si="21"/>
        <v>554.72000095417025</v>
      </c>
      <c r="M39" s="46"/>
      <c r="N39" s="49">
        <v>104344.03849699999</v>
      </c>
      <c r="O39" s="49">
        <v>104923.7239832975</v>
      </c>
      <c r="P39" s="49">
        <f t="shared" si="22"/>
        <v>579.68548629751604</v>
      </c>
      <c r="Q39" s="46"/>
      <c r="R39" s="279"/>
      <c r="S39" s="279"/>
      <c r="T39" s="279"/>
    </row>
    <row r="40" spans="1:20">
      <c r="A40" s="65"/>
      <c r="B40" s="283"/>
      <c r="C40" s="283"/>
      <c r="D40" s="283"/>
      <c r="E40" s="3"/>
      <c r="H40" s="44" t="s">
        <v>20</v>
      </c>
      <c r="I40" s="45"/>
      <c r="J40" s="50">
        <f>SUM(J28:J39)</f>
        <v>1910146.7633510001</v>
      </c>
      <c r="K40" s="50">
        <f t="shared" ref="K40:L40" si="23">SUM(K28:K39)</f>
        <v>1911708.4807038612</v>
      </c>
      <c r="L40" s="50">
        <f t="shared" si="23"/>
        <v>1561.7173528609856</v>
      </c>
      <c r="N40" s="50">
        <f>SUM(N28:N39)</f>
        <v>1371245.020977</v>
      </c>
      <c r="O40" s="50">
        <f t="shared" ref="O40:P40" si="24">SUM(O28:O39)</f>
        <v>1370759.4570353967</v>
      </c>
      <c r="P40" s="50">
        <f t="shared" si="24"/>
        <v>-485.56394160346827</v>
      </c>
      <c r="Q40" s="50"/>
      <c r="R40" s="289"/>
      <c r="S40" s="289"/>
      <c r="T40" s="289"/>
    </row>
    <row r="41" spans="1:20">
      <c r="A41" s="65"/>
      <c r="B41" s="283"/>
      <c r="C41" s="283"/>
      <c r="D41" s="283"/>
      <c r="E41" s="3"/>
    </row>
    <row r="42" spans="1:20">
      <c r="A42" s="65"/>
      <c r="B42" s="283"/>
      <c r="C42" s="283"/>
      <c r="D42" s="283"/>
      <c r="E42" s="3"/>
      <c r="I42" s="264"/>
      <c r="J42" s="56" t="s">
        <v>95</v>
      </c>
      <c r="K42" s="57"/>
      <c r="L42" s="57"/>
      <c r="M42" s="264"/>
      <c r="N42" s="56" t="s">
        <v>26</v>
      </c>
      <c r="O42" s="57"/>
      <c r="P42" s="57"/>
      <c r="Q42" s="264"/>
    </row>
    <row r="43" spans="1:20">
      <c r="A43" s="65"/>
      <c r="B43" s="283"/>
      <c r="C43" s="283"/>
      <c r="D43" s="283"/>
      <c r="E43" s="3"/>
      <c r="F43" s="290"/>
      <c r="I43" s="264"/>
      <c r="J43" s="60" t="s">
        <v>96</v>
      </c>
      <c r="K43" s="61"/>
      <c r="L43" s="61"/>
      <c r="M43" s="264"/>
      <c r="N43" s="60" t="s">
        <v>98</v>
      </c>
      <c r="O43" s="61"/>
      <c r="P43" s="61"/>
      <c r="Q43" s="50"/>
    </row>
    <row r="44" spans="1:20">
      <c r="A44" s="65"/>
      <c r="B44" s="283"/>
      <c r="C44" s="283"/>
      <c r="D44" s="283"/>
      <c r="E44" s="291"/>
      <c r="F44" s="290"/>
      <c r="H44" s="62" t="s">
        <v>53</v>
      </c>
      <c r="J44" s="62" t="s">
        <v>85</v>
      </c>
      <c r="K44" s="62" t="s">
        <v>87</v>
      </c>
      <c r="L44" s="62" t="s">
        <v>88</v>
      </c>
      <c r="N44" s="62" t="s">
        <v>85</v>
      </c>
      <c r="O44" s="62" t="s">
        <v>87</v>
      </c>
      <c r="P44" s="62" t="s">
        <v>88</v>
      </c>
    </row>
    <row r="45" spans="1:20">
      <c r="A45" s="65"/>
      <c r="B45" s="283"/>
      <c r="C45" s="283"/>
      <c r="D45" s="283"/>
      <c r="E45" s="3"/>
      <c r="H45" s="44">
        <f t="shared" ref="H45:H56" si="25">H28</f>
        <v>45292</v>
      </c>
      <c r="I45" s="50"/>
      <c r="J45" s="46">
        <f t="array" ref="J45:J56">TRANSPOSE('Actual Total Usage'!B27:M27)/1000</f>
        <v>12665.493835000001</v>
      </c>
      <c r="K45" s="46">
        <f t="array" ref="K45:K56">TRANSPOSE('Normalized TotalUsage'!B27:M27)/1000</f>
        <v>11702.231519627499</v>
      </c>
      <c r="L45" s="46">
        <f>K45-J45</f>
        <v>-963.26231537250169</v>
      </c>
      <c r="M45" s="46"/>
      <c r="N45" s="46">
        <f t="array" ref="N45:N56">TRANSPOSE('Actual Total Usage'!B28:M28)/1000</f>
        <v>806.52</v>
      </c>
      <c r="O45" s="46">
        <f t="array" ref="O45:O56">TRANSPOSE('Normalized TotalUsage'!B28:M28)/1000</f>
        <v>779.39770749399986</v>
      </c>
      <c r="P45" s="46">
        <f>O45-N45</f>
        <v>-27.122292506000122</v>
      </c>
      <c r="Q45" s="50"/>
    </row>
    <row r="46" spans="1:20">
      <c r="A46" s="64"/>
      <c r="H46" s="44">
        <f t="shared" si="25"/>
        <v>45323</v>
      </c>
      <c r="I46" s="50"/>
      <c r="J46" s="46">
        <v>14381.829760000001</v>
      </c>
      <c r="K46" s="46">
        <v>14600.186369768915</v>
      </c>
      <c r="L46" s="46">
        <f t="shared" ref="L46:L56" si="26">K46-J46</f>
        <v>218.3566097689145</v>
      </c>
      <c r="M46" s="46"/>
      <c r="N46" s="46">
        <v>942.32</v>
      </c>
      <c r="O46" s="46">
        <v>944.80277537000006</v>
      </c>
      <c r="P46" s="46">
        <f t="shared" ref="P46:P56" si="27">O46-N46</f>
        <v>2.482775370000013</v>
      </c>
      <c r="Q46" s="50"/>
    </row>
    <row r="47" spans="1:20">
      <c r="A47" s="64"/>
      <c r="H47" s="44">
        <f t="shared" si="25"/>
        <v>45352</v>
      </c>
      <c r="I47" s="50"/>
      <c r="J47" s="46">
        <v>11974.494779999999</v>
      </c>
      <c r="K47" s="46">
        <v>11748.588557368621</v>
      </c>
      <c r="L47" s="46">
        <f t="shared" si="26"/>
        <v>-225.90622263137811</v>
      </c>
      <c r="M47" s="46"/>
      <c r="N47" s="46">
        <v>906.4</v>
      </c>
      <c r="O47" s="46">
        <v>898.52631605087515</v>
      </c>
      <c r="P47" s="46">
        <f t="shared" si="27"/>
        <v>-7.8736839491248247</v>
      </c>
      <c r="Q47" s="50"/>
    </row>
    <row r="48" spans="1:20">
      <c r="A48" s="64"/>
      <c r="H48" s="44">
        <f t="shared" si="25"/>
        <v>45383</v>
      </c>
      <c r="I48" s="50"/>
      <c r="J48" s="46">
        <v>11672.69873</v>
      </c>
      <c r="K48" s="46">
        <v>11370.576225506669</v>
      </c>
      <c r="L48" s="46">
        <f t="shared" si="26"/>
        <v>-302.12250449333078</v>
      </c>
      <c r="M48" s="46"/>
      <c r="N48" s="46">
        <v>793.92</v>
      </c>
      <c r="O48" s="46">
        <v>782.65988346899996</v>
      </c>
      <c r="P48" s="46">
        <f t="shared" si="27"/>
        <v>-11.260116530999994</v>
      </c>
      <c r="Q48" s="50"/>
    </row>
    <row r="49" spans="1:17">
      <c r="A49" s="64"/>
      <c r="H49" s="44">
        <f t="shared" si="25"/>
        <v>45413</v>
      </c>
      <c r="I49" s="50"/>
      <c r="J49" s="46">
        <v>8842.3853350000009</v>
      </c>
      <c r="K49" s="46">
        <v>8330.6906057995857</v>
      </c>
      <c r="L49" s="46">
        <f t="shared" si="26"/>
        <v>-511.69472920041517</v>
      </c>
      <c r="M49" s="46"/>
      <c r="N49" s="46">
        <v>585.67999999999995</v>
      </c>
      <c r="O49" s="46">
        <v>572.43366317300001</v>
      </c>
      <c r="P49" s="46">
        <f t="shared" si="27"/>
        <v>-13.246336826999936</v>
      </c>
      <c r="Q49" s="50"/>
    </row>
    <row r="50" spans="1:17">
      <c r="A50" s="64"/>
      <c r="H50" s="44">
        <f t="shared" si="25"/>
        <v>45444</v>
      </c>
      <c r="I50" s="50"/>
      <c r="J50" s="46">
        <v>9076.2777100000003</v>
      </c>
      <c r="K50" s="46">
        <v>9198.1000219208345</v>
      </c>
      <c r="L50" s="46">
        <f t="shared" si="26"/>
        <v>121.82231192083418</v>
      </c>
      <c r="M50" s="46"/>
      <c r="N50" s="46">
        <v>492.16</v>
      </c>
      <c r="O50" s="46">
        <v>492.16</v>
      </c>
      <c r="P50" s="46">
        <f t="shared" si="27"/>
        <v>0</v>
      </c>
      <c r="Q50" s="50"/>
    </row>
    <row r="51" spans="1:17">
      <c r="H51" s="44">
        <f t="shared" si="25"/>
        <v>45474</v>
      </c>
      <c r="I51" s="50"/>
      <c r="J51" s="46">
        <v>6618.2264050000003</v>
      </c>
      <c r="K51" s="46">
        <v>6474.4519537033329</v>
      </c>
      <c r="L51" s="46">
        <f t="shared" si="26"/>
        <v>-143.77445129666739</v>
      </c>
      <c r="M51" s="46"/>
      <c r="N51" s="46">
        <v>363.13990000000001</v>
      </c>
      <c r="O51" s="46">
        <v>363.13990000000001</v>
      </c>
      <c r="P51" s="46">
        <f t="shared" si="27"/>
        <v>0</v>
      </c>
      <c r="Q51" s="50"/>
    </row>
    <row r="52" spans="1:17">
      <c r="H52" s="44">
        <f t="shared" si="25"/>
        <v>45505</v>
      </c>
      <c r="I52" s="50"/>
      <c r="J52" s="46">
        <v>5643.5163849999999</v>
      </c>
      <c r="K52" s="46">
        <v>5862.4346980062501</v>
      </c>
      <c r="L52" s="46">
        <f t="shared" si="26"/>
        <v>218.91831300625017</v>
      </c>
      <c r="M52" s="46"/>
      <c r="N52" s="46">
        <v>306.5401</v>
      </c>
      <c r="O52" s="46">
        <v>306.5401</v>
      </c>
      <c r="P52" s="46">
        <f t="shared" si="27"/>
        <v>0</v>
      </c>
      <c r="Q52" s="50"/>
    </row>
    <row r="53" spans="1:17">
      <c r="H53" s="44">
        <f t="shared" si="25"/>
        <v>45536</v>
      </c>
      <c r="I53" s="50"/>
      <c r="J53" s="46">
        <v>5723.0396150000006</v>
      </c>
      <c r="K53" s="46">
        <v>5761.3955508325007</v>
      </c>
      <c r="L53" s="46">
        <f t="shared" si="26"/>
        <v>38.355935832500109</v>
      </c>
      <c r="M53" s="46"/>
      <c r="N53" s="46">
        <v>295.48</v>
      </c>
      <c r="O53" s="46">
        <v>295.48</v>
      </c>
      <c r="P53" s="46">
        <f t="shared" si="27"/>
        <v>0</v>
      </c>
      <c r="Q53" s="50"/>
    </row>
    <row r="54" spans="1:17">
      <c r="H54" s="44">
        <f t="shared" si="25"/>
        <v>45566</v>
      </c>
      <c r="I54" s="50"/>
      <c r="J54" s="46">
        <v>7526.9839149999998</v>
      </c>
      <c r="K54" s="46">
        <v>7460.9898782961636</v>
      </c>
      <c r="L54" s="46">
        <f t="shared" si="26"/>
        <v>-65.994036703836173</v>
      </c>
      <c r="M54" s="46"/>
      <c r="N54" s="46">
        <v>290.89999999999998</v>
      </c>
      <c r="O54" s="46">
        <v>288.21641191625002</v>
      </c>
      <c r="P54" s="46">
        <f t="shared" si="27"/>
        <v>-2.6835880837499531</v>
      </c>
      <c r="Q54" s="50"/>
    </row>
    <row r="55" spans="1:17">
      <c r="H55" s="44">
        <f t="shared" si="25"/>
        <v>45597</v>
      </c>
      <c r="I55" s="50"/>
      <c r="J55" s="46">
        <v>8633.0322899999992</v>
      </c>
      <c r="K55" s="46">
        <v>8398.1326194027479</v>
      </c>
      <c r="L55" s="46">
        <f t="shared" si="26"/>
        <v>-234.89967059725132</v>
      </c>
      <c r="M55" s="46"/>
      <c r="N55" s="46">
        <v>542.28</v>
      </c>
      <c r="O55" s="46">
        <v>529.33123110337488</v>
      </c>
      <c r="P55" s="46">
        <f t="shared" si="27"/>
        <v>-12.948768896625097</v>
      </c>
      <c r="Q55" s="50"/>
    </row>
    <row r="56" spans="1:17">
      <c r="H56" s="47">
        <f t="shared" si="25"/>
        <v>45627</v>
      </c>
      <c r="I56" s="50"/>
      <c r="J56" s="49">
        <v>11702.956269999999</v>
      </c>
      <c r="K56" s="49">
        <v>12230.426870902997</v>
      </c>
      <c r="L56" s="49">
        <f t="shared" si="26"/>
        <v>527.47060090299783</v>
      </c>
      <c r="M56" s="46"/>
      <c r="N56" s="49">
        <v>731.58</v>
      </c>
      <c r="O56" s="49">
        <v>748.04664252749978</v>
      </c>
      <c r="P56" s="49">
        <f t="shared" si="27"/>
        <v>16.466642527499744</v>
      </c>
      <c r="Q56" s="50"/>
    </row>
    <row r="57" spans="1:17">
      <c r="H57" s="44" t="s">
        <v>20</v>
      </c>
      <c r="I57" s="50"/>
      <c r="J57" s="50">
        <f>SUM(J45:J56)</f>
        <v>114460.93502999999</v>
      </c>
      <c r="K57" s="50">
        <f t="shared" ref="K57:L57" si="28">SUM(K45:K56)</f>
        <v>113138.20487113613</v>
      </c>
      <c r="L57" s="50">
        <f t="shared" si="28"/>
        <v>-1322.7301588638838</v>
      </c>
      <c r="M57" s="50"/>
      <c r="N57" s="50">
        <f>SUM(N45:N56)</f>
        <v>7056.9199999999992</v>
      </c>
      <c r="O57" s="50">
        <f t="shared" ref="O57:P57" si="29">SUM(O45:O56)</f>
        <v>7000.7346311039992</v>
      </c>
      <c r="P57" s="50">
        <f t="shared" si="29"/>
        <v>-56.18536889600017</v>
      </c>
      <c r="Q57" s="50"/>
    </row>
    <row r="59" spans="1:17">
      <c r="J59" s="56"/>
      <c r="K59" s="57"/>
      <c r="L59" s="57"/>
    </row>
    <row r="60" spans="1:17">
      <c r="J60" s="60" t="s">
        <v>20</v>
      </c>
      <c r="K60" s="61"/>
      <c r="L60" s="61"/>
    </row>
    <row r="61" spans="1:17">
      <c r="H61" s="62" t="s">
        <v>53</v>
      </c>
      <c r="J61" s="62" t="s">
        <v>85</v>
      </c>
      <c r="K61" s="62" t="s">
        <v>87</v>
      </c>
      <c r="L61" s="62" t="s">
        <v>88</v>
      </c>
    </row>
    <row r="62" spans="1:17">
      <c r="H62" s="44">
        <f t="shared" ref="H62:H73" si="30">H45</f>
        <v>45292</v>
      </c>
      <c r="J62" s="46">
        <f t="shared" ref="J62:J73" si="31">J11+N11+R11+J28+N28+R28+J45+N45</f>
        <v>2130021.5114539997</v>
      </c>
      <c r="K62" s="46">
        <f t="shared" ref="K62:K73" si="32">K11+O11+S11+K28+O28+S28+K45+O45</f>
        <v>2052716.003365454</v>
      </c>
      <c r="L62" s="46">
        <f t="shared" ref="L62:L73" si="33">L11+P11+T11+L28+P28+T28+L45+P45</f>
        <v>-77305.508088545452</v>
      </c>
    </row>
    <row r="63" spans="1:17">
      <c r="H63" s="44">
        <f t="shared" si="30"/>
        <v>45323</v>
      </c>
      <c r="J63" s="46">
        <f t="shared" si="31"/>
        <v>1975132.0999420003</v>
      </c>
      <c r="K63" s="46">
        <f t="shared" si="32"/>
        <v>1981274.8463479835</v>
      </c>
      <c r="L63" s="46">
        <f t="shared" si="33"/>
        <v>6142.7464059836229</v>
      </c>
    </row>
    <row r="64" spans="1:17">
      <c r="H64" s="44">
        <f t="shared" si="30"/>
        <v>45352</v>
      </c>
      <c r="J64" s="46">
        <f t="shared" si="31"/>
        <v>1920209.0994710003</v>
      </c>
      <c r="K64" s="46">
        <f t="shared" si="32"/>
        <v>1901518.3114805948</v>
      </c>
      <c r="L64" s="46">
        <f t="shared" si="33"/>
        <v>-18690.787990405108</v>
      </c>
    </row>
    <row r="65" spans="8:12">
      <c r="H65" s="44">
        <f t="shared" si="30"/>
        <v>45383</v>
      </c>
      <c r="J65" s="46">
        <f t="shared" si="31"/>
        <v>1737726.8324230001</v>
      </c>
      <c r="K65" s="46">
        <f t="shared" si="32"/>
        <v>1709819.8722707657</v>
      </c>
      <c r="L65" s="46">
        <f t="shared" si="33"/>
        <v>-27906.960152234566</v>
      </c>
    </row>
    <row r="66" spans="8:12">
      <c r="H66" s="44">
        <f t="shared" si="30"/>
        <v>45413</v>
      </c>
      <c r="J66" s="46">
        <f t="shared" si="31"/>
        <v>1595698.973516</v>
      </c>
      <c r="K66" s="46">
        <f t="shared" si="32"/>
        <v>1556314.1163497618</v>
      </c>
      <c r="L66" s="46">
        <f t="shared" si="33"/>
        <v>-39384.857166238202</v>
      </c>
    </row>
    <row r="67" spans="8:12">
      <c r="H67" s="44">
        <f t="shared" si="30"/>
        <v>45444</v>
      </c>
      <c r="J67" s="46">
        <f t="shared" si="31"/>
        <v>1479425.4111810001</v>
      </c>
      <c r="K67" s="46">
        <f t="shared" si="32"/>
        <v>1499255.3773394064</v>
      </c>
      <c r="L67" s="46">
        <f t="shared" si="33"/>
        <v>19829.966158406613</v>
      </c>
    </row>
    <row r="68" spans="8:12">
      <c r="H68" s="44">
        <f t="shared" si="30"/>
        <v>45474</v>
      </c>
      <c r="J68" s="46">
        <f t="shared" si="31"/>
        <v>1533215.6973550003</v>
      </c>
      <c r="K68" s="46">
        <f t="shared" si="32"/>
        <v>1489432.1591566347</v>
      </c>
      <c r="L68" s="46">
        <f t="shared" si="33"/>
        <v>-43783.538198365415</v>
      </c>
    </row>
    <row r="69" spans="8:12">
      <c r="H69" s="44">
        <f t="shared" si="30"/>
        <v>45505</v>
      </c>
      <c r="J69" s="46">
        <f t="shared" si="31"/>
        <v>1592763.5067799999</v>
      </c>
      <c r="K69" s="46">
        <f t="shared" si="32"/>
        <v>1658720.53022092</v>
      </c>
      <c r="L69" s="46">
        <f t="shared" si="33"/>
        <v>65957.023440920442</v>
      </c>
    </row>
    <row r="70" spans="8:12">
      <c r="H70" s="44">
        <f t="shared" si="30"/>
        <v>45536</v>
      </c>
      <c r="J70" s="46">
        <f t="shared" si="31"/>
        <v>1468569.7607449996</v>
      </c>
      <c r="K70" s="46">
        <f t="shared" si="32"/>
        <v>1478326.1313493727</v>
      </c>
      <c r="L70" s="46">
        <f t="shared" si="33"/>
        <v>9756.370604372918</v>
      </c>
    </row>
    <row r="71" spans="8:12">
      <c r="H71" s="44">
        <f t="shared" si="30"/>
        <v>45566</v>
      </c>
      <c r="J71" s="46">
        <f t="shared" si="31"/>
        <v>1457987.8382889999</v>
      </c>
      <c r="K71" s="46">
        <f t="shared" si="32"/>
        <v>1452037.0827642726</v>
      </c>
      <c r="L71" s="46">
        <f t="shared" si="33"/>
        <v>-5950.7555247273303</v>
      </c>
    </row>
    <row r="72" spans="8:12">
      <c r="H72" s="44">
        <f t="shared" si="30"/>
        <v>45597</v>
      </c>
      <c r="J72" s="46">
        <f t="shared" si="31"/>
        <v>1634852.5447480001</v>
      </c>
      <c r="K72" s="46">
        <f t="shared" si="32"/>
        <v>1596696.8604357052</v>
      </c>
      <c r="L72" s="46">
        <f t="shared" si="33"/>
        <v>-38155.684312294827</v>
      </c>
    </row>
    <row r="73" spans="8:12">
      <c r="H73" s="47">
        <f t="shared" si="30"/>
        <v>45627</v>
      </c>
      <c r="J73" s="49">
        <f t="shared" si="31"/>
        <v>1983830.4747590001</v>
      </c>
      <c r="K73" s="49">
        <f t="shared" si="32"/>
        <v>2026405.6916788283</v>
      </c>
      <c r="L73" s="49">
        <f t="shared" si="33"/>
        <v>42575.216919828395</v>
      </c>
    </row>
    <row r="74" spans="8:12">
      <c r="H74" s="44" t="s">
        <v>20</v>
      </c>
      <c r="J74" s="50">
        <f>SUM(J62:J73)</f>
        <v>20509433.750663005</v>
      </c>
      <c r="K74" s="50">
        <f t="shared" ref="K74:L74" si="34">SUM(K62:K73)</f>
        <v>20402516.982759699</v>
      </c>
      <c r="L74" s="50">
        <f t="shared" si="34"/>
        <v>-106916.76790329894</v>
      </c>
    </row>
  </sheetData>
  <mergeCells count="2">
    <mergeCell ref="H5:T5"/>
    <mergeCell ref="H6:T6"/>
  </mergeCells>
  <printOptions horizontalCentered="1"/>
  <pageMargins left="0.75" right="0.75" top="1" bottom="1" header="0.5" footer="0.5"/>
  <pageSetup scale="10" orientation="landscape" r:id="rId1"/>
  <headerFooter alignWithMargins="0">
    <oddFooter xml:space="preserve">&amp;L&amp;F 
&amp;A&amp;R&amp;D
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3"/>
  <sheetViews>
    <sheetView zoomScaleNormal="100" workbookViewId="0">
      <selection activeCell="J39" sqref="J39"/>
    </sheetView>
  </sheetViews>
  <sheetFormatPr defaultColWidth="9.140625" defaultRowHeight="11.25"/>
  <cols>
    <col min="1" max="1" width="28" style="32" customWidth="1"/>
    <col min="2" max="6" width="16" style="32" customWidth="1"/>
    <col min="7" max="7" width="17" style="32" customWidth="1"/>
    <col min="8" max="14" width="16" style="32" customWidth="1"/>
    <col min="15" max="15" width="12.28515625" style="227" customWidth="1"/>
    <col min="16" max="16" width="12.28515625" style="32" customWidth="1"/>
    <col min="17" max="20" width="12.7109375" style="32" customWidth="1"/>
    <col min="21" max="16384" width="9.140625" style="32"/>
  </cols>
  <sheetData>
    <row r="1" spans="1:28">
      <c r="A1" s="205"/>
    </row>
    <row r="2" spans="1:28">
      <c r="A2" s="205"/>
    </row>
    <row r="3" spans="1:28">
      <c r="A3" s="206"/>
    </row>
    <row r="4" spans="1:28">
      <c r="A4" s="205" t="s">
        <v>131</v>
      </c>
    </row>
    <row r="5" spans="1:28">
      <c r="A5" s="205" t="s">
        <v>41</v>
      </c>
    </row>
    <row r="6" spans="1:28">
      <c r="A6" s="207" t="s">
        <v>24</v>
      </c>
      <c r="O6" s="228" t="s">
        <v>44</v>
      </c>
    </row>
    <row r="7" spans="1:28">
      <c r="A7" s="205" t="s">
        <v>25</v>
      </c>
      <c r="B7" s="220">
        <f>'2024 CBR Adjustment'!C5</f>
        <v>45292</v>
      </c>
      <c r="C7" s="220">
        <f>'2024 CBR Adjustment'!D5</f>
        <v>45323</v>
      </c>
      <c r="D7" s="220">
        <f>'2024 CBR Adjustment'!E5</f>
        <v>45352</v>
      </c>
      <c r="E7" s="220">
        <f>'2024 CBR Adjustment'!F5</f>
        <v>45383</v>
      </c>
      <c r="F7" s="220">
        <f>'2024 CBR Adjustment'!G5</f>
        <v>45413</v>
      </c>
      <c r="G7" s="220">
        <f>'2024 CBR Adjustment'!H5</f>
        <v>45444</v>
      </c>
      <c r="H7" s="220">
        <f>'2024 CBR Adjustment'!I5</f>
        <v>45474</v>
      </c>
      <c r="I7" s="220">
        <f>'2024 CBR Adjustment'!J5</f>
        <v>45505</v>
      </c>
      <c r="J7" s="220">
        <f>'2024 CBR Adjustment'!K5</f>
        <v>45536</v>
      </c>
      <c r="K7" s="220">
        <f>'2024 CBR Adjustment'!L5</f>
        <v>45566</v>
      </c>
      <c r="L7" s="220">
        <f>'2024 CBR Adjustment'!M5</f>
        <v>45597</v>
      </c>
      <c r="M7" s="220">
        <f>'2024 CBR Adjustment'!N5</f>
        <v>45627</v>
      </c>
      <c r="N7" s="221" t="s">
        <v>19</v>
      </c>
      <c r="O7" s="228" t="s">
        <v>45</v>
      </c>
    </row>
    <row r="8" spans="1:28">
      <c r="A8" s="222" t="s">
        <v>110</v>
      </c>
      <c r="B8" s="34">
        <f>($E37*J$60+$F37*J$56)*B67</f>
        <v>-65673339.933229737</v>
      </c>
      <c r="C8" s="34">
        <f t="shared" ref="C8" si="0">($E37*K$60+$F37*K$56)*C67</f>
        <v>4958532.6627742387</v>
      </c>
      <c r="D8" s="34">
        <f t="shared" ref="D8" si="1">($E37*L$60+$F37*L$56)*D67</f>
        <v>-15782356.524533769</v>
      </c>
      <c r="E8" s="34">
        <f>($E37*M$60+$F37*M$56+$G37*M$60)*E67</f>
        <v>-23768173.119580012</v>
      </c>
      <c r="F8" s="34">
        <f t="shared" ref="F8:G8" si="2">($E37*N$60+$F37*N$56+$G37*N$60)*F67</f>
        <v>-36794047.44263199</v>
      </c>
      <c r="G8" s="34">
        <f t="shared" si="2"/>
        <v>12019364.657276664</v>
      </c>
      <c r="H8" s="34">
        <f t="shared" ref="H8" si="3">($E37*P$60+$F37*P$56+$G37*P$60)*H67</f>
        <v>-34578380.631550662</v>
      </c>
      <c r="I8" s="34">
        <f t="shared" ref="I8" si="4">($E37*Q$60+$F37*Q$56+$G37*Q$60)*I67</f>
        <v>51961719.756910428</v>
      </c>
      <c r="J8" s="34">
        <f t="shared" ref="J8" si="5">($E37*R$60+$F37*R$56+$G37*R$60)*J67</f>
        <v>7303264.9904739019</v>
      </c>
      <c r="K8" s="34">
        <f t="shared" ref="K8" si="6">($E37*S$60+$F37*S$56)*K67</f>
        <v>-4976543.4884027373</v>
      </c>
      <c r="L8" s="34">
        <f t="shared" ref="L8" si="7">($E37*T$60+$F37*T$56)*L67</f>
        <v>-33538519.985577784</v>
      </c>
      <c r="M8" s="34">
        <f t="shared" ref="M8" si="8">($E37*U$60+$F37*U$56)*M67</f>
        <v>36468264.122580767</v>
      </c>
      <c r="N8" s="36">
        <f>SUM(B8:M8)</f>
        <v>-102400214.93549073</v>
      </c>
      <c r="Q8" s="46"/>
    </row>
    <row r="9" spans="1:28">
      <c r="A9" s="214" t="s">
        <v>29</v>
      </c>
      <c r="B9" s="35">
        <f t="shared" ref="B9:M9" si="9">SUM(B8:B8)</f>
        <v>-65673339.933229737</v>
      </c>
      <c r="C9" s="35">
        <f t="shared" si="9"/>
        <v>4958532.6627742387</v>
      </c>
      <c r="D9" s="35">
        <f t="shared" si="9"/>
        <v>-15782356.524533769</v>
      </c>
      <c r="E9" s="35">
        <f t="shared" si="9"/>
        <v>-23768173.119580012</v>
      </c>
      <c r="F9" s="35">
        <f t="shared" si="9"/>
        <v>-36794047.44263199</v>
      </c>
      <c r="G9" s="35">
        <f t="shared" si="9"/>
        <v>12019364.657276664</v>
      </c>
      <c r="H9" s="35">
        <f t="shared" si="9"/>
        <v>-34578380.631550662</v>
      </c>
      <c r="I9" s="35">
        <f t="shared" si="9"/>
        <v>51961719.756910428</v>
      </c>
      <c r="J9" s="35">
        <f t="shared" si="9"/>
        <v>7303264.9904739019</v>
      </c>
      <c r="K9" s="35">
        <f t="shared" si="9"/>
        <v>-4976543.4884027373</v>
      </c>
      <c r="L9" s="35">
        <f t="shared" si="9"/>
        <v>-33538519.985577784</v>
      </c>
      <c r="M9" s="35">
        <f t="shared" si="9"/>
        <v>36468264.122580767</v>
      </c>
      <c r="N9" s="35">
        <f t="shared" ref="N9" si="10">SUM(B9:M9)</f>
        <v>-102400214.93549073</v>
      </c>
      <c r="O9" s="229">
        <f>N9/N30</f>
        <v>0.95775636454056257</v>
      </c>
    </row>
    <row r="10" spans="1:28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28">
      <c r="A11" s="222" t="s">
        <v>35</v>
      </c>
      <c r="B11" s="39">
        <f t="shared" ref="B11:E12" si="11">($B38*J$40+$C38*J$44+$D38*J$48)*B68</f>
        <v>-459844.71459721919</v>
      </c>
      <c r="C11" s="39">
        <f t="shared" si="11"/>
        <v>42122.266315499997</v>
      </c>
      <c r="D11" s="39">
        <f t="shared" si="11"/>
        <v>-118898.99223603087</v>
      </c>
      <c r="E11" s="39">
        <f t="shared" si="11"/>
        <v>-170139.24151499991</v>
      </c>
      <c r="F11" s="34">
        <f>($B38*N$40+$C38*N$44+$D38*N$48+E$38*N$52+F$38*N$56)*F68</f>
        <v>-175877.81339164975</v>
      </c>
      <c r="G11" s="34">
        <f t="shared" ref="G11:J12" si="12">($E38*O$52+$F38*O$56)*G68</f>
        <v>77887.268701249937</v>
      </c>
      <c r="H11" s="34">
        <f t="shared" si="12"/>
        <v>-92105.437402000665</v>
      </c>
      <c r="I11" s="34">
        <f t="shared" si="12"/>
        <v>140301.94684687498</v>
      </c>
      <c r="J11" s="34">
        <f t="shared" si="12"/>
        <v>24605.081261250001</v>
      </c>
      <c r="K11" s="34">
        <f t="shared" ref="K11:M12" si="13">($B38*S$40+$C38*S$44+$D38*S$48)*K68</f>
        <v>-40797.884818250001</v>
      </c>
      <c r="L11" s="39">
        <f t="shared" si="13"/>
        <v>-196999.25225373567</v>
      </c>
      <c r="M11" s="39">
        <f t="shared" si="13"/>
        <v>250802.95842066428</v>
      </c>
      <c r="N11" s="36">
        <f>SUM(B11:M11)</f>
        <v>-718943.81466834678</v>
      </c>
      <c r="Q11" s="46"/>
    </row>
    <row r="12" spans="1:28" s="223" customFormat="1">
      <c r="A12" s="222" t="s">
        <v>107</v>
      </c>
      <c r="B12" s="34">
        <f t="shared" si="11"/>
        <v>-4154107.747600873</v>
      </c>
      <c r="C12" s="34">
        <f t="shared" si="11"/>
        <v>381279.98259000003</v>
      </c>
      <c r="D12" s="34">
        <f t="shared" si="11"/>
        <v>-1079505.5065365776</v>
      </c>
      <c r="E12" s="34">
        <f t="shared" si="11"/>
        <v>-1547846.3913821995</v>
      </c>
      <c r="F12" s="34">
        <f>($B39*N$40+$C39*N$44+$D39*N$48+E$39*N$52+F$39*N$56)*F69</f>
        <v>-1022897.7036764983</v>
      </c>
      <c r="G12" s="34">
        <f t="shared" si="12"/>
        <v>2512665.7303937478</v>
      </c>
      <c r="H12" s="34">
        <f t="shared" si="12"/>
        <v>-2953038.5295660212</v>
      </c>
      <c r="I12" s="34">
        <f t="shared" si="12"/>
        <v>4489015.0241956245</v>
      </c>
      <c r="J12" s="34">
        <f t="shared" si="12"/>
        <v>787102.2746552499</v>
      </c>
      <c r="K12" s="34">
        <f t="shared" si="13"/>
        <v>-366020.11719000002</v>
      </c>
      <c r="L12" s="34">
        <f t="shared" si="13"/>
        <v>-1767686.8599113962</v>
      </c>
      <c r="M12" s="34">
        <f t="shared" si="13"/>
        <v>2248869.5468524788</v>
      </c>
      <c r="N12" s="36">
        <f>SUM(B12:M12)</f>
        <v>-2472170.2971764654</v>
      </c>
      <c r="O12" s="227"/>
      <c r="Q12" s="46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</row>
    <row r="13" spans="1:28">
      <c r="A13" s="214" t="s">
        <v>30</v>
      </c>
      <c r="B13" s="35">
        <f t="shared" ref="B13:M13" si="14">SUM(B11:B12)</f>
        <v>-4613952.4621980926</v>
      </c>
      <c r="C13" s="35">
        <f t="shared" si="14"/>
        <v>423402.24890550005</v>
      </c>
      <c r="D13" s="35">
        <f t="shared" si="14"/>
        <v>-1198404.4987726086</v>
      </c>
      <c r="E13" s="35">
        <f t="shared" si="14"/>
        <v>-1717985.6328971994</v>
      </c>
      <c r="F13" s="35">
        <f t="shared" si="14"/>
        <v>-1198775.5170681481</v>
      </c>
      <c r="G13" s="35">
        <f t="shared" si="14"/>
        <v>2590552.9990949975</v>
      </c>
      <c r="H13" s="35">
        <f t="shared" si="14"/>
        <v>-3045143.9669680218</v>
      </c>
      <c r="I13" s="35">
        <f t="shared" si="14"/>
        <v>4629316.9710424999</v>
      </c>
      <c r="J13" s="35">
        <f t="shared" si="14"/>
        <v>811707.35591649986</v>
      </c>
      <c r="K13" s="35">
        <f t="shared" si="14"/>
        <v>-406818.00200825004</v>
      </c>
      <c r="L13" s="35">
        <f t="shared" si="14"/>
        <v>-1964686.1121651318</v>
      </c>
      <c r="M13" s="35">
        <f t="shared" si="14"/>
        <v>2499672.5052731428</v>
      </c>
      <c r="N13" s="35">
        <f>SUM(B13:M13)</f>
        <v>-3191114.1118448116</v>
      </c>
      <c r="O13" s="229">
        <f>N13/N30</f>
        <v>2.9846713237076335E-2</v>
      </c>
      <c r="Q13" s="46"/>
    </row>
    <row r="14" spans="1:28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6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</row>
    <row r="15" spans="1:28">
      <c r="A15" s="222" t="s">
        <v>36</v>
      </c>
      <c r="B15" s="34">
        <f t="shared" ref="B15:E16" si="15">($B40*J$40+$C40*J$44+$D40*J$48)*B70</f>
        <v>-291499.89440350159</v>
      </c>
      <c r="C15" s="34">
        <f t="shared" si="15"/>
        <v>26768.888606249999</v>
      </c>
      <c r="D15" s="34">
        <f t="shared" si="15"/>
        <v>-70669.143863123536</v>
      </c>
      <c r="E15" s="34">
        <f t="shared" si="15"/>
        <v>-101406.18208799996</v>
      </c>
      <c r="F15" s="34">
        <f>($B40*N$40+$C40*N$44+$D40*N$48+E40*N52+F40*N56)*F70</f>
        <v>-89997.035543999868</v>
      </c>
      <c r="G15" s="34">
        <f t="shared" ref="G15:J16" si="16">($E40*O$52+$F40*O$56)*G70</f>
        <v>92420.298459999918</v>
      </c>
      <c r="H15" s="34">
        <f t="shared" si="16"/>
        <v>-109445.25409333412</v>
      </c>
      <c r="I15" s="34">
        <f t="shared" si="16"/>
        <v>168341.64082999999</v>
      </c>
      <c r="J15" s="34">
        <f t="shared" si="16"/>
        <v>29197.64329</v>
      </c>
      <c r="K15" s="34">
        <f t="shared" ref="K15:M16" si="17">($B40*S$40+$C40*S$44+$D40*S$48)*K70</f>
        <v>-24004.519717499999</v>
      </c>
      <c r="L15" s="34">
        <f t="shared" si="17"/>
        <v>-115825.89003825137</v>
      </c>
      <c r="M15" s="34">
        <f t="shared" si="17"/>
        <v>147293.03935499859</v>
      </c>
      <c r="N15" s="36">
        <f>SUM(B15:M15)</f>
        <v>-338826.40920646198</v>
      </c>
      <c r="Q15" s="46"/>
    </row>
    <row r="16" spans="1:28" s="223" customFormat="1">
      <c r="A16" s="222" t="s">
        <v>108</v>
      </c>
      <c r="B16" s="34">
        <f t="shared" si="15"/>
        <v>-3537556.7250093943</v>
      </c>
      <c r="C16" s="34">
        <f t="shared" si="15"/>
        <v>316857.64021874993</v>
      </c>
      <c r="D16" s="34">
        <f t="shared" si="15"/>
        <v>-861013.54381873214</v>
      </c>
      <c r="E16" s="34">
        <f t="shared" si="15"/>
        <v>-1227521.0119499995</v>
      </c>
      <c r="F16" s="34">
        <f>($B41*N$40+$C41*N$44+$D41*N$48+E41*N52+F41*N56)*F71</f>
        <v>-601762.23434249824</v>
      </c>
      <c r="G16" s="34">
        <f t="shared" si="16"/>
        <v>2661447.0727833314</v>
      </c>
      <c r="H16" s="34">
        <f t="shared" si="16"/>
        <v>-3145525.8403200228</v>
      </c>
      <c r="I16" s="34">
        <f t="shared" si="16"/>
        <v>4783321.1376499999</v>
      </c>
      <c r="J16" s="34">
        <f t="shared" si="16"/>
        <v>837742.71337000001</v>
      </c>
      <c r="K16" s="34">
        <f t="shared" si="17"/>
        <v>-290281.02862499998</v>
      </c>
      <c r="L16" s="34">
        <f t="shared" si="17"/>
        <v>-1401203.0321484539</v>
      </c>
      <c r="M16" s="34">
        <f t="shared" si="17"/>
        <v>1781644.5219374828</v>
      </c>
      <c r="N16" s="36">
        <f>SUM(B16:M16)</f>
        <v>-683850.33025453635</v>
      </c>
      <c r="O16" s="227"/>
      <c r="Q16" s="46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</row>
    <row r="17" spans="1:28">
      <c r="A17" s="214" t="s">
        <v>31</v>
      </c>
      <c r="B17" s="35">
        <f t="shared" ref="B17:M17" si="18">SUM(B15:B16)</f>
        <v>-3829056.6194128958</v>
      </c>
      <c r="C17" s="35">
        <f t="shared" si="18"/>
        <v>343626.52882499993</v>
      </c>
      <c r="D17" s="35">
        <f t="shared" si="18"/>
        <v>-931682.68768185563</v>
      </c>
      <c r="E17" s="35">
        <f t="shared" si="18"/>
        <v>-1328927.1940379995</v>
      </c>
      <c r="F17" s="35">
        <f t="shared" si="18"/>
        <v>-691759.26988649811</v>
      </c>
      <c r="G17" s="35">
        <f t="shared" si="18"/>
        <v>2753867.3712433311</v>
      </c>
      <c r="H17" s="35">
        <f t="shared" si="18"/>
        <v>-3254971.0944133569</v>
      </c>
      <c r="I17" s="35">
        <f t="shared" si="18"/>
        <v>4951662.7784799999</v>
      </c>
      <c r="J17" s="35">
        <f t="shared" si="18"/>
        <v>866940.35666000005</v>
      </c>
      <c r="K17" s="35">
        <f t="shared" si="18"/>
        <v>-314285.5483425</v>
      </c>
      <c r="L17" s="35">
        <f t="shared" si="18"/>
        <v>-1517028.9221867053</v>
      </c>
      <c r="M17" s="35">
        <f t="shared" si="18"/>
        <v>1928937.5612924814</v>
      </c>
      <c r="N17" s="35">
        <f>SUM(B17:M17)</f>
        <v>-1022676.7394609994</v>
      </c>
      <c r="O17" s="229">
        <f>N17/N30</f>
        <v>9.5651669940673926E-3</v>
      </c>
    </row>
    <row r="18" spans="1:28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>
      <c r="A19" s="222" t="s">
        <v>37</v>
      </c>
      <c r="B19" s="34">
        <f t="shared" ref="B19:E20" si="19">($B42*J$40+$C42*J$44+$D42*J$48)*B72</f>
        <v>-49546.80679941694</v>
      </c>
      <c r="C19" s="34">
        <f t="shared" si="19"/>
        <v>4123.1963624999999</v>
      </c>
      <c r="D19" s="34">
        <f t="shared" si="19"/>
        <v>-11623.101902916425</v>
      </c>
      <c r="E19" s="34">
        <f t="shared" si="19"/>
        <v>-16622.140629999991</v>
      </c>
      <c r="F19" s="34">
        <f>($B42*N$40+$C42*N$44+$D42*N$48+E42*N52+F42*N56)*F72</f>
        <v>-11877.268576666644</v>
      </c>
      <c r="G19" s="34">
        <f t="shared" ref="G19:J20" si="20">($E42*O$52+$F42*O$56)*G72</f>
        <v>24382.679333333312</v>
      </c>
      <c r="H19" s="34">
        <f t="shared" si="20"/>
        <v>-28776.389866666872</v>
      </c>
      <c r="I19" s="34">
        <f t="shared" si="20"/>
        <v>43816.399000000005</v>
      </c>
      <c r="J19" s="34">
        <f t="shared" si="20"/>
        <v>7676.9228000000003</v>
      </c>
      <c r="K19" s="34">
        <f t="shared" ref="K19:M20" si="21">($B42*S$40+$C42*S$44+$D42*S$48)*K72</f>
        <v>-3961.5023874999997</v>
      </c>
      <c r="L19" s="39">
        <f t="shared" si="21"/>
        <v>-19114.922744583557</v>
      </c>
      <c r="M19" s="39">
        <f t="shared" si="21"/>
        <v>24307.994241666434</v>
      </c>
      <c r="N19" s="36">
        <f>SUM(B19:M19)</f>
        <v>-37214.941170250677</v>
      </c>
      <c r="Q19" s="46"/>
    </row>
    <row r="20" spans="1:28" s="223" customFormat="1">
      <c r="A20" s="222" t="s">
        <v>109</v>
      </c>
      <c r="B20" s="34">
        <f t="shared" si="19"/>
        <v>-1077287.4570150061</v>
      </c>
      <c r="C20" s="34">
        <f t="shared" si="19"/>
        <v>93918.973500000007</v>
      </c>
      <c r="D20" s="34">
        <f t="shared" si="19"/>
        <v>-254825.04099936975</v>
      </c>
      <c r="E20" s="34">
        <f t="shared" si="19"/>
        <v>-364854.28535999986</v>
      </c>
      <c r="F20" s="34">
        <f>($B43*N$40+$C43*N$44+$D43*N$48+E43*N52+F43*N56)*F73</f>
        <v>79903.066320000493</v>
      </c>
      <c r="G20" s="34">
        <f t="shared" si="20"/>
        <v>1603951.5206249987</v>
      </c>
      <c r="H20" s="34">
        <f t="shared" si="20"/>
        <v>-1890729.5400000138</v>
      </c>
      <c r="I20" s="34">
        <f t="shared" si="20"/>
        <v>2875493.9503124999</v>
      </c>
      <c r="J20" s="34">
        <f t="shared" si="20"/>
        <v>504406.03500000003</v>
      </c>
      <c r="K20" s="34">
        <f t="shared" si="21"/>
        <v>-86339.327287499997</v>
      </c>
      <c r="L20" s="34">
        <f t="shared" si="21"/>
        <v>-415117.60777687992</v>
      </c>
      <c r="M20" s="34">
        <f t="shared" si="21"/>
        <v>530412.006712495</v>
      </c>
      <c r="N20" s="36">
        <f>SUM(B20:M20)</f>
        <v>1598932.2940312242</v>
      </c>
      <c r="O20" s="227"/>
      <c r="Q20" s="46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</row>
    <row r="21" spans="1:28">
      <c r="A21" s="214" t="s">
        <v>32</v>
      </c>
      <c r="B21" s="35">
        <f t="shared" ref="B21:M21" si="22">SUM(B19:B20)</f>
        <v>-1126834.263814423</v>
      </c>
      <c r="C21" s="35">
        <f t="shared" si="22"/>
        <v>98042.169862500014</v>
      </c>
      <c r="D21" s="35">
        <f t="shared" si="22"/>
        <v>-266448.1429022862</v>
      </c>
      <c r="E21" s="35">
        <f t="shared" si="22"/>
        <v>-381476.42598999984</v>
      </c>
      <c r="F21" s="35">
        <f t="shared" si="22"/>
        <v>68025.797743333853</v>
      </c>
      <c r="G21" s="35">
        <f t="shared" si="22"/>
        <v>1628334.1999583321</v>
      </c>
      <c r="H21" s="35">
        <f t="shared" si="22"/>
        <v>-1919505.9298666806</v>
      </c>
      <c r="I21" s="35">
        <f t="shared" si="22"/>
        <v>2919310.3493125001</v>
      </c>
      <c r="J21" s="35">
        <f t="shared" si="22"/>
        <v>512082.95780000003</v>
      </c>
      <c r="K21" s="35">
        <f t="shared" si="22"/>
        <v>-90300.829675000001</v>
      </c>
      <c r="L21" s="35">
        <f t="shared" si="22"/>
        <v>-434232.53052146349</v>
      </c>
      <c r="M21" s="35">
        <f t="shared" si="22"/>
        <v>554720.0009541614</v>
      </c>
      <c r="N21" s="35">
        <f>SUM(B21:M21)</f>
        <v>1561717.3528609746</v>
      </c>
      <c r="O21" s="229">
        <f>N21/N30</f>
        <v>-1.4606851511574613E-2</v>
      </c>
    </row>
    <row r="22" spans="1:28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6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</row>
    <row r="23" spans="1:28">
      <c r="A23" s="222" t="s">
        <v>38</v>
      </c>
      <c r="B23" s="34">
        <f t="shared" ref="B23:E24" si="23">($B44*J$40+$C44*J$44+$D44*J$48)*B74</f>
        <v>-113427.80603000063</v>
      </c>
      <c r="C23" s="34">
        <f t="shared" si="23"/>
        <v>10383.18435</v>
      </c>
      <c r="D23" s="34">
        <f t="shared" si="23"/>
        <v>-29269.721634999398</v>
      </c>
      <c r="E23" s="34">
        <f t="shared" si="23"/>
        <v>-41858.484359999988</v>
      </c>
      <c r="F23" s="34">
        <f>($B44*N$40+$C44*N$44+$D44*N$48+E44*N52+F44*N56)*F74</f>
        <v>-42701.494689999949</v>
      </c>
      <c r="G23" s="34">
        <f t="shared" ref="G23:J24" si="24">($E44*O$52+$F44*O$56)*G74</f>
        <v>20773.563849999984</v>
      </c>
      <c r="H23" s="34">
        <f t="shared" si="24"/>
        <v>-24516.918920000178</v>
      </c>
      <c r="I23" s="34">
        <f t="shared" si="24"/>
        <v>34219.818668749998</v>
      </c>
      <c r="J23" s="34">
        <f t="shared" si="24"/>
        <v>5995.5384775000002</v>
      </c>
      <c r="K23" s="34">
        <f t="shared" ref="K23:M24" si="25">($B44*S$40+$C44*S$44+$D44*S$48)*K74</f>
        <v>-9144.667262500001</v>
      </c>
      <c r="L23" s="34">
        <f t="shared" si="25"/>
        <v>-44124.574757083858</v>
      </c>
      <c r="M23" s="34">
        <f t="shared" si="25"/>
        <v>56112.175991666132</v>
      </c>
      <c r="N23" s="36">
        <f>SUM(B23:M23)</f>
        <v>-177559.38631666792</v>
      </c>
      <c r="Q23" s="46"/>
    </row>
    <row r="24" spans="1:28" s="223" customFormat="1">
      <c r="A24" s="222" t="s">
        <v>6</v>
      </c>
      <c r="B24" s="34">
        <f t="shared" si="23"/>
        <v>-958512.39598192193</v>
      </c>
      <c r="C24" s="34">
        <f t="shared" si="23"/>
        <v>87920.226127499991</v>
      </c>
      <c r="D24" s="34">
        <f t="shared" si="23"/>
        <v>-248846.50829932818</v>
      </c>
      <c r="E24" s="34">
        <f t="shared" si="23"/>
        <v>-355156.67434499983</v>
      </c>
      <c r="F24" s="39">
        <f>($B45*N$40+$C45*N$44+$D45*N$48+E45*N52+F45*N56)*F75</f>
        <v>-200658.17367749952</v>
      </c>
      <c r="G24" s="34">
        <f t="shared" si="24"/>
        <v>695251.05506249936</v>
      </c>
      <c r="H24" s="34">
        <f t="shared" si="24"/>
        <v>-817245.20535000588</v>
      </c>
      <c r="I24" s="34">
        <f t="shared" si="24"/>
        <v>1241875.4535000001</v>
      </c>
      <c r="J24" s="34">
        <f t="shared" si="24"/>
        <v>218023.4692125</v>
      </c>
      <c r="K24" s="34">
        <f t="shared" si="25"/>
        <v>-84985.364248749989</v>
      </c>
      <c r="L24" s="34">
        <f t="shared" si="25"/>
        <v>-409243.74759267148</v>
      </c>
      <c r="M24" s="34">
        <f t="shared" si="25"/>
        <v>523573.31030582829</v>
      </c>
      <c r="N24" s="36">
        <f>SUM(B24:M24)</f>
        <v>-308004.55528684933</v>
      </c>
      <c r="O24" s="227"/>
      <c r="Q24" s="46"/>
    </row>
    <row r="25" spans="1:28">
      <c r="A25" s="214" t="s">
        <v>33</v>
      </c>
      <c r="B25" s="35">
        <f t="shared" ref="B25:N25" si="26">SUM(B23:B24)</f>
        <v>-1071940.2020119226</v>
      </c>
      <c r="C25" s="35">
        <f t="shared" si="26"/>
        <v>98303.410477499987</v>
      </c>
      <c r="D25" s="35">
        <f t="shared" si="26"/>
        <v>-278116.2299343276</v>
      </c>
      <c r="E25" s="35">
        <f t="shared" si="26"/>
        <v>-397015.15870499983</v>
      </c>
      <c r="F25" s="35">
        <f t="shared" si="26"/>
        <v>-243359.66836749949</v>
      </c>
      <c r="G25" s="35">
        <f t="shared" si="26"/>
        <v>716024.6189124994</v>
      </c>
      <c r="H25" s="35">
        <f t="shared" si="26"/>
        <v>-841762.12427000608</v>
      </c>
      <c r="I25" s="35">
        <f t="shared" si="26"/>
        <v>1276095.2721687499</v>
      </c>
      <c r="J25" s="35">
        <f t="shared" si="26"/>
        <v>224019.00769</v>
      </c>
      <c r="K25" s="35">
        <f t="shared" si="26"/>
        <v>-94130.031511249996</v>
      </c>
      <c r="L25" s="35">
        <f t="shared" si="26"/>
        <v>-453368.32234975533</v>
      </c>
      <c r="M25" s="35">
        <f t="shared" si="26"/>
        <v>579685.48629749438</v>
      </c>
      <c r="N25" s="35">
        <f t="shared" si="26"/>
        <v>-485563.94160351728</v>
      </c>
      <c r="O25" s="229">
        <f>N25/N30</f>
        <v>4.5415134700170353E-3</v>
      </c>
    </row>
    <row r="26" spans="1:28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</row>
    <row r="27" spans="1:28" s="55" customFormat="1">
      <c r="A27" s="230" t="s">
        <v>8</v>
      </c>
      <c r="B27" s="37">
        <f t="shared" ref="B27:E28" si="27">($B48*J$40+$C48*J$44+$D48*J$48)*B77</f>
        <v>-963262.31537250022</v>
      </c>
      <c r="C27" s="37">
        <f t="shared" si="27"/>
        <v>218356.60976891645</v>
      </c>
      <c r="D27" s="37">
        <f t="shared" si="27"/>
        <v>-225906.22263137731</v>
      </c>
      <c r="E27" s="37">
        <f t="shared" si="27"/>
        <v>-302122.50449333066</v>
      </c>
      <c r="F27" s="37">
        <f>($B48*N$40+$C48*N$44+$D48*N$48+E48*N52+F48*N56)*F77</f>
        <v>-511694.72920041403</v>
      </c>
      <c r="G27" s="37">
        <f t="shared" ref="G27:J28" si="28">($E48*O$52+$F48*O$56)*G77</f>
        <v>121822.31192083322</v>
      </c>
      <c r="H27" s="37">
        <f t="shared" si="28"/>
        <v>-143774.45129666768</v>
      </c>
      <c r="I27" s="37">
        <f t="shared" si="28"/>
        <v>218918.31300625001</v>
      </c>
      <c r="J27" s="37">
        <f t="shared" si="28"/>
        <v>38355.935832499999</v>
      </c>
      <c r="K27" s="37">
        <f t="shared" ref="K27:M28" si="29">($B48*S$40+$C48*S$44+$D48*S$48)*K77</f>
        <v>-65994.036703835838</v>
      </c>
      <c r="L27" s="37">
        <f t="shared" si="29"/>
        <v>-234899.67059725226</v>
      </c>
      <c r="M27" s="37">
        <f t="shared" si="29"/>
        <v>527470.60090299719</v>
      </c>
      <c r="N27" s="38">
        <f t="shared" ref="N27:N28" si="30">SUM(B27:M27)</f>
        <v>-1322730.1588638811</v>
      </c>
      <c r="O27" s="227">
        <f>N27/$N$30</f>
        <v>1.2371587589144355E-2</v>
      </c>
      <c r="Q27" s="46"/>
    </row>
    <row r="28" spans="1:28">
      <c r="A28" s="222" t="s">
        <v>50</v>
      </c>
      <c r="B28" s="34">
        <f t="shared" si="27"/>
        <v>-27122.292506000151</v>
      </c>
      <c r="C28" s="34">
        <f t="shared" si="27"/>
        <v>2482.7753700000003</v>
      </c>
      <c r="D28" s="34">
        <f t="shared" si="27"/>
        <v>-7873.6839491248384</v>
      </c>
      <c r="E28" s="34">
        <f t="shared" si="27"/>
        <v>-11260.116530999996</v>
      </c>
      <c r="F28" s="34">
        <f>($B49*N$40+$C49*N$44+$D49*N$48+E49*N52+F49*N56)*F78</f>
        <v>-13246.336826999986</v>
      </c>
      <c r="G28" s="34">
        <f t="shared" si="28"/>
        <v>0</v>
      </c>
      <c r="H28" s="34">
        <f t="shared" si="28"/>
        <v>0</v>
      </c>
      <c r="I28" s="34">
        <f t="shared" si="28"/>
        <v>0</v>
      </c>
      <c r="J28" s="34">
        <f t="shared" si="28"/>
        <v>0</v>
      </c>
      <c r="K28" s="34">
        <f t="shared" si="29"/>
        <v>-2683.5880837499999</v>
      </c>
      <c r="L28" s="34">
        <f t="shared" si="29"/>
        <v>-12948.768896625154</v>
      </c>
      <c r="M28" s="34">
        <f t="shared" si="29"/>
        <v>16466.642527499844</v>
      </c>
      <c r="N28" s="36">
        <f t="shared" si="30"/>
        <v>-56185.368896000276</v>
      </c>
      <c r="O28" s="227">
        <f>N28/$N$30</f>
        <v>5.2550568070685807E-4</v>
      </c>
      <c r="Q28" s="46"/>
    </row>
    <row r="29" spans="1:28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28">
      <c r="A30" s="214" t="s">
        <v>20</v>
      </c>
      <c r="B30" s="231">
        <f t="shared" ref="B30:O30" si="31">SUM(B9,B13,B17,B21,B25,B27:B28)</f>
        <v>-77305508.088545561</v>
      </c>
      <c r="C30" s="231">
        <f t="shared" si="31"/>
        <v>6142746.4059836566</v>
      </c>
      <c r="D30" s="231">
        <f t="shared" si="31"/>
        <v>-18690787.990405343</v>
      </c>
      <c r="E30" s="231">
        <f t="shared" si="31"/>
        <v>-27906960.152234539</v>
      </c>
      <c r="F30" s="231">
        <f t="shared" si="31"/>
        <v>-39384857.166238219</v>
      </c>
      <c r="G30" s="231">
        <f t="shared" si="31"/>
        <v>19829966.158406656</v>
      </c>
      <c r="H30" s="231">
        <f t="shared" si="31"/>
        <v>-43783538.19836539</v>
      </c>
      <c r="I30" s="231">
        <f t="shared" si="31"/>
        <v>65957023.440920427</v>
      </c>
      <c r="J30" s="231">
        <f t="shared" si="31"/>
        <v>9756370.6043729018</v>
      </c>
      <c r="K30" s="231">
        <f t="shared" si="31"/>
        <v>-5950755.5247273231</v>
      </c>
      <c r="L30" s="231">
        <f t="shared" si="31"/>
        <v>-38155684.312294714</v>
      </c>
      <c r="M30" s="231">
        <f t="shared" si="31"/>
        <v>42575216.919828542</v>
      </c>
      <c r="N30" s="231">
        <f t="shared" si="31"/>
        <v>-106916767.90329897</v>
      </c>
      <c r="O30" s="232">
        <f t="shared" si="31"/>
        <v>1</v>
      </c>
      <c r="Q30" s="46"/>
    </row>
    <row r="31" spans="1:28">
      <c r="A31" s="214" t="s">
        <v>57</v>
      </c>
      <c r="B31" s="233">
        <f>IF('Actual Total Usage'!B30=0,0,B30/'Actual Total Usage'!B30)</f>
        <v>-3.6293299233290423E-2</v>
      </c>
      <c r="C31" s="233">
        <f>IF('Actual Total Usage'!C30=0,0,C30/'Actual Total Usage'!C30)</f>
        <v>3.1100433262990558E-3</v>
      </c>
      <c r="D31" s="233">
        <f>IF('Actual Total Usage'!D30=0,0,D30/'Actual Total Usage'!D30)</f>
        <v>-9.7337253508248053E-3</v>
      </c>
      <c r="E31" s="233">
        <f>IF('Actual Total Usage'!E30=0,0,E30/'Actual Total Usage'!E30)</f>
        <v>-1.6059463220305149E-2</v>
      </c>
      <c r="F31" s="233">
        <f>IF('Actual Total Usage'!F30=0,0,F30/'Actual Total Usage'!F30)</f>
        <v>-2.4681884127215246E-2</v>
      </c>
      <c r="G31" s="233">
        <f>IF('Actual Total Usage'!G30=0,0,G30/'Actual Total Usage'!G30)</f>
        <v>1.3403829627731441E-2</v>
      </c>
      <c r="H31" s="233">
        <f>IF('Actual Total Usage'!H30=0,0,H30/'Actual Total Usage'!H30)</f>
        <v>-2.8556672276378189E-2</v>
      </c>
      <c r="I31" s="233">
        <f>IF('Actual Total Usage'!I30=0,0,I30/'Actual Total Usage'!I30)</f>
        <v>4.1410431090464911E-2</v>
      </c>
      <c r="J31" s="233">
        <f>IF('Actual Total Usage'!J30=0,0,J30/'Actual Total Usage'!J30)</f>
        <v>6.6434505633723067E-3</v>
      </c>
      <c r="K31" s="233">
        <f>IF('Actual Total Usage'!K30=0,0,K30/'Actual Total Usage'!K30)</f>
        <v>-4.0814850223378704E-3</v>
      </c>
      <c r="L31" s="233">
        <f>IF('Actual Total Usage'!L30=0,0,L30/'Actual Total Usage'!L30)</f>
        <v>-2.3338914836613673E-2</v>
      </c>
      <c r="M31" s="233">
        <f>IF('Actual Total Usage'!M30=0,0,M30/'Actual Total Usage'!M30)</f>
        <v>2.1461116492325624E-2</v>
      </c>
      <c r="N31" s="233">
        <f>N30/'Actual Total Usage'!N30</f>
        <v>-5.213053134626046E-3</v>
      </c>
      <c r="O31" s="234"/>
    </row>
    <row r="35" spans="1:21">
      <c r="A35" s="205" t="s">
        <v>165</v>
      </c>
      <c r="I35" s="205" t="s">
        <v>74</v>
      </c>
      <c r="O35" s="32"/>
      <c r="Q35" s="227"/>
    </row>
    <row r="36" spans="1:21" ht="33.75">
      <c r="A36" s="132" t="s">
        <v>73</v>
      </c>
      <c r="B36" s="20" t="s">
        <v>54</v>
      </c>
      <c r="C36" s="20" t="s">
        <v>119</v>
      </c>
      <c r="D36" s="20" t="s">
        <v>55</v>
      </c>
      <c r="E36" s="20" t="s">
        <v>163</v>
      </c>
      <c r="F36" s="20" t="s">
        <v>56</v>
      </c>
      <c r="G36" s="20" t="s">
        <v>164</v>
      </c>
      <c r="O36" s="32"/>
      <c r="Q36" s="227"/>
    </row>
    <row r="37" spans="1:21">
      <c r="A37" s="235" t="s">
        <v>110</v>
      </c>
      <c r="B37" s="236"/>
      <c r="C37" s="237"/>
      <c r="D37" s="236"/>
      <c r="E37" s="238">
        <v>0.89966599999999997</v>
      </c>
      <c r="F37" s="236">
        <v>0.67004399999999997</v>
      </c>
      <c r="G37" s="236">
        <v>-0.22562499999999999</v>
      </c>
      <c r="J37" s="220">
        <f t="shared" ref="J37:U37" si="32">B7</f>
        <v>45292</v>
      </c>
      <c r="K37" s="220">
        <f t="shared" si="32"/>
        <v>45323</v>
      </c>
      <c r="L37" s="220">
        <f t="shared" si="32"/>
        <v>45352</v>
      </c>
      <c r="M37" s="220">
        <f t="shared" si="32"/>
        <v>45383</v>
      </c>
      <c r="N37" s="220">
        <f t="shared" si="32"/>
        <v>45413</v>
      </c>
      <c r="O37" s="220">
        <f t="shared" si="32"/>
        <v>45444</v>
      </c>
      <c r="P37" s="220">
        <f t="shared" si="32"/>
        <v>45474</v>
      </c>
      <c r="Q37" s="220">
        <f t="shared" si="32"/>
        <v>45505</v>
      </c>
      <c r="R37" s="220">
        <f t="shared" si="32"/>
        <v>45536</v>
      </c>
      <c r="S37" s="220">
        <f t="shared" si="32"/>
        <v>45566</v>
      </c>
      <c r="T37" s="220">
        <f t="shared" si="32"/>
        <v>45597</v>
      </c>
      <c r="U37" s="220">
        <f t="shared" si="32"/>
        <v>45627</v>
      </c>
    </row>
    <row r="38" spans="1:21">
      <c r="A38" s="235" t="s">
        <v>35</v>
      </c>
      <c r="B38" s="236"/>
      <c r="C38" s="239">
        <v>0.20966599999999999</v>
      </c>
      <c r="D38" s="236"/>
      <c r="E38" s="236"/>
      <c r="F38" s="236">
        <v>5.8497E-2</v>
      </c>
      <c r="G38" s="236"/>
      <c r="I38" s="32" t="s">
        <v>76</v>
      </c>
      <c r="J38" s="240">
        <v>661.4</v>
      </c>
      <c r="K38" s="240">
        <v>612.1</v>
      </c>
      <c r="L38" s="240">
        <v>560.1</v>
      </c>
      <c r="M38" s="240">
        <v>413.2</v>
      </c>
      <c r="N38" s="240">
        <v>244.7</v>
      </c>
      <c r="O38" s="240">
        <v>110.9</v>
      </c>
      <c r="P38" s="240">
        <v>29</v>
      </c>
      <c r="Q38" s="240">
        <v>22.4</v>
      </c>
      <c r="R38" s="240">
        <v>110.8</v>
      </c>
      <c r="S38" s="240">
        <v>347.1</v>
      </c>
      <c r="T38" s="240">
        <v>543.1</v>
      </c>
      <c r="U38" s="240">
        <v>697.3</v>
      </c>
    </row>
    <row r="39" spans="1:21">
      <c r="A39" s="235" t="s">
        <v>113</v>
      </c>
      <c r="B39" s="236"/>
      <c r="C39" s="239">
        <v>0.62797800000000004</v>
      </c>
      <c r="D39" s="236"/>
      <c r="E39" s="236"/>
      <c r="F39" s="236">
        <v>0.62595699999999999</v>
      </c>
      <c r="G39" s="236"/>
      <c r="I39" s="241" t="s">
        <v>77</v>
      </c>
      <c r="J39" s="242">
        <v>729.125</v>
      </c>
      <c r="K39" s="242">
        <v>607.125</v>
      </c>
      <c r="L39" s="242">
        <v>577.47916666666697</v>
      </c>
      <c r="M39" s="242">
        <v>457.95833333333297</v>
      </c>
      <c r="N39" s="242">
        <v>318.45833333333297</v>
      </c>
      <c r="O39" s="242">
        <v>158.541666666667</v>
      </c>
      <c r="P39" s="242">
        <v>16.125</v>
      </c>
      <c r="Q39" s="243">
        <v>44.875</v>
      </c>
      <c r="R39" s="242">
        <v>131.625</v>
      </c>
      <c r="S39" s="242">
        <v>357.41666666666703</v>
      </c>
      <c r="T39" s="242">
        <v>577.35416666666697</v>
      </c>
      <c r="U39" s="242">
        <v>660.41666666666697</v>
      </c>
    </row>
    <row r="40" spans="1:21">
      <c r="A40" s="235" t="s">
        <v>36</v>
      </c>
      <c r="B40" s="236"/>
      <c r="C40" s="239">
        <v>13.33029</v>
      </c>
      <c r="D40" s="236"/>
      <c r="E40" s="236"/>
      <c r="F40" s="236">
        <v>7.4698159999999998</v>
      </c>
      <c r="G40" s="236"/>
      <c r="I40" s="32" t="s">
        <v>75</v>
      </c>
      <c r="J40" s="240">
        <f t="shared" ref="J40:O40" si="33">J38-J39</f>
        <v>-67.725000000000023</v>
      </c>
      <c r="K40" s="240">
        <f t="shared" si="33"/>
        <v>4.9750000000000227</v>
      </c>
      <c r="L40" s="240">
        <f t="shared" si="33"/>
        <v>-17.379166666666947</v>
      </c>
      <c r="M40" s="240">
        <f t="shared" si="33"/>
        <v>-44.758333333332985</v>
      </c>
      <c r="N40" s="240">
        <f t="shared" si="33"/>
        <v>-73.758333333332985</v>
      </c>
      <c r="O40" s="240">
        <f t="shared" si="33"/>
        <v>-47.641666666666993</v>
      </c>
      <c r="P40" s="240">
        <f t="shared" ref="P40:U40" si="34">P38-P39</f>
        <v>12.875</v>
      </c>
      <c r="Q40" s="240">
        <f t="shared" si="34"/>
        <v>-22.475000000000001</v>
      </c>
      <c r="R40" s="240">
        <f t="shared" si="34"/>
        <v>-20.825000000000003</v>
      </c>
      <c r="S40" s="240">
        <f t="shared" si="34"/>
        <v>-10.316666666667004</v>
      </c>
      <c r="T40" s="240">
        <f t="shared" si="34"/>
        <v>-34.254166666666947</v>
      </c>
      <c r="U40" s="240">
        <f t="shared" si="34"/>
        <v>36.883333333332985</v>
      </c>
    </row>
    <row r="41" spans="1:21">
      <c r="A41" s="235" t="s">
        <v>3</v>
      </c>
      <c r="B41" s="236"/>
      <c r="C41" s="236">
        <v>6.1773749999999996</v>
      </c>
      <c r="D41" s="236"/>
      <c r="E41" s="236"/>
      <c r="F41" s="236">
        <v>8.2207600000000003</v>
      </c>
      <c r="G41" s="236"/>
      <c r="J41" s="213"/>
      <c r="K41" s="213"/>
      <c r="L41" s="213"/>
      <c r="M41" s="213"/>
      <c r="N41" s="213"/>
      <c r="O41" s="213"/>
      <c r="P41" s="213"/>
      <c r="Q41" s="244"/>
      <c r="R41" s="213"/>
      <c r="S41" s="213"/>
      <c r="T41" s="213"/>
      <c r="U41" s="213"/>
    </row>
    <row r="42" spans="1:21">
      <c r="A42" s="235" t="s">
        <v>37</v>
      </c>
      <c r="B42" s="236"/>
      <c r="C42" s="239">
        <v>64.677589999999995</v>
      </c>
      <c r="D42" s="236"/>
      <c r="E42" s="236"/>
      <c r="F42" s="236">
        <v>57.939039999999999</v>
      </c>
      <c r="G42" s="236"/>
      <c r="I42" s="32" t="s">
        <v>120</v>
      </c>
      <c r="J42" s="245">
        <v>353.9</v>
      </c>
      <c r="K42" s="245">
        <v>323.5</v>
      </c>
      <c r="L42" s="245">
        <v>254.3</v>
      </c>
      <c r="M42" s="245">
        <v>137.80000000000001</v>
      </c>
      <c r="N42" s="245">
        <v>33.6</v>
      </c>
      <c r="O42" s="245">
        <v>2.4</v>
      </c>
      <c r="P42" s="246">
        <v>0</v>
      </c>
      <c r="Q42" s="246">
        <v>0</v>
      </c>
      <c r="R42" s="246">
        <v>3.4</v>
      </c>
      <c r="S42" s="246">
        <v>77.5</v>
      </c>
      <c r="T42" s="246">
        <v>247.8</v>
      </c>
      <c r="U42" s="246">
        <v>388</v>
      </c>
    </row>
    <row r="43" spans="1:21">
      <c r="A43" s="235" t="s">
        <v>4</v>
      </c>
      <c r="B43" s="236"/>
      <c r="C43" s="239">
        <v>16.741350000000001</v>
      </c>
      <c r="D43" s="236"/>
      <c r="E43" s="236"/>
      <c r="F43" s="236">
        <v>45.319499999999998</v>
      </c>
      <c r="G43" s="236"/>
      <c r="I43" s="241" t="s">
        <v>121</v>
      </c>
      <c r="J43" s="242">
        <v>423.54166666666703</v>
      </c>
      <c r="K43" s="242">
        <v>317.125</v>
      </c>
      <c r="L43" s="242">
        <v>272.27083333333297</v>
      </c>
      <c r="M43" s="242">
        <v>163.5</v>
      </c>
      <c r="N43" s="242">
        <v>63.8333333333333</v>
      </c>
      <c r="O43" s="242">
        <v>4.6666666666666599</v>
      </c>
      <c r="P43" s="242">
        <v>0</v>
      </c>
      <c r="Q43" s="243">
        <v>0</v>
      </c>
      <c r="R43" s="242">
        <v>0.58333333333333603</v>
      </c>
      <c r="S43" s="242">
        <v>83.625</v>
      </c>
      <c r="T43" s="242">
        <v>277.35416666666703</v>
      </c>
      <c r="U43" s="242">
        <v>350.41666666666703</v>
      </c>
    </row>
    <row r="44" spans="1:21">
      <c r="A44" s="235" t="s">
        <v>38</v>
      </c>
      <c r="B44" s="236"/>
      <c r="C44" s="239">
        <v>135.72790000000001</v>
      </c>
      <c r="D44" s="236"/>
      <c r="E44" s="236"/>
      <c r="F44" s="236">
        <v>41.135770000000001</v>
      </c>
      <c r="G44" s="236"/>
      <c r="I44" s="32" t="s">
        <v>75</v>
      </c>
      <c r="J44" s="240">
        <f t="shared" ref="J44:O44" si="35">J42-J43</f>
        <v>-69.641666666667049</v>
      </c>
      <c r="K44" s="240">
        <f t="shared" si="35"/>
        <v>6.375</v>
      </c>
      <c r="L44" s="240">
        <f t="shared" si="35"/>
        <v>-17.970833333332962</v>
      </c>
      <c r="M44" s="240">
        <f t="shared" si="35"/>
        <v>-25.699999999999989</v>
      </c>
      <c r="N44" s="240">
        <f t="shared" si="35"/>
        <v>-30.233333333333299</v>
      </c>
      <c r="O44" s="240">
        <f t="shared" si="35"/>
        <v>-2.2666666666666599</v>
      </c>
      <c r="P44" s="240">
        <f t="shared" ref="P44:U44" si="36">P42-P43</f>
        <v>0</v>
      </c>
      <c r="Q44" s="240">
        <f t="shared" si="36"/>
        <v>0</v>
      </c>
      <c r="R44" s="240">
        <f t="shared" si="36"/>
        <v>2.8166666666666638</v>
      </c>
      <c r="S44" s="240">
        <f t="shared" si="36"/>
        <v>-6.125</v>
      </c>
      <c r="T44" s="240">
        <f t="shared" si="36"/>
        <v>-29.554166666667015</v>
      </c>
      <c r="U44" s="240">
        <f t="shared" si="36"/>
        <v>37.583333333332973</v>
      </c>
    </row>
    <row r="45" spans="1:21">
      <c r="A45" s="235" t="s">
        <v>6</v>
      </c>
      <c r="B45" s="239"/>
      <c r="C45" s="239">
        <v>27.917829999999999</v>
      </c>
      <c r="D45" s="239"/>
      <c r="E45" s="239"/>
      <c r="F45" s="239">
        <v>33.107849999999999</v>
      </c>
      <c r="G45" s="239"/>
      <c r="O45" s="32"/>
      <c r="P45" s="227"/>
    </row>
    <row r="46" spans="1:21">
      <c r="A46" s="235" t="s">
        <v>5</v>
      </c>
      <c r="B46" s="239"/>
      <c r="C46" s="239"/>
      <c r="D46" s="239"/>
      <c r="E46" s="239"/>
      <c r="F46" s="239"/>
      <c r="G46" s="239"/>
      <c r="I46" s="32" t="s">
        <v>78</v>
      </c>
      <c r="J46" s="247">
        <v>95.5</v>
      </c>
      <c r="K46" s="247">
        <v>82.9</v>
      </c>
      <c r="L46" s="247">
        <v>35.700000000000003</v>
      </c>
      <c r="M46" s="247">
        <v>7</v>
      </c>
      <c r="N46" s="247">
        <v>0</v>
      </c>
      <c r="O46" s="247">
        <v>0</v>
      </c>
      <c r="P46" s="247">
        <v>0</v>
      </c>
      <c r="Q46" s="247">
        <v>0</v>
      </c>
      <c r="R46" s="247">
        <v>0</v>
      </c>
      <c r="S46" s="247">
        <v>1.8</v>
      </c>
      <c r="T46" s="247">
        <v>43.9</v>
      </c>
      <c r="U46" s="247">
        <v>119.3</v>
      </c>
    </row>
    <row r="47" spans="1:21">
      <c r="A47" s="235" t="s">
        <v>23</v>
      </c>
      <c r="B47" s="239"/>
      <c r="C47" s="239"/>
      <c r="D47" s="239"/>
      <c r="E47" s="239"/>
      <c r="F47" s="239"/>
      <c r="G47" s="239"/>
      <c r="I47" s="241" t="s">
        <v>79</v>
      </c>
      <c r="J47" s="242">
        <v>170.875</v>
      </c>
      <c r="K47" s="242">
        <v>53.0833333333334</v>
      </c>
      <c r="L47" s="242">
        <v>51.5416666666667</v>
      </c>
      <c r="M47" s="242">
        <v>1.7916666666666601</v>
      </c>
      <c r="N47" s="242">
        <v>0</v>
      </c>
      <c r="O47" s="242">
        <v>0</v>
      </c>
      <c r="P47" s="242">
        <v>0</v>
      </c>
      <c r="Q47" s="243">
        <v>0</v>
      </c>
      <c r="R47" s="242">
        <v>0</v>
      </c>
      <c r="S47" s="242">
        <v>0</v>
      </c>
      <c r="T47" s="242">
        <v>40.7916666666667</v>
      </c>
      <c r="U47" s="242">
        <v>77.1666666666667</v>
      </c>
    </row>
    <row r="48" spans="1:21">
      <c r="A48" s="248" t="s">
        <v>8</v>
      </c>
      <c r="B48" s="239">
        <v>52.150149999999996</v>
      </c>
      <c r="C48" s="239"/>
      <c r="D48" s="239">
        <v>42.510530000000003</v>
      </c>
      <c r="E48" s="239"/>
      <c r="F48" s="239">
        <v>20.243269999999999</v>
      </c>
      <c r="G48" s="239"/>
      <c r="I48" s="32" t="s">
        <v>75</v>
      </c>
      <c r="J48" s="240">
        <f>J46-J47</f>
        <v>-75.375</v>
      </c>
      <c r="K48" s="240">
        <f t="shared" ref="K48:O48" si="37">K46-K47</f>
        <v>29.816666666666606</v>
      </c>
      <c r="L48" s="240">
        <f t="shared" si="37"/>
        <v>-15.841666666666697</v>
      </c>
      <c r="M48" s="240">
        <f t="shared" si="37"/>
        <v>5.2083333333333401</v>
      </c>
      <c r="N48" s="240">
        <f t="shared" si="37"/>
        <v>0</v>
      </c>
      <c r="O48" s="240">
        <f t="shared" si="37"/>
        <v>0</v>
      </c>
      <c r="P48" s="240">
        <f t="shared" ref="P48:U48" si="38">P46-P47</f>
        <v>0</v>
      </c>
      <c r="Q48" s="240">
        <f t="shared" si="38"/>
        <v>0</v>
      </c>
      <c r="R48" s="240">
        <f t="shared" si="38"/>
        <v>0</v>
      </c>
      <c r="S48" s="240">
        <f t="shared" si="38"/>
        <v>1.8</v>
      </c>
      <c r="T48" s="240">
        <f t="shared" si="38"/>
        <v>3.1083333333332988</v>
      </c>
      <c r="U48" s="240">
        <f t="shared" si="38"/>
        <v>42.133333333333297</v>
      </c>
    </row>
    <row r="49" spans="1:21">
      <c r="A49" s="249" t="s">
        <v>50</v>
      </c>
      <c r="B49" s="250"/>
      <c r="C49" s="250">
        <v>48.681870000000004</v>
      </c>
      <c r="D49" s="250"/>
      <c r="E49" s="250"/>
      <c r="F49" s="250"/>
      <c r="G49" s="250"/>
      <c r="J49" s="213"/>
      <c r="K49" s="213"/>
      <c r="L49" s="213"/>
      <c r="M49" s="213"/>
      <c r="N49" s="213"/>
      <c r="O49" s="213"/>
      <c r="P49" s="213"/>
      <c r="Q49" s="244"/>
      <c r="R49" s="213"/>
      <c r="S49" s="213"/>
      <c r="T49" s="213"/>
      <c r="U49" s="213"/>
    </row>
    <row r="50" spans="1:21">
      <c r="I50" s="32" t="s">
        <v>80</v>
      </c>
      <c r="J50" s="240">
        <v>0</v>
      </c>
      <c r="K50" s="240">
        <v>0</v>
      </c>
      <c r="L50" s="240">
        <v>0.2</v>
      </c>
      <c r="M50" s="240">
        <v>1.3</v>
      </c>
      <c r="N50" s="240">
        <v>10.8</v>
      </c>
      <c r="O50" s="240">
        <v>37.1</v>
      </c>
      <c r="P50" s="240">
        <v>112.9</v>
      </c>
      <c r="Q50" s="251">
        <v>116.1</v>
      </c>
      <c r="R50" s="240">
        <v>26.5</v>
      </c>
      <c r="S50" s="240">
        <v>0.4</v>
      </c>
      <c r="T50" s="240">
        <v>0</v>
      </c>
      <c r="U50" s="240">
        <v>0</v>
      </c>
    </row>
    <row r="51" spans="1:21">
      <c r="I51" s="241" t="s">
        <v>81</v>
      </c>
      <c r="J51" s="242">
        <v>0</v>
      </c>
      <c r="K51" s="242">
        <v>0</v>
      </c>
      <c r="L51" s="242">
        <v>0</v>
      </c>
      <c r="M51" s="242">
        <v>0</v>
      </c>
      <c r="N51" s="242">
        <v>8.4166666666666696</v>
      </c>
      <c r="O51" s="242">
        <v>16.875</v>
      </c>
      <c r="P51" s="242">
        <v>151.791666666667</v>
      </c>
      <c r="Q51" s="243">
        <v>58.375</v>
      </c>
      <c r="R51" s="242">
        <v>31</v>
      </c>
      <c r="S51" s="242">
        <v>0</v>
      </c>
      <c r="T51" s="242">
        <v>0</v>
      </c>
      <c r="U51" s="242">
        <v>0</v>
      </c>
    </row>
    <row r="52" spans="1:21">
      <c r="A52" s="33"/>
      <c r="B52" s="252"/>
      <c r="C52" s="252"/>
      <c r="D52" s="252"/>
      <c r="E52" s="252"/>
      <c r="F52" s="252"/>
      <c r="G52" s="252"/>
      <c r="I52" s="32" t="s">
        <v>75</v>
      </c>
      <c r="J52" s="240">
        <f>J50-J51</f>
        <v>0</v>
      </c>
      <c r="K52" s="240">
        <f t="shared" ref="K52:O52" si="39">K50-K51</f>
        <v>0</v>
      </c>
      <c r="L52" s="240">
        <f t="shared" si="39"/>
        <v>0.2</v>
      </c>
      <c r="M52" s="240">
        <f t="shared" si="39"/>
        <v>1.3</v>
      </c>
      <c r="N52" s="240">
        <f t="shared" si="39"/>
        <v>2.3833333333333311</v>
      </c>
      <c r="O52" s="240">
        <f t="shared" si="39"/>
        <v>20.225000000000001</v>
      </c>
      <c r="P52" s="240">
        <f t="shared" ref="P52:U52" si="40">P50-P51</f>
        <v>-38.891666666666993</v>
      </c>
      <c r="Q52" s="240">
        <f t="shared" si="40"/>
        <v>57.724999999999994</v>
      </c>
      <c r="R52" s="240">
        <f t="shared" si="40"/>
        <v>-4.5</v>
      </c>
      <c r="S52" s="240">
        <f t="shared" si="40"/>
        <v>0.4</v>
      </c>
      <c r="T52" s="240">
        <f t="shared" si="40"/>
        <v>0</v>
      </c>
      <c r="U52" s="240">
        <f t="shared" si="40"/>
        <v>0</v>
      </c>
    </row>
    <row r="53" spans="1:21">
      <c r="J53" s="213"/>
      <c r="K53" s="213"/>
      <c r="L53" s="213"/>
      <c r="M53" s="213"/>
      <c r="N53" s="213"/>
      <c r="O53" s="213"/>
      <c r="P53" s="213"/>
      <c r="Q53" s="244"/>
      <c r="R53" s="213"/>
      <c r="S53" s="213"/>
      <c r="T53" s="213"/>
      <c r="U53" s="213"/>
    </row>
    <row r="54" spans="1:21">
      <c r="I54" s="32" t="s">
        <v>82</v>
      </c>
      <c r="J54" s="240">
        <v>0</v>
      </c>
      <c r="K54" s="240">
        <v>0</v>
      </c>
      <c r="L54" s="240">
        <v>1</v>
      </c>
      <c r="M54" s="240">
        <v>7</v>
      </c>
      <c r="N54" s="240">
        <v>39</v>
      </c>
      <c r="O54" s="240">
        <v>105</v>
      </c>
      <c r="P54" s="240">
        <v>241</v>
      </c>
      <c r="Q54" s="251">
        <v>250</v>
      </c>
      <c r="R54" s="240">
        <v>96</v>
      </c>
      <c r="S54" s="240">
        <v>6</v>
      </c>
      <c r="T54" s="240">
        <v>0</v>
      </c>
      <c r="U54" s="240">
        <v>0</v>
      </c>
    </row>
    <row r="55" spans="1:21">
      <c r="I55" s="241" t="s">
        <v>83</v>
      </c>
      <c r="J55" s="242">
        <v>0</v>
      </c>
      <c r="K55" s="242">
        <v>0</v>
      </c>
      <c r="L55" s="242">
        <v>0</v>
      </c>
      <c r="M55" s="242">
        <v>0</v>
      </c>
      <c r="N55" s="242">
        <v>25.75</v>
      </c>
      <c r="O55" s="242">
        <v>62.9166666666667</v>
      </c>
      <c r="P55" s="242">
        <v>290.66666666666703</v>
      </c>
      <c r="Q55" s="243">
        <v>174.375</v>
      </c>
      <c r="R55" s="242">
        <v>82.75</v>
      </c>
      <c r="S55" s="242">
        <v>2.75</v>
      </c>
      <c r="T55" s="242">
        <v>0</v>
      </c>
      <c r="U55" s="242">
        <v>0</v>
      </c>
    </row>
    <row r="56" spans="1:21">
      <c r="I56" s="32" t="s">
        <v>75</v>
      </c>
      <c r="J56" s="240">
        <f>J54-J55</f>
        <v>0</v>
      </c>
      <c r="K56" s="240">
        <f t="shared" ref="K56:O56" si="41">K54-K55</f>
        <v>0</v>
      </c>
      <c r="L56" s="240">
        <f t="shared" si="41"/>
        <v>1</v>
      </c>
      <c r="M56" s="240">
        <f t="shared" si="41"/>
        <v>7</v>
      </c>
      <c r="N56" s="240">
        <f t="shared" si="41"/>
        <v>13.25</v>
      </c>
      <c r="O56" s="240">
        <f t="shared" si="41"/>
        <v>42.0833333333333</v>
      </c>
      <c r="P56" s="240">
        <f t="shared" ref="P56:U56" si="42">P54-P55</f>
        <v>-49.666666666667027</v>
      </c>
      <c r="Q56" s="240">
        <f t="shared" si="42"/>
        <v>75.625</v>
      </c>
      <c r="R56" s="240">
        <f t="shared" si="42"/>
        <v>13.25</v>
      </c>
      <c r="S56" s="240">
        <f t="shared" si="42"/>
        <v>3.25</v>
      </c>
      <c r="T56" s="240">
        <f t="shared" si="42"/>
        <v>0</v>
      </c>
      <c r="U56" s="240">
        <f t="shared" si="42"/>
        <v>0</v>
      </c>
    </row>
    <row r="57" spans="1:21">
      <c r="J57" s="213"/>
      <c r="K57" s="213"/>
      <c r="L57" s="213"/>
      <c r="M57" s="213"/>
      <c r="N57" s="213"/>
      <c r="O57" s="213"/>
      <c r="P57" s="227"/>
    </row>
    <row r="58" spans="1:21">
      <c r="I58" s="32" t="s">
        <v>166</v>
      </c>
      <c r="J58" s="240">
        <v>506.8</v>
      </c>
      <c r="K58" s="240">
        <v>467.2</v>
      </c>
      <c r="L58" s="240">
        <v>405.6</v>
      </c>
      <c r="M58" s="240">
        <v>268.60000000000002</v>
      </c>
      <c r="N58" s="240">
        <v>117.5</v>
      </c>
      <c r="O58" s="240">
        <v>29.1</v>
      </c>
      <c r="P58" s="240">
        <v>2.4</v>
      </c>
      <c r="Q58" s="32">
        <v>1.2</v>
      </c>
      <c r="R58" s="32">
        <v>30.1</v>
      </c>
      <c r="S58" s="32">
        <v>197.7</v>
      </c>
      <c r="T58" s="32">
        <v>393.4</v>
      </c>
      <c r="U58" s="32">
        <v>542.29999999999995</v>
      </c>
    </row>
    <row r="59" spans="1:21">
      <c r="I59" s="241" t="s">
        <v>167</v>
      </c>
      <c r="J59" s="242">
        <v>574.125</v>
      </c>
      <c r="K59" s="242">
        <v>462.125</v>
      </c>
      <c r="L59" s="242">
        <v>422.47916666666703</v>
      </c>
      <c r="M59" s="242">
        <v>307.95833333333297</v>
      </c>
      <c r="N59" s="242">
        <v>180.791666666667</v>
      </c>
      <c r="O59" s="242">
        <v>54.5833333333333</v>
      </c>
      <c r="P59" s="242">
        <v>0</v>
      </c>
      <c r="Q59" s="243">
        <v>5.875</v>
      </c>
      <c r="R59" s="242">
        <v>33.375</v>
      </c>
      <c r="S59" s="242">
        <v>205.166666666667</v>
      </c>
      <c r="T59" s="242">
        <v>427.35416666666703</v>
      </c>
      <c r="U59" s="242">
        <v>505.41666666666703</v>
      </c>
    </row>
    <row r="60" spans="1:21">
      <c r="I60" s="32" t="s">
        <v>75</v>
      </c>
      <c r="J60" s="240">
        <f>J58-J59</f>
        <v>-67.324999999999989</v>
      </c>
      <c r="K60" s="240">
        <f t="shared" ref="K60:U60" si="43">K58-K59</f>
        <v>5.0749999999999886</v>
      </c>
      <c r="L60" s="240">
        <f t="shared" si="43"/>
        <v>-16.879166666667004</v>
      </c>
      <c r="M60" s="240">
        <f t="shared" si="43"/>
        <v>-39.358333333332951</v>
      </c>
      <c r="N60" s="240">
        <f t="shared" si="43"/>
        <v>-63.291666666666998</v>
      </c>
      <c r="O60" s="240">
        <f t="shared" si="43"/>
        <v>-25.483333333333299</v>
      </c>
      <c r="P60" s="240">
        <f t="shared" si="43"/>
        <v>2.4</v>
      </c>
      <c r="Q60" s="240">
        <f t="shared" si="43"/>
        <v>-4.6749999999999998</v>
      </c>
      <c r="R60" s="240">
        <f t="shared" si="43"/>
        <v>-3.2749999999999986</v>
      </c>
      <c r="S60" s="240">
        <f t="shared" si="43"/>
        <v>-7.4666666666670096</v>
      </c>
      <c r="T60" s="240">
        <f t="shared" si="43"/>
        <v>-33.954166666667049</v>
      </c>
      <c r="U60" s="240">
        <f t="shared" si="43"/>
        <v>36.883333333332928</v>
      </c>
    </row>
    <row r="62" spans="1:21">
      <c r="I62" s="253" t="s">
        <v>171</v>
      </c>
    </row>
    <row r="63" spans="1:21">
      <c r="I63" s="253"/>
    </row>
    <row r="64" spans="1:21">
      <c r="I64" s="253"/>
    </row>
    <row r="65" spans="1:13">
      <c r="A65" s="205" t="s">
        <v>170</v>
      </c>
      <c r="I65" s="253"/>
    </row>
    <row r="66" spans="1:13">
      <c r="A66" s="254" t="s">
        <v>73</v>
      </c>
      <c r="B66" s="255">
        <f t="shared" ref="B66:M66" si="44">B7</f>
        <v>45292</v>
      </c>
      <c r="C66" s="255">
        <f t="shared" si="44"/>
        <v>45323</v>
      </c>
      <c r="D66" s="255">
        <f t="shared" si="44"/>
        <v>45352</v>
      </c>
      <c r="E66" s="255">
        <f t="shared" si="44"/>
        <v>45383</v>
      </c>
      <c r="F66" s="255">
        <f t="shared" si="44"/>
        <v>45413</v>
      </c>
      <c r="G66" s="255">
        <f t="shared" si="44"/>
        <v>45444</v>
      </c>
      <c r="H66" s="255">
        <f t="shared" si="44"/>
        <v>45474</v>
      </c>
      <c r="I66" s="255">
        <f t="shared" si="44"/>
        <v>45505</v>
      </c>
      <c r="J66" s="255">
        <f t="shared" si="44"/>
        <v>45536</v>
      </c>
      <c r="K66" s="255">
        <f t="shared" si="44"/>
        <v>45566</v>
      </c>
      <c r="L66" s="255">
        <f t="shared" si="44"/>
        <v>45597</v>
      </c>
      <c r="M66" s="255">
        <f t="shared" si="44"/>
        <v>45627</v>
      </c>
    </row>
    <row r="67" spans="1:13">
      <c r="A67" s="235" t="s">
        <v>110</v>
      </c>
      <c r="B67" s="46">
        <f>'SAP BW Actual Usage'!C33</f>
        <v>1084255</v>
      </c>
      <c r="C67" s="46">
        <f>'SAP BW Actual Usage'!D33</f>
        <v>1086015</v>
      </c>
      <c r="D67" s="46">
        <f>'SAP BW Actual Usage'!E33</f>
        <v>1087271</v>
      </c>
      <c r="E67" s="46">
        <f>'SAP BW Actual Usage'!F33</f>
        <v>1088345</v>
      </c>
      <c r="F67" s="46">
        <f>'SAP BW Actual Usage'!G33</f>
        <v>1089126</v>
      </c>
      <c r="G67" s="46">
        <f>'SAP BW Actual Usage'!H33</f>
        <v>1090600</v>
      </c>
      <c r="H67" s="46">
        <f>'SAP BW Actual Usage'!I33</f>
        <v>1092139</v>
      </c>
      <c r="I67" s="46">
        <f>'SAP BW Actual Usage'!J33</f>
        <v>1093449</v>
      </c>
      <c r="J67" s="46">
        <f>'SAP BW Actual Usage'!K33</f>
        <v>1094844</v>
      </c>
      <c r="K67" s="46">
        <f>'SAP BW Actual Usage'!L33</f>
        <v>1096188</v>
      </c>
      <c r="L67" s="46">
        <f>'SAP BW Actual Usage'!M33</f>
        <v>1097917</v>
      </c>
      <c r="M67" s="46">
        <f>'SAP BW Actual Usage'!N33</f>
        <v>1099015</v>
      </c>
    </row>
    <row r="68" spans="1:13">
      <c r="A68" s="235" t="s">
        <v>35</v>
      </c>
      <c r="B68" s="46">
        <f>'SAP BW Actual Usage'!C34</f>
        <v>31493</v>
      </c>
      <c r="C68" s="46">
        <f>'SAP BW Actual Usage'!D34</f>
        <v>31514</v>
      </c>
      <c r="D68" s="46">
        <f>'SAP BW Actual Usage'!E34</f>
        <v>31556</v>
      </c>
      <c r="E68" s="46">
        <f>'SAP BW Actual Usage'!F34</f>
        <v>31575</v>
      </c>
      <c r="F68" s="46">
        <f>'SAP BW Actual Usage'!G34</f>
        <v>31611</v>
      </c>
      <c r="G68" s="46">
        <f>'SAP BW Actual Usage'!H34</f>
        <v>31639</v>
      </c>
      <c r="H68" s="46">
        <f>'SAP BW Actual Usage'!I34</f>
        <v>31702</v>
      </c>
      <c r="I68" s="46">
        <f>'SAP BW Actual Usage'!J34</f>
        <v>31715</v>
      </c>
      <c r="J68" s="46">
        <f>'SAP BW Actual Usage'!K34</f>
        <v>31745</v>
      </c>
      <c r="K68" s="46">
        <f>'SAP BW Actual Usage'!L34</f>
        <v>31769</v>
      </c>
      <c r="L68" s="46">
        <f>'SAP BW Actual Usage'!M34</f>
        <v>31792</v>
      </c>
      <c r="M68" s="46">
        <f>'SAP BW Actual Usage'!N34</f>
        <v>31828</v>
      </c>
    </row>
    <row r="69" spans="1:13">
      <c r="A69" s="235" t="s">
        <v>107</v>
      </c>
      <c r="B69" s="46">
        <f>'SAP BW Actual Usage'!C38</f>
        <v>94987</v>
      </c>
      <c r="C69" s="46">
        <f>'SAP BW Actual Usage'!D38</f>
        <v>95240</v>
      </c>
      <c r="D69" s="46">
        <f>'SAP BW Actual Usage'!E38</f>
        <v>95656</v>
      </c>
      <c r="E69" s="46">
        <f>'SAP BW Actual Usage'!F38</f>
        <v>95907</v>
      </c>
      <c r="F69" s="46">
        <f>'SAP BW Actual Usage'!G38</f>
        <v>95670</v>
      </c>
      <c r="G69" s="46">
        <f>'SAP BW Actual Usage'!H38</f>
        <v>95385</v>
      </c>
      <c r="H69" s="46">
        <f>'SAP BW Actual Usage'!I38</f>
        <v>94986</v>
      </c>
      <c r="I69" s="46">
        <f>'SAP BW Actual Usage'!J38</f>
        <v>94829</v>
      </c>
      <c r="J69" s="46">
        <f>'SAP BW Actual Usage'!K38</f>
        <v>94901</v>
      </c>
      <c r="K69" s="46">
        <f>'SAP BW Actual Usage'!L38</f>
        <v>95160</v>
      </c>
      <c r="L69" s="46">
        <f>'SAP BW Actual Usage'!M38</f>
        <v>95245</v>
      </c>
      <c r="M69" s="46">
        <f>'SAP BW Actual Usage'!N38</f>
        <v>95285</v>
      </c>
    </row>
    <row r="70" spans="1:13">
      <c r="A70" s="235" t="s">
        <v>36</v>
      </c>
      <c r="B70" s="46">
        <f>'SAP BW Actual Usage'!C36</f>
        <v>314</v>
      </c>
      <c r="C70" s="46">
        <f>'SAP BW Actual Usage'!D36</f>
        <v>315</v>
      </c>
      <c r="D70" s="46">
        <f>'SAP BW Actual Usage'!E36</f>
        <v>295</v>
      </c>
      <c r="E70" s="46">
        <f>'SAP BW Actual Usage'!F36</f>
        <v>296</v>
      </c>
      <c r="F70" s="46">
        <f>'SAP BW Actual Usage'!G36</f>
        <v>296</v>
      </c>
      <c r="G70" s="46">
        <f>'SAP BW Actual Usage'!H36</f>
        <v>294</v>
      </c>
      <c r="H70" s="46">
        <f>'SAP BW Actual Usage'!I36</f>
        <v>295</v>
      </c>
      <c r="I70" s="46">
        <f>'SAP BW Actual Usage'!J36</f>
        <v>298</v>
      </c>
      <c r="J70" s="46">
        <f>'SAP BW Actual Usage'!K36</f>
        <v>295</v>
      </c>
      <c r="K70" s="46">
        <f>'SAP BW Actual Usage'!L36</f>
        <v>294</v>
      </c>
      <c r="L70" s="46">
        <f>'SAP BW Actual Usage'!M36</f>
        <v>294</v>
      </c>
      <c r="M70" s="46">
        <f>'SAP BW Actual Usage'!N36</f>
        <v>294</v>
      </c>
    </row>
    <row r="71" spans="1:13">
      <c r="A71" s="235" t="s">
        <v>108</v>
      </c>
      <c r="B71" s="46">
        <f>'SAP BW Actual Usage'!C39</f>
        <v>8223</v>
      </c>
      <c r="C71" s="46">
        <f>'SAP BW Actual Usage'!D39</f>
        <v>8046</v>
      </c>
      <c r="D71" s="46">
        <f>'SAP BW Actual Usage'!E39</f>
        <v>7756</v>
      </c>
      <c r="E71" s="46">
        <f>'SAP BW Actual Usage'!F39</f>
        <v>7732</v>
      </c>
      <c r="F71" s="46">
        <f>'SAP BW Actual Usage'!G39</f>
        <v>7731</v>
      </c>
      <c r="G71" s="46">
        <f>'SAP BW Actual Usage'!H39</f>
        <v>7693</v>
      </c>
      <c r="H71" s="46">
        <f>'SAP BW Actual Usage'!I39</f>
        <v>7704</v>
      </c>
      <c r="I71" s="46">
        <f>'SAP BW Actual Usage'!J39</f>
        <v>7694</v>
      </c>
      <c r="J71" s="46">
        <f>'SAP BW Actual Usage'!K39</f>
        <v>7691</v>
      </c>
      <c r="K71" s="46">
        <f>'SAP BW Actual Usage'!L39</f>
        <v>7672</v>
      </c>
      <c r="L71" s="46">
        <f>'SAP BW Actual Usage'!M39</f>
        <v>7675</v>
      </c>
      <c r="M71" s="46">
        <f>'SAP BW Actual Usage'!N39</f>
        <v>7674</v>
      </c>
    </row>
    <row r="72" spans="1:13">
      <c r="A72" s="235" t="s">
        <v>37</v>
      </c>
      <c r="B72" s="46">
        <f>'SAP BW Actual Usage'!C37</f>
        <v>11</v>
      </c>
      <c r="C72" s="46">
        <f>'SAP BW Actual Usage'!D37</f>
        <v>10</v>
      </c>
      <c r="D72" s="46">
        <f>'SAP BW Actual Usage'!E37</f>
        <v>10</v>
      </c>
      <c r="E72" s="46">
        <f>'SAP BW Actual Usage'!F37</f>
        <v>10</v>
      </c>
      <c r="F72" s="46">
        <f>'SAP BW Actual Usage'!G37</f>
        <v>10</v>
      </c>
      <c r="G72" s="46">
        <f>'SAP BW Actual Usage'!H37</f>
        <v>10</v>
      </c>
      <c r="H72" s="46">
        <f>'SAP BW Actual Usage'!I37</f>
        <v>10</v>
      </c>
      <c r="I72" s="46">
        <f>'SAP BW Actual Usage'!J37</f>
        <v>10</v>
      </c>
      <c r="J72" s="46">
        <f>'SAP BW Actual Usage'!K37</f>
        <v>10</v>
      </c>
      <c r="K72" s="46">
        <f>'SAP BW Actual Usage'!L37</f>
        <v>10</v>
      </c>
      <c r="L72" s="46">
        <f>'SAP BW Actual Usage'!M37</f>
        <v>10</v>
      </c>
      <c r="M72" s="46">
        <f>'SAP BW Actual Usage'!N37</f>
        <v>10</v>
      </c>
    </row>
    <row r="73" spans="1:13">
      <c r="A73" s="235" t="s">
        <v>109</v>
      </c>
      <c r="B73" s="46">
        <f>'SAP BW Actual Usage'!C40</f>
        <v>924</v>
      </c>
      <c r="C73" s="46">
        <f>'SAP BW Actual Usage'!D40</f>
        <v>880</v>
      </c>
      <c r="D73" s="46">
        <f>'SAP BW Actual Usage'!E40</f>
        <v>847</v>
      </c>
      <c r="E73" s="46">
        <f>'SAP BW Actual Usage'!F40</f>
        <v>848</v>
      </c>
      <c r="F73" s="46">
        <f>'SAP BW Actual Usage'!G40</f>
        <v>847</v>
      </c>
      <c r="G73" s="46">
        <f>'SAP BW Actual Usage'!H40</f>
        <v>841</v>
      </c>
      <c r="H73" s="46">
        <f>'SAP BW Actual Usage'!I40</f>
        <v>840</v>
      </c>
      <c r="I73" s="46">
        <f>'SAP BW Actual Usage'!J40</f>
        <v>839</v>
      </c>
      <c r="J73" s="46">
        <f>'SAP BW Actual Usage'!K40</f>
        <v>840</v>
      </c>
      <c r="K73" s="46">
        <f>'SAP BW Actual Usage'!L40</f>
        <v>842</v>
      </c>
      <c r="L73" s="46">
        <f>'SAP BW Actual Usage'!M40</f>
        <v>839</v>
      </c>
      <c r="M73" s="46">
        <f>'SAP BW Actual Usage'!N40</f>
        <v>843</v>
      </c>
    </row>
    <row r="74" spans="1:13">
      <c r="A74" s="235" t="s">
        <v>38</v>
      </c>
      <c r="B74" s="46">
        <f>'SAP BW Actual Usage'!C35</f>
        <v>12</v>
      </c>
      <c r="C74" s="46">
        <f>'SAP BW Actual Usage'!D35</f>
        <v>12</v>
      </c>
      <c r="D74" s="46">
        <f>'SAP BW Actual Usage'!E35</f>
        <v>12</v>
      </c>
      <c r="E74" s="46">
        <f>'SAP BW Actual Usage'!F35</f>
        <v>12</v>
      </c>
      <c r="F74" s="46">
        <f>'SAP BW Actual Usage'!G35</f>
        <v>12</v>
      </c>
      <c r="G74" s="46">
        <f>'SAP BW Actual Usage'!H35</f>
        <v>12</v>
      </c>
      <c r="H74" s="46">
        <f>'SAP BW Actual Usage'!I35</f>
        <v>12</v>
      </c>
      <c r="I74" s="46">
        <f>'SAP BW Actual Usage'!J35</f>
        <v>11</v>
      </c>
      <c r="J74" s="46">
        <f>'SAP BW Actual Usage'!K35</f>
        <v>11</v>
      </c>
      <c r="K74" s="46">
        <f>'SAP BW Actual Usage'!L35</f>
        <v>11</v>
      </c>
      <c r="L74" s="46">
        <f>'SAP BW Actual Usage'!M35</f>
        <v>11</v>
      </c>
      <c r="M74" s="46">
        <f>'SAP BW Actual Usage'!N35</f>
        <v>11</v>
      </c>
    </row>
    <row r="75" spans="1:13">
      <c r="A75" s="235" t="s">
        <v>6</v>
      </c>
      <c r="B75" s="46">
        <f>'SAP BW Actual Usage'!C42</f>
        <v>493</v>
      </c>
      <c r="C75" s="46">
        <f>'SAP BW Actual Usage'!D42</f>
        <v>494</v>
      </c>
      <c r="D75" s="46">
        <f>'SAP BW Actual Usage'!E42</f>
        <v>496</v>
      </c>
      <c r="E75" s="46">
        <f>'SAP BW Actual Usage'!F42</f>
        <v>495</v>
      </c>
      <c r="F75" s="46">
        <f>'SAP BW Actual Usage'!G42</f>
        <v>495</v>
      </c>
      <c r="G75" s="46">
        <f>'SAP BW Actual Usage'!H42</f>
        <v>499</v>
      </c>
      <c r="H75" s="46">
        <f>'SAP BW Actual Usage'!I42</f>
        <v>497</v>
      </c>
      <c r="I75" s="46">
        <f>'SAP BW Actual Usage'!J42</f>
        <v>496</v>
      </c>
      <c r="J75" s="46">
        <f>'SAP BW Actual Usage'!K42</f>
        <v>497</v>
      </c>
      <c r="K75" s="46">
        <f>'SAP BW Actual Usage'!L42</f>
        <v>497</v>
      </c>
      <c r="L75" s="46">
        <f>'SAP BW Actual Usage'!M42</f>
        <v>496</v>
      </c>
      <c r="M75" s="46">
        <f>'SAP BW Actual Usage'!N42</f>
        <v>499</v>
      </c>
    </row>
    <row r="76" spans="1:13">
      <c r="A76" s="235" t="s">
        <v>5</v>
      </c>
      <c r="B76" s="46">
        <f>'SAP BW Actual Usage'!C41</f>
        <v>574</v>
      </c>
      <c r="C76" s="46">
        <f>'SAP BW Actual Usage'!D41</f>
        <v>567</v>
      </c>
      <c r="D76" s="46">
        <f>'SAP BW Actual Usage'!E41</f>
        <v>573</v>
      </c>
      <c r="E76" s="46">
        <f>'SAP BW Actual Usage'!F41</f>
        <v>603</v>
      </c>
      <c r="F76" s="46">
        <f>'SAP BW Actual Usage'!G41</f>
        <v>626</v>
      </c>
      <c r="G76" s="46">
        <f>'SAP BW Actual Usage'!H41</f>
        <v>644</v>
      </c>
      <c r="H76" s="46">
        <f>'SAP BW Actual Usage'!I41</f>
        <v>668</v>
      </c>
      <c r="I76" s="46">
        <f>'SAP BW Actual Usage'!J41</f>
        <v>668</v>
      </c>
      <c r="J76" s="46">
        <f>'SAP BW Actual Usage'!K41</f>
        <v>662</v>
      </c>
      <c r="K76" s="46">
        <f>'SAP BW Actual Usage'!L41</f>
        <v>610</v>
      </c>
      <c r="L76" s="46">
        <f>'SAP BW Actual Usage'!M41</f>
        <v>591</v>
      </c>
      <c r="M76" s="46">
        <f>'SAP BW Actual Usage'!N41</f>
        <v>580</v>
      </c>
    </row>
    <row r="77" spans="1:13">
      <c r="A77" s="248" t="s">
        <v>8</v>
      </c>
      <c r="B77" s="46">
        <f>'SAP BW Actual Usage'!C44</f>
        <v>143</v>
      </c>
      <c r="C77" s="46">
        <f>'SAP BW Actual Usage'!D44</f>
        <v>143</v>
      </c>
      <c r="D77" s="46">
        <f>'SAP BW Actual Usage'!E44</f>
        <v>143</v>
      </c>
      <c r="E77" s="46">
        <f>'SAP BW Actual Usage'!F44</f>
        <v>143</v>
      </c>
      <c r="F77" s="46">
        <f>'SAP BW Actual Usage'!G44</f>
        <v>143</v>
      </c>
      <c r="G77" s="46">
        <f>'SAP BW Actual Usage'!H44</f>
        <v>143</v>
      </c>
      <c r="H77" s="46">
        <f>'SAP BW Actual Usage'!I44</f>
        <v>143</v>
      </c>
      <c r="I77" s="46">
        <f>'SAP BW Actual Usage'!J44</f>
        <v>143</v>
      </c>
      <c r="J77" s="46">
        <f>'SAP BW Actual Usage'!K44</f>
        <v>143</v>
      </c>
      <c r="K77" s="46">
        <f>'SAP BW Actual Usage'!L44</f>
        <v>143</v>
      </c>
      <c r="L77" s="46">
        <f>'SAP BW Actual Usage'!M44</f>
        <v>142</v>
      </c>
      <c r="M77" s="46">
        <f>'SAP BW Actual Usage'!N44</f>
        <v>142</v>
      </c>
    </row>
    <row r="78" spans="1:13">
      <c r="A78" s="256" t="s">
        <v>26</v>
      </c>
      <c r="B78" s="46">
        <f>'SAP BW Actual Usage'!C32</f>
        <v>8</v>
      </c>
      <c r="C78" s="46">
        <f>'SAP BW Actual Usage'!D32</f>
        <v>8</v>
      </c>
      <c r="D78" s="46">
        <f>'SAP BW Actual Usage'!E32</f>
        <v>9</v>
      </c>
      <c r="E78" s="46">
        <f>'SAP BW Actual Usage'!F32</f>
        <v>9</v>
      </c>
      <c r="F78" s="46">
        <f>'SAP BW Actual Usage'!G32</f>
        <v>9</v>
      </c>
      <c r="G78" s="46">
        <f>'SAP BW Actual Usage'!H32</f>
        <v>9</v>
      </c>
      <c r="H78" s="46">
        <f>'SAP BW Actual Usage'!I32</f>
        <v>9</v>
      </c>
      <c r="I78" s="46">
        <f>'SAP BW Actual Usage'!J32</f>
        <v>9</v>
      </c>
      <c r="J78" s="46">
        <f>'SAP BW Actual Usage'!K32</f>
        <v>9</v>
      </c>
      <c r="K78" s="46">
        <f>'SAP BW Actual Usage'!L32</f>
        <v>9</v>
      </c>
      <c r="L78" s="46">
        <f>'SAP BW Actual Usage'!M32</f>
        <v>9</v>
      </c>
      <c r="M78" s="46">
        <f>'SAP BW Actual Usage'!N32</f>
        <v>9</v>
      </c>
    </row>
    <row r="79" spans="1:13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</row>
    <row r="80" spans="1:13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</row>
    <row r="81" spans="1:15">
      <c r="A81" s="205" t="s">
        <v>130</v>
      </c>
      <c r="O81" s="228" t="s">
        <v>44</v>
      </c>
    </row>
    <row r="82" spans="1:15">
      <c r="A82" s="205" t="s">
        <v>73</v>
      </c>
      <c r="B82" s="220">
        <f t="shared" ref="B82:M82" si="45">B7</f>
        <v>45292</v>
      </c>
      <c r="C82" s="220">
        <f t="shared" si="45"/>
        <v>45323</v>
      </c>
      <c r="D82" s="220">
        <f t="shared" si="45"/>
        <v>45352</v>
      </c>
      <c r="E82" s="220">
        <f t="shared" si="45"/>
        <v>45383</v>
      </c>
      <c r="F82" s="220">
        <f t="shared" si="45"/>
        <v>45413</v>
      </c>
      <c r="G82" s="220">
        <f t="shared" si="45"/>
        <v>45444</v>
      </c>
      <c r="H82" s="220">
        <f t="shared" si="45"/>
        <v>45474</v>
      </c>
      <c r="I82" s="220">
        <f t="shared" si="45"/>
        <v>45505</v>
      </c>
      <c r="J82" s="220">
        <f t="shared" si="45"/>
        <v>45536</v>
      </c>
      <c r="K82" s="220">
        <f t="shared" si="45"/>
        <v>45566</v>
      </c>
      <c r="L82" s="220">
        <f t="shared" si="45"/>
        <v>45597</v>
      </c>
      <c r="M82" s="220">
        <f t="shared" si="45"/>
        <v>45627</v>
      </c>
      <c r="N82" s="221" t="s">
        <v>19</v>
      </c>
      <c r="O82" s="228" t="s">
        <v>45</v>
      </c>
    </row>
    <row r="83" spans="1:15">
      <c r="A83" s="214" t="s">
        <v>1</v>
      </c>
      <c r="B83" s="34">
        <f t="shared" ref="B83:M83" si="46">B8</f>
        <v>-65673339.933229737</v>
      </c>
      <c r="C83" s="34">
        <f t="shared" si="46"/>
        <v>4958532.6627742387</v>
      </c>
      <c r="D83" s="34">
        <f t="shared" si="46"/>
        <v>-15782356.524533769</v>
      </c>
      <c r="E83" s="34">
        <f t="shared" si="46"/>
        <v>-23768173.119580012</v>
      </c>
      <c r="F83" s="34">
        <f t="shared" si="46"/>
        <v>-36794047.44263199</v>
      </c>
      <c r="G83" s="34">
        <f t="shared" si="46"/>
        <v>12019364.657276664</v>
      </c>
      <c r="H83" s="34">
        <f t="shared" si="46"/>
        <v>-34578380.631550662</v>
      </c>
      <c r="I83" s="34">
        <f t="shared" si="46"/>
        <v>51961719.756910428</v>
      </c>
      <c r="J83" s="34">
        <f t="shared" si="46"/>
        <v>7303264.9904739019</v>
      </c>
      <c r="K83" s="34">
        <f t="shared" si="46"/>
        <v>-4976543.4884027373</v>
      </c>
      <c r="L83" s="34">
        <f t="shared" si="46"/>
        <v>-33538519.985577784</v>
      </c>
      <c r="M83" s="34">
        <f t="shared" si="46"/>
        <v>36468264.122580767</v>
      </c>
      <c r="N83" s="34">
        <f>SUM(B83:M83)</f>
        <v>-102400214.93549073</v>
      </c>
      <c r="O83" s="53">
        <f t="shared" ref="O83:O93" si="47">N83/N$95</f>
        <v>0.95775636454056234</v>
      </c>
    </row>
    <row r="84" spans="1:15">
      <c r="A84" s="214" t="s">
        <v>35</v>
      </c>
      <c r="B84" s="34">
        <f t="shared" ref="B84:M84" si="48">B11</f>
        <v>-459844.71459721919</v>
      </c>
      <c r="C84" s="34">
        <f t="shared" si="48"/>
        <v>42122.266315499997</v>
      </c>
      <c r="D84" s="34">
        <f t="shared" si="48"/>
        <v>-118898.99223603087</v>
      </c>
      <c r="E84" s="34">
        <f t="shared" si="48"/>
        <v>-170139.24151499991</v>
      </c>
      <c r="F84" s="34">
        <f t="shared" si="48"/>
        <v>-175877.81339164975</v>
      </c>
      <c r="G84" s="34">
        <f t="shared" si="48"/>
        <v>77887.268701249937</v>
      </c>
      <c r="H84" s="34">
        <f t="shared" si="48"/>
        <v>-92105.437402000665</v>
      </c>
      <c r="I84" s="34">
        <f t="shared" si="48"/>
        <v>140301.94684687498</v>
      </c>
      <c r="J84" s="34">
        <f t="shared" si="48"/>
        <v>24605.081261250001</v>
      </c>
      <c r="K84" s="34">
        <f t="shared" si="48"/>
        <v>-40797.884818250001</v>
      </c>
      <c r="L84" s="34">
        <f t="shared" si="48"/>
        <v>-196999.25225373567</v>
      </c>
      <c r="M84" s="34">
        <f t="shared" si="48"/>
        <v>250802.95842066428</v>
      </c>
      <c r="N84" s="34">
        <f>SUM(B84:M84)</f>
        <v>-718943.81466834678</v>
      </c>
      <c r="O84" s="53">
        <f t="shared" si="47"/>
        <v>6.724331728009179E-3</v>
      </c>
    </row>
    <row r="85" spans="1:15">
      <c r="A85" s="214" t="s">
        <v>115</v>
      </c>
      <c r="B85" s="34">
        <f t="shared" ref="B85:M85" si="49">B12</f>
        <v>-4154107.747600873</v>
      </c>
      <c r="C85" s="34">
        <f t="shared" si="49"/>
        <v>381279.98259000003</v>
      </c>
      <c r="D85" s="34">
        <f t="shared" si="49"/>
        <v>-1079505.5065365776</v>
      </c>
      <c r="E85" s="34">
        <f t="shared" si="49"/>
        <v>-1547846.3913821995</v>
      </c>
      <c r="F85" s="34">
        <f t="shared" si="49"/>
        <v>-1022897.7036764983</v>
      </c>
      <c r="G85" s="34">
        <f t="shared" si="49"/>
        <v>2512665.7303937478</v>
      </c>
      <c r="H85" s="34">
        <f t="shared" si="49"/>
        <v>-2953038.5295660212</v>
      </c>
      <c r="I85" s="34">
        <f t="shared" si="49"/>
        <v>4489015.0241956245</v>
      </c>
      <c r="J85" s="34">
        <f t="shared" si="49"/>
        <v>787102.2746552499</v>
      </c>
      <c r="K85" s="34">
        <f t="shared" si="49"/>
        <v>-366020.11719000002</v>
      </c>
      <c r="L85" s="34">
        <f t="shared" si="49"/>
        <v>-1767686.8599113962</v>
      </c>
      <c r="M85" s="34">
        <f t="shared" si="49"/>
        <v>2248869.5468524788</v>
      </c>
      <c r="N85" s="34">
        <f t="shared" ref="N85:N93" si="50">SUM(B85:M85)</f>
        <v>-2472170.2971764654</v>
      </c>
      <c r="O85" s="53">
        <f t="shared" si="47"/>
        <v>2.3122381509067157E-2</v>
      </c>
    </row>
    <row r="86" spans="1:15">
      <c r="A86" s="214" t="s">
        <v>36</v>
      </c>
      <c r="B86" s="34">
        <f t="shared" ref="B86:M86" si="51">B15</f>
        <v>-291499.89440350159</v>
      </c>
      <c r="C86" s="34">
        <f t="shared" si="51"/>
        <v>26768.888606249999</v>
      </c>
      <c r="D86" s="34">
        <f t="shared" si="51"/>
        <v>-70669.143863123536</v>
      </c>
      <c r="E86" s="34">
        <f t="shared" si="51"/>
        <v>-101406.18208799996</v>
      </c>
      <c r="F86" s="34">
        <f t="shared" si="51"/>
        <v>-89997.035543999868</v>
      </c>
      <c r="G86" s="34">
        <f t="shared" si="51"/>
        <v>92420.298459999918</v>
      </c>
      <c r="H86" s="34">
        <f t="shared" si="51"/>
        <v>-109445.25409333412</v>
      </c>
      <c r="I86" s="34">
        <f t="shared" si="51"/>
        <v>168341.64082999999</v>
      </c>
      <c r="J86" s="34">
        <f t="shared" si="51"/>
        <v>29197.64329</v>
      </c>
      <c r="K86" s="34">
        <f t="shared" si="51"/>
        <v>-24004.519717499999</v>
      </c>
      <c r="L86" s="34">
        <f t="shared" si="51"/>
        <v>-115825.89003825137</v>
      </c>
      <c r="M86" s="34">
        <f t="shared" si="51"/>
        <v>147293.03935499859</v>
      </c>
      <c r="N86" s="34">
        <f t="shared" si="50"/>
        <v>-338826.40920646198</v>
      </c>
      <c r="O86" s="53">
        <f t="shared" si="47"/>
        <v>3.1690670776067039E-3</v>
      </c>
    </row>
    <row r="87" spans="1:15">
      <c r="A87" s="214" t="s">
        <v>108</v>
      </c>
      <c r="B87" s="34">
        <f t="shared" ref="B87:M87" si="52">B16</f>
        <v>-3537556.7250093943</v>
      </c>
      <c r="C87" s="34">
        <f t="shared" si="52"/>
        <v>316857.64021874993</v>
      </c>
      <c r="D87" s="34">
        <f t="shared" si="52"/>
        <v>-861013.54381873214</v>
      </c>
      <c r="E87" s="34">
        <f t="shared" si="52"/>
        <v>-1227521.0119499995</v>
      </c>
      <c r="F87" s="34">
        <f t="shared" si="52"/>
        <v>-601762.23434249824</v>
      </c>
      <c r="G87" s="34">
        <f t="shared" si="52"/>
        <v>2661447.0727833314</v>
      </c>
      <c r="H87" s="34">
        <f t="shared" si="52"/>
        <v>-3145525.8403200228</v>
      </c>
      <c r="I87" s="34">
        <f t="shared" si="52"/>
        <v>4783321.1376499999</v>
      </c>
      <c r="J87" s="34">
        <f t="shared" si="52"/>
        <v>837742.71337000001</v>
      </c>
      <c r="K87" s="34">
        <f t="shared" si="52"/>
        <v>-290281.02862499998</v>
      </c>
      <c r="L87" s="34">
        <f t="shared" si="52"/>
        <v>-1401203.0321484539</v>
      </c>
      <c r="M87" s="34">
        <f t="shared" si="52"/>
        <v>1781644.5219374828</v>
      </c>
      <c r="N87" s="34">
        <f t="shared" si="50"/>
        <v>-683850.33025453635</v>
      </c>
      <c r="O87" s="53">
        <f t="shared" si="47"/>
        <v>6.3960999164606779E-3</v>
      </c>
    </row>
    <row r="88" spans="1:15">
      <c r="A88" s="214" t="s">
        <v>37</v>
      </c>
      <c r="B88" s="34">
        <f t="shared" ref="B88:M88" si="53">B19</f>
        <v>-49546.80679941694</v>
      </c>
      <c r="C88" s="34">
        <f t="shared" si="53"/>
        <v>4123.1963624999999</v>
      </c>
      <c r="D88" s="34">
        <f t="shared" si="53"/>
        <v>-11623.101902916425</v>
      </c>
      <c r="E88" s="34">
        <f t="shared" si="53"/>
        <v>-16622.140629999991</v>
      </c>
      <c r="F88" s="34">
        <f t="shared" si="53"/>
        <v>-11877.268576666644</v>
      </c>
      <c r="G88" s="34">
        <f t="shared" si="53"/>
        <v>24382.679333333312</v>
      </c>
      <c r="H88" s="34">
        <f t="shared" si="53"/>
        <v>-28776.389866666872</v>
      </c>
      <c r="I88" s="34">
        <f t="shared" si="53"/>
        <v>43816.399000000005</v>
      </c>
      <c r="J88" s="34">
        <f t="shared" si="53"/>
        <v>7676.9228000000003</v>
      </c>
      <c r="K88" s="34">
        <f t="shared" si="53"/>
        <v>-3961.5023874999997</v>
      </c>
      <c r="L88" s="34">
        <f t="shared" si="53"/>
        <v>-19114.922744583557</v>
      </c>
      <c r="M88" s="34">
        <f t="shared" si="53"/>
        <v>24307.994241666434</v>
      </c>
      <c r="N88" s="34">
        <f t="shared" si="50"/>
        <v>-37214.941170250677</v>
      </c>
      <c r="O88" s="53">
        <f t="shared" si="47"/>
        <v>3.4807394480826224E-4</v>
      </c>
    </row>
    <row r="89" spans="1:15">
      <c r="A89" s="214" t="s">
        <v>109</v>
      </c>
      <c r="B89" s="34">
        <f t="shared" ref="B89:M89" si="54">B20</f>
        <v>-1077287.4570150061</v>
      </c>
      <c r="C89" s="34">
        <f t="shared" si="54"/>
        <v>93918.973500000007</v>
      </c>
      <c r="D89" s="34">
        <f t="shared" si="54"/>
        <v>-254825.04099936975</v>
      </c>
      <c r="E89" s="34">
        <f t="shared" si="54"/>
        <v>-364854.28535999986</v>
      </c>
      <c r="F89" s="34">
        <f t="shared" si="54"/>
        <v>79903.066320000493</v>
      </c>
      <c r="G89" s="34">
        <f t="shared" si="54"/>
        <v>1603951.5206249987</v>
      </c>
      <c r="H89" s="34">
        <f t="shared" si="54"/>
        <v>-1890729.5400000138</v>
      </c>
      <c r="I89" s="34">
        <f t="shared" si="54"/>
        <v>2875493.9503124999</v>
      </c>
      <c r="J89" s="34">
        <f t="shared" si="54"/>
        <v>504406.03500000003</v>
      </c>
      <c r="K89" s="34">
        <f t="shared" si="54"/>
        <v>-86339.327287499997</v>
      </c>
      <c r="L89" s="34">
        <f t="shared" si="54"/>
        <v>-415117.60777687992</v>
      </c>
      <c r="M89" s="34">
        <f t="shared" si="54"/>
        <v>530412.006712495</v>
      </c>
      <c r="N89" s="34">
        <f t="shared" si="50"/>
        <v>1598932.2940312242</v>
      </c>
      <c r="O89" s="53">
        <f t="shared" si="47"/>
        <v>-1.4954925456382863E-2</v>
      </c>
    </row>
    <row r="90" spans="1:15">
      <c r="A90" s="214" t="s">
        <v>38</v>
      </c>
      <c r="B90" s="34">
        <f t="shared" ref="B90:M90" si="55">B23</f>
        <v>-113427.80603000063</v>
      </c>
      <c r="C90" s="34">
        <f t="shared" si="55"/>
        <v>10383.18435</v>
      </c>
      <c r="D90" s="34">
        <f t="shared" si="55"/>
        <v>-29269.721634999398</v>
      </c>
      <c r="E90" s="34">
        <f t="shared" si="55"/>
        <v>-41858.484359999988</v>
      </c>
      <c r="F90" s="34">
        <f t="shared" si="55"/>
        <v>-42701.494689999949</v>
      </c>
      <c r="G90" s="34">
        <f t="shared" si="55"/>
        <v>20773.563849999984</v>
      </c>
      <c r="H90" s="34">
        <f t="shared" si="55"/>
        <v>-24516.918920000178</v>
      </c>
      <c r="I90" s="34">
        <f t="shared" si="55"/>
        <v>34219.818668749998</v>
      </c>
      <c r="J90" s="34">
        <f t="shared" si="55"/>
        <v>5995.5384775000002</v>
      </c>
      <c r="K90" s="34">
        <f t="shared" si="55"/>
        <v>-9144.667262500001</v>
      </c>
      <c r="L90" s="34">
        <f t="shared" si="55"/>
        <v>-44124.574757083858</v>
      </c>
      <c r="M90" s="34">
        <f t="shared" si="55"/>
        <v>56112.175991666132</v>
      </c>
      <c r="N90" s="34">
        <f t="shared" si="50"/>
        <v>-177559.38631666792</v>
      </c>
      <c r="O90" s="53">
        <f t="shared" si="47"/>
        <v>1.6607253455067192E-3</v>
      </c>
    </row>
    <row r="91" spans="1:15">
      <c r="A91" s="214" t="s">
        <v>6</v>
      </c>
      <c r="B91" s="34">
        <f t="shared" ref="B91:M91" si="56">B24</f>
        <v>-958512.39598192193</v>
      </c>
      <c r="C91" s="34">
        <f t="shared" si="56"/>
        <v>87920.226127499991</v>
      </c>
      <c r="D91" s="34">
        <f t="shared" si="56"/>
        <v>-248846.50829932818</v>
      </c>
      <c r="E91" s="34">
        <f t="shared" si="56"/>
        <v>-355156.67434499983</v>
      </c>
      <c r="F91" s="34">
        <f t="shared" si="56"/>
        <v>-200658.17367749952</v>
      </c>
      <c r="G91" s="34">
        <f t="shared" si="56"/>
        <v>695251.05506249936</v>
      </c>
      <c r="H91" s="34">
        <f t="shared" si="56"/>
        <v>-817245.20535000588</v>
      </c>
      <c r="I91" s="34">
        <f t="shared" si="56"/>
        <v>1241875.4535000001</v>
      </c>
      <c r="J91" s="34">
        <f t="shared" si="56"/>
        <v>218023.4692125</v>
      </c>
      <c r="K91" s="34">
        <f t="shared" si="56"/>
        <v>-84985.364248749989</v>
      </c>
      <c r="L91" s="34">
        <f t="shared" si="56"/>
        <v>-409243.74759267148</v>
      </c>
      <c r="M91" s="34">
        <f t="shared" si="56"/>
        <v>523573.31030582829</v>
      </c>
      <c r="N91" s="34">
        <f t="shared" si="50"/>
        <v>-308004.55528684933</v>
      </c>
      <c r="O91" s="53">
        <f t="shared" si="47"/>
        <v>2.8807881245103148E-3</v>
      </c>
    </row>
    <row r="92" spans="1:15" s="55" customFormat="1">
      <c r="A92" s="225" t="s">
        <v>8</v>
      </c>
      <c r="B92" s="34">
        <f t="shared" ref="B92:M92" si="57">B27</f>
        <v>-963262.31537250022</v>
      </c>
      <c r="C92" s="34">
        <f t="shared" si="57"/>
        <v>218356.60976891645</v>
      </c>
      <c r="D92" s="34">
        <f t="shared" si="57"/>
        <v>-225906.22263137731</v>
      </c>
      <c r="E92" s="34">
        <f t="shared" si="57"/>
        <v>-302122.50449333066</v>
      </c>
      <c r="F92" s="34">
        <f t="shared" si="57"/>
        <v>-511694.72920041403</v>
      </c>
      <c r="G92" s="34">
        <f t="shared" si="57"/>
        <v>121822.31192083322</v>
      </c>
      <c r="H92" s="34">
        <f t="shared" si="57"/>
        <v>-143774.45129666768</v>
      </c>
      <c r="I92" s="34">
        <f t="shared" si="57"/>
        <v>218918.31300625001</v>
      </c>
      <c r="J92" s="34">
        <f t="shared" si="57"/>
        <v>38355.935832499999</v>
      </c>
      <c r="K92" s="34">
        <f t="shared" si="57"/>
        <v>-65994.036703835838</v>
      </c>
      <c r="L92" s="34">
        <f t="shared" si="57"/>
        <v>-234899.67059725226</v>
      </c>
      <c r="M92" s="34">
        <f t="shared" si="57"/>
        <v>527470.60090299719</v>
      </c>
      <c r="N92" s="34">
        <f t="shared" si="50"/>
        <v>-1322730.1588638811</v>
      </c>
      <c r="O92" s="53">
        <f t="shared" si="47"/>
        <v>1.2371587589144353E-2</v>
      </c>
    </row>
    <row r="93" spans="1:15">
      <c r="A93" s="214" t="s">
        <v>50</v>
      </c>
      <c r="B93" s="34">
        <f t="shared" ref="B93:M93" si="58">B28</f>
        <v>-27122.292506000151</v>
      </c>
      <c r="C93" s="34">
        <f t="shared" si="58"/>
        <v>2482.7753700000003</v>
      </c>
      <c r="D93" s="34">
        <f t="shared" si="58"/>
        <v>-7873.6839491248384</v>
      </c>
      <c r="E93" s="34">
        <f t="shared" si="58"/>
        <v>-11260.116530999996</v>
      </c>
      <c r="F93" s="34">
        <f t="shared" si="58"/>
        <v>-13246.336826999986</v>
      </c>
      <c r="G93" s="34">
        <f t="shared" si="58"/>
        <v>0</v>
      </c>
      <c r="H93" s="34">
        <f t="shared" si="58"/>
        <v>0</v>
      </c>
      <c r="I93" s="34">
        <f t="shared" si="58"/>
        <v>0</v>
      </c>
      <c r="J93" s="34">
        <f t="shared" si="58"/>
        <v>0</v>
      </c>
      <c r="K93" s="34">
        <f t="shared" si="58"/>
        <v>-2683.5880837499999</v>
      </c>
      <c r="L93" s="34">
        <f t="shared" si="58"/>
        <v>-12948.768896625154</v>
      </c>
      <c r="M93" s="34">
        <f t="shared" si="58"/>
        <v>16466.642527499844</v>
      </c>
      <c r="N93" s="34">
        <f t="shared" si="50"/>
        <v>-56185.368896000276</v>
      </c>
      <c r="O93" s="53">
        <f t="shared" si="47"/>
        <v>5.2550568070685796E-4</v>
      </c>
    </row>
    <row r="94" spans="1:1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53"/>
    </row>
    <row r="95" spans="1:15">
      <c r="A95" s="214" t="s">
        <v>20</v>
      </c>
      <c r="B95" s="34">
        <f t="shared" ref="B95:O95" si="59">SUM(B83:B93)</f>
        <v>-77305508.088545561</v>
      </c>
      <c r="C95" s="34">
        <f t="shared" si="59"/>
        <v>6142746.4059836557</v>
      </c>
      <c r="D95" s="34">
        <f t="shared" si="59"/>
        <v>-18690787.990405347</v>
      </c>
      <c r="E95" s="34">
        <f t="shared" si="59"/>
        <v>-27906960.152234539</v>
      </c>
      <c r="F95" s="34">
        <f t="shared" si="59"/>
        <v>-39384857.166238219</v>
      </c>
      <c r="G95" s="34">
        <f t="shared" si="59"/>
        <v>19829966.158406656</v>
      </c>
      <c r="H95" s="34">
        <f t="shared" si="59"/>
        <v>-43783538.19836539</v>
      </c>
      <c r="I95" s="34">
        <f t="shared" si="59"/>
        <v>65957023.440920435</v>
      </c>
      <c r="J95" s="34">
        <f t="shared" si="59"/>
        <v>9756370.6043729037</v>
      </c>
      <c r="K95" s="34">
        <f t="shared" si="59"/>
        <v>-5950755.5247273231</v>
      </c>
      <c r="L95" s="34">
        <f t="shared" si="59"/>
        <v>-38155684.312294722</v>
      </c>
      <c r="M95" s="34">
        <f t="shared" si="59"/>
        <v>42575216.919828542</v>
      </c>
      <c r="N95" s="34">
        <f t="shared" si="59"/>
        <v>-106916767.90329899</v>
      </c>
      <c r="O95" s="53">
        <f t="shared" si="59"/>
        <v>0.99999999999999978</v>
      </c>
    </row>
    <row r="97" spans="1:15">
      <c r="A97" s="214" t="s">
        <v>43</v>
      </c>
      <c r="B97" s="34">
        <f t="shared" ref="B97:O97" si="60">B30-B95</f>
        <v>0</v>
      </c>
      <c r="C97" s="34">
        <f t="shared" si="60"/>
        <v>0</v>
      </c>
      <c r="D97" s="34">
        <f t="shared" si="60"/>
        <v>0</v>
      </c>
      <c r="E97" s="34">
        <f t="shared" si="60"/>
        <v>0</v>
      </c>
      <c r="F97" s="34">
        <f t="shared" si="60"/>
        <v>0</v>
      </c>
      <c r="G97" s="34">
        <f t="shared" si="60"/>
        <v>0</v>
      </c>
      <c r="H97" s="34">
        <f t="shared" si="60"/>
        <v>0</v>
      </c>
      <c r="I97" s="34">
        <f t="shared" si="60"/>
        <v>0</v>
      </c>
      <c r="J97" s="34">
        <f t="shared" si="60"/>
        <v>0</v>
      </c>
      <c r="K97" s="34">
        <f t="shared" si="60"/>
        <v>0</v>
      </c>
      <c r="L97" s="34">
        <f t="shared" si="60"/>
        <v>0</v>
      </c>
      <c r="M97" s="34">
        <f t="shared" si="60"/>
        <v>0</v>
      </c>
      <c r="N97" s="34">
        <f t="shared" si="60"/>
        <v>0</v>
      </c>
      <c r="O97" s="34">
        <f t="shared" si="60"/>
        <v>0</v>
      </c>
    </row>
    <row r="98" spans="1:15">
      <c r="A98" s="92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</row>
    <row r="99" spans="1:15">
      <c r="A99" s="92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</row>
    <row r="100" spans="1:15">
      <c r="A100" s="92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</row>
    <row r="101" spans="1:15">
      <c r="A101" s="92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</row>
    <row r="102" spans="1:15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</row>
    <row r="103" spans="1:15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</row>
    <row r="104" spans="1:15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</row>
    <row r="105" spans="1:15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</row>
    <row r="106" spans="1:15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</row>
    <row r="107" spans="1:15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</row>
    <row r="108" spans="1:15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</row>
    <row r="109" spans="1:15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</row>
    <row r="110" spans="1:15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</row>
    <row r="111" spans="1:15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</row>
    <row r="112" spans="1:15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</row>
    <row r="113" spans="2:13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</row>
    <row r="114" spans="2:13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</row>
    <row r="115" spans="2:13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</row>
    <row r="116" spans="2:13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</row>
    <row r="117" spans="2:13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</row>
    <row r="118" spans="2:1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</row>
    <row r="119" spans="2:1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</row>
    <row r="120" spans="2:13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</row>
    <row r="121" spans="2:13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</row>
    <row r="122" spans="2:13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</row>
    <row r="123" spans="2:13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</row>
    <row r="124" spans="2:13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</row>
    <row r="125" spans="2:13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</row>
    <row r="126" spans="2:13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</row>
    <row r="127" spans="2:13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</row>
    <row r="128" spans="2:13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</row>
    <row r="129" spans="2:13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</row>
    <row r="130" spans="2:13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</row>
    <row r="131" spans="2:13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</row>
    <row r="132" spans="2:13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</row>
    <row r="133" spans="2:13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</row>
  </sheetData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zoomScaleNormal="100" workbookViewId="0">
      <selection activeCell="R28" sqref="R28"/>
    </sheetView>
  </sheetViews>
  <sheetFormatPr defaultColWidth="9.140625" defaultRowHeight="11.25"/>
  <cols>
    <col min="1" max="1" width="27.7109375" style="32" customWidth="1"/>
    <col min="2" max="14" width="16" style="32" customWidth="1"/>
    <col min="15" max="15" width="9.140625" style="32"/>
    <col min="16" max="16" width="14.28515625" style="32" customWidth="1"/>
    <col min="17" max="17" width="12.28515625" style="32" customWidth="1"/>
    <col min="18" max="16384" width="9.140625" style="32"/>
  </cols>
  <sheetData>
    <row r="1" spans="1:28">
      <c r="A1" s="205" t="s">
        <v>40</v>
      </c>
    </row>
    <row r="2" spans="1:28">
      <c r="A2" s="205" t="s">
        <v>27</v>
      </c>
    </row>
    <row r="4" spans="1:28">
      <c r="A4" s="206"/>
    </row>
    <row r="5" spans="1:28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28" ht="12.75">
      <c r="A6" s="207" t="s">
        <v>24</v>
      </c>
      <c r="P6"/>
      <c r="Q6"/>
      <c r="R6"/>
    </row>
    <row r="7" spans="1:28" ht="12.75">
      <c r="A7" s="205" t="s">
        <v>25</v>
      </c>
      <c r="B7" s="220">
        <f>'2024 CBR Adjustment'!C5</f>
        <v>45292</v>
      </c>
      <c r="C7" s="220">
        <f>'2024 CBR Adjustment'!D5</f>
        <v>45323</v>
      </c>
      <c r="D7" s="220">
        <f>'2024 CBR Adjustment'!E5</f>
        <v>45352</v>
      </c>
      <c r="E7" s="220">
        <f>'2024 CBR Adjustment'!F5</f>
        <v>45383</v>
      </c>
      <c r="F7" s="220">
        <f>'2024 CBR Adjustment'!G5</f>
        <v>45413</v>
      </c>
      <c r="G7" s="220">
        <f>'2024 CBR Adjustment'!H5</f>
        <v>45444</v>
      </c>
      <c r="H7" s="220">
        <f>'2024 CBR Adjustment'!I5</f>
        <v>45474</v>
      </c>
      <c r="I7" s="220">
        <f>'2024 CBR Adjustment'!J5</f>
        <v>45505</v>
      </c>
      <c r="J7" s="220">
        <f>'2024 CBR Adjustment'!K5</f>
        <v>45536</v>
      </c>
      <c r="K7" s="220">
        <f>'2024 CBR Adjustment'!L5</f>
        <v>45566</v>
      </c>
      <c r="L7" s="220">
        <f>'2024 CBR Adjustment'!M5</f>
        <v>45597</v>
      </c>
      <c r="M7" s="220">
        <f>'2024 CBR Adjustment'!N5</f>
        <v>45627</v>
      </c>
      <c r="N7" s="221" t="s">
        <v>19</v>
      </c>
      <c r="P7"/>
      <c r="Q7"/>
      <c r="R7"/>
    </row>
    <row r="8" spans="1:28" ht="12.75">
      <c r="A8" s="222" t="s">
        <v>110</v>
      </c>
      <c r="B8" s="34">
        <f>'Actual Total Usage'!B8+'Temp Adj. by Schedule'!B83</f>
        <v>1222013566.8857701</v>
      </c>
      <c r="C8" s="34">
        <f>'Actual Total Usage'!C8+'Temp Adj. by Schedule'!C83</f>
        <v>1200255258.1077743</v>
      </c>
      <c r="D8" s="34">
        <f>'Actual Total Usage'!D8+'Temp Adj. by Schedule'!D83</f>
        <v>1138573664.0504663</v>
      </c>
      <c r="E8" s="34">
        <f>'Actual Total Usage'!E8+'Temp Adj. by Schedule'!E83</f>
        <v>960410536.99342</v>
      </c>
      <c r="F8" s="34">
        <f>'Actual Total Usage'!F8+'Temp Adj. by Schedule'!F83</f>
        <v>830377113.58036804</v>
      </c>
      <c r="G8" s="34">
        <f>'Actual Total Usage'!G8+'Temp Adj. by Schedule'!G83</f>
        <v>782313906.16227663</v>
      </c>
      <c r="H8" s="34">
        <f>'Actual Total Usage'!H8+'Temp Adj. by Schedule'!H83</f>
        <v>755611629.19444931</v>
      </c>
      <c r="I8" s="34">
        <f>'Actual Total Usage'!I8+'Temp Adj. by Schedule'!I83</f>
        <v>864860279.4499104</v>
      </c>
      <c r="J8" s="34">
        <f>'Actual Total Usage'!J8+'Temp Adj. by Schedule'!J83</f>
        <v>750491478.92747378</v>
      </c>
      <c r="K8" s="34">
        <f>'Actual Total Usage'!K8+'Temp Adj. by Schedule'!K83</f>
        <v>753868053.09759724</v>
      </c>
      <c r="L8" s="34">
        <f>'Actual Total Usage'!L8+'Temp Adj. by Schedule'!L83</f>
        <v>878579745.99042213</v>
      </c>
      <c r="M8" s="34">
        <f>'Actual Total Usage'!M8+'Temp Adj. by Schedule'!M83</f>
        <v>1241226567.5445807</v>
      </c>
      <c r="N8" s="36">
        <f>SUM(B8:M8)</f>
        <v>11378581799.984509</v>
      </c>
      <c r="P8"/>
      <c r="Q8"/>
      <c r="R8"/>
    </row>
    <row r="9" spans="1:28" ht="12.75">
      <c r="A9" s="214" t="s">
        <v>29</v>
      </c>
      <c r="B9" s="35">
        <f t="shared" ref="B9:I9" si="0">SUM(B8:B8)</f>
        <v>1222013566.8857701</v>
      </c>
      <c r="C9" s="35">
        <f t="shared" si="0"/>
        <v>1200255258.1077743</v>
      </c>
      <c r="D9" s="35">
        <f t="shared" si="0"/>
        <v>1138573664.0504663</v>
      </c>
      <c r="E9" s="35">
        <f t="shared" si="0"/>
        <v>960410536.99342</v>
      </c>
      <c r="F9" s="35">
        <f t="shared" si="0"/>
        <v>830377113.58036804</v>
      </c>
      <c r="G9" s="35">
        <f t="shared" si="0"/>
        <v>782313906.16227663</v>
      </c>
      <c r="H9" s="35">
        <f t="shared" si="0"/>
        <v>755611629.19444931</v>
      </c>
      <c r="I9" s="35">
        <f t="shared" si="0"/>
        <v>864860279.4499104</v>
      </c>
      <c r="J9" s="35">
        <f t="shared" ref="J9:M9" si="1">SUM(J8:J8)</f>
        <v>750491478.92747378</v>
      </c>
      <c r="K9" s="35">
        <f t="shared" si="1"/>
        <v>753868053.09759724</v>
      </c>
      <c r="L9" s="35">
        <f t="shared" si="1"/>
        <v>878579745.99042213</v>
      </c>
      <c r="M9" s="35">
        <f t="shared" si="1"/>
        <v>1241226567.5445807</v>
      </c>
      <c r="N9" s="35">
        <f>SUM(B9:M9)</f>
        <v>11378581799.984509</v>
      </c>
      <c r="P9"/>
      <c r="Q9"/>
      <c r="R9"/>
    </row>
    <row r="10" spans="1:28" ht="12.7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/>
      <c r="Q10"/>
      <c r="R10"/>
    </row>
    <row r="11" spans="1:28" ht="12.75">
      <c r="A11" s="222" t="s">
        <v>35</v>
      </c>
      <c r="B11" s="34">
        <f>'Actual Total Usage'!B11+'Temp Adj. by Schedule'!B84</f>
        <v>26708482.936402783</v>
      </c>
      <c r="C11" s="34">
        <f>'Actual Total Usage'!C11+'Temp Adj. by Schedule'!C84</f>
        <v>27733663.2563155</v>
      </c>
      <c r="D11" s="34">
        <f>'Actual Total Usage'!D11+'Temp Adj. by Schedule'!D84</f>
        <v>25013382.853763971</v>
      </c>
      <c r="E11" s="34">
        <f>'Actual Total Usage'!E11+'Temp Adj. by Schedule'!E84</f>
        <v>22685281.512485001</v>
      </c>
      <c r="F11" s="34">
        <f>'Actual Total Usage'!F11+'Temp Adj. by Schedule'!F84</f>
        <v>19305391.787608352</v>
      </c>
      <c r="G11" s="34">
        <f>'Actual Total Usage'!G11+'Temp Adj. by Schedule'!G84</f>
        <v>19738174.28470125</v>
      </c>
      <c r="H11" s="34">
        <f>'Actual Total Usage'!H11+'Temp Adj. by Schedule'!H84</f>
        <v>17506903.452597998</v>
      </c>
      <c r="I11" s="34">
        <f>'Actual Total Usage'!I11+'Temp Adj. by Schedule'!I84</f>
        <v>18341452.003846876</v>
      </c>
      <c r="J11" s="34">
        <f>'Actual Total Usage'!J11+'Temp Adj. by Schedule'!J84</f>
        <v>17075964.677261252</v>
      </c>
      <c r="K11" s="34">
        <f>'Actual Total Usage'!K11+'Temp Adj. by Schedule'!K84</f>
        <v>17689654.295181751</v>
      </c>
      <c r="L11" s="34">
        <f>'Actual Total Usage'!L11+'Temp Adj. by Schedule'!L84</f>
        <v>19225707.898746263</v>
      </c>
      <c r="M11" s="34">
        <f>'Actual Total Usage'!M11+'Temp Adj. by Schedule'!M84</f>
        <v>25704593.847420663</v>
      </c>
      <c r="N11" s="36">
        <f>SUM(B11:M11)</f>
        <v>256728652.80633166</v>
      </c>
      <c r="P11"/>
      <c r="Q11"/>
      <c r="R11"/>
    </row>
    <row r="12" spans="1:28" s="223" customFormat="1" ht="12.75">
      <c r="A12" s="222" t="s">
        <v>107</v>
      </c>
      <c r="B12" s="1">
        <f>'Actual Total Usage'!B12+'Temp Adj. by Schedule'!B85</f>
        <v>220718437.19739911</v>
      </c>
      <c r="C12" s="1">
        <f>'Actual Total Usage'!C12+'Temp Adj. by Schedule'!C85</f>
        <v>211094564.33458999</v>
      </c>
      <c r="D12" s="1">
        <f>'Actual Total Usage'!D12+'Temp Adj. by Schedule'!D85</f>
        <v>209993202.23846346</v>
      </c>
      <c r="E12" s="1">
        <f>'Actual Total Usage'!E12+'Temp Adj. by Schedule'!E85</f>
        <v>197787028.07561782</v>
      </c>
      <c r="F12" s="1">
        <f>'Actual Total Usage'!F12+'Temp Adj. by Schedule'!F85</f>
        <v>187501806.93032351</v>
      </c>
      <c r="G12" s="1">
        <f>'Actual Total Usage'!G12+'Temp Adj. by Schedule'!G85</f>
        <v>182599541.60239375</v>
      </c>
      <c r="H12" s="1">
        <f>'Actual Total Usage'!H12+'Temp Adj. by Schedule'!H85</f>
        <v>188126148.63243395</v>
      </c>
      <c r="I12" s="1">
        <f>'Actual Total Usage'!I12+'Temp Adj. by Schedule'!I85</f>
        <v>201782115.63919562</v>
      </c>
      <c r="J12" s="1">
        <f>'Actual Total Usage'!J12+'Temp Adj. by Schedule'!J85</f>
        <v>186394332.78865525</v>
      </c>
      <c r="K12" s="1">
        <f>'Actual Total Usage'!K12+'Temp Adj. by Schedule'!K85</f>
        <v>180930861.29580998</v>
      </c>
      <c r="L12" s="1">
        <f>'Actual Total Usage'!L12+'Temp Adj. by Schedule'!L85</f>
        <v>181062161.80608863</v>
      </c>
      <c r="M12" s="1">
        <f>'Actual Total Usage'!M12+'Temp Adj. by Schedule'!M85</f>
        <v>219766161.31485245</v>
      </c>
      <c r="N12" s="1">
        <f>SUM(B12:M12)</f>
        <v>2367756361.855823</v>
      </c>
      <c r="P12"/>
      <c r="Q12"/>
      <c r="R12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</row>
    <row r="13" spans="1:28" ht="12.75">
      <c r="A13" s="214" t="s">
        <v>30</v>
      </c>
      <c r="B13" s="35">
        <f t="shared" ref="B13:I13" si="2">SUM(B11:B12)</f>
        <v>247426920.13380188</v>
      </c>
      <c r="C13" s="35">
        <f t="shared" si="2"/>
        <v>238828227.59090549</v>
      </c>
      <c r="D13" s="35">
        <f t="shared" si="2"/>
        <v>235006585.09222743</v>
      </c>
      <c r="E13" s="35">
        <f t="shared" si="2"/>
        <v>220472309.58810282</v>
      </c>
      <c r="F13" s="35">
        <f t="shared" si="2"/>
        <v>206807198.71793187</v>
      </c>
      <c r="G13" s="35">
        <f t="shared" si="2"/>
        <v>202337715.887095</v>
      </c>
      <c r="H13" s="35">
        <f t="shared" si="2"/>
        <v>205633052.08503196</v>
      </c>
      <c r="I13" s="35">
        <f t="shared" si="2"/>
        <v>220123567.6430425</v>
      </c>
      <c r="J13" s="35">
        <f t="shared" ref="J13:M13" si="3">SUM(J11:J12)</f>
        <v>203470297.46591651</v>
      </c>
      <c r="K13" s="35">
        <f t="shared" si="3"/>
        <v>198620515.59099174</v>
      </c>
      <c r="L13" s="35">
        <f t="shared" si="3"/>
        <v>200287869.70483488</v>
      </c>
      <c r="M13" s="35">
        <f t="shared" si="3"/>
        <v>245470755.16227311</v>
      </c>
      <c r="N13" s="35">
        <f>SUM(B13:M13)</f>
        <v>2624485014.6621556</v>
      </c>
      <c r="P13"/>
      <c r="Q13"/>
      <c r="R13"/>
    </row>
    <row r="14" spans="1:28" ht="12.7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6"/>
      <c r="P14"/>
      <c r="Q14"/>
      <c r="R14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</row>
    <row r="15" spans="1:28" ht="12.75">
      <c r="A15" s="222" t="s">
        <v>36</v>
      </c>
      <c r="B15" s="34">
        <f>'Actual Total Usage'!B15+'Temp Adj. by Schedule'!B86</f>
        <v>13410638.957596498</v>
      </c>
      <c r="C15" s="34">
        <f>'Actual Total Usage'!C15+'Temp Adj. by Schedule'!C86</f>
        <v>12036510.473606251</v>
      </c>
      <c r="D15" s="34">
        <f>'Actual Total Usage'!D15+'Temp Adj. by Schedule'!D86</f>
        <v>11938509.092136877</v>
      </c>
      <c r="E15" s="34">
        <f>'Actual Total Usage'!E15+'Temp Adj. by Schedule'!E86</f>
        <v>10790722.682912</v>
      </c>
      <c r="F15" s="34">
        <f>'Actual Total Usage'!F15+'Temp Adj. by Schedule'!F86</f>
        <v>9846904.2704559993</v>
      </c>
      <c r="G15" s="34">
        <f>'Actual Total Usage'!G15+'Temp Adj. by Schedule'!G86</f>
        <v>9252368.9274599999</v>
      </c>
      <c r="H15" s="34">
        <f>'Actual Total Usage'!H15+'Temp Adj. by Schedule'!H86</f>
        <v>9427564.0039066654</v>
      </c>
      <c r="I15" s="34">
        <f>'Actual Total Usage'!I15+'Temp Adj. by Schedule'!I86</f>
        <v>9771057.1268300004</v>
      </c>
      <c r="J15" s="34">
        <f>'Actual Total Usage'!J15+'Temp Adj. by Schedule'!J86</f>
        <v>9360385.2662899997</v>
      </c>
      <c r="K15" s="34">
        <f>'Actual Total Usage'!K15+'Temp Adj. by Schedule'!K86</f>
        <v>9223460.0312825013</v>
      </c>
      <c r="L15" s="34">
        <f>'Actual Total Usage'!L15+'Temp Adj. by Schedule'!L86</f>
        <v>10375079.328961749</v>
      </c>
      <c r="M15" s="34">
        <f>'Actual Total Usage'!M15+'Temp Adj. by Schedule'!M86</f>
        <v>12720512.314354999</v>
      </c>
      <c r="N15" s="36">
        <f>SUM(B15:M15)</f>
        <v>128153712.47579353</v>
      </c>
      <c r="P15"/>
      <c r="Q15"/>
      <c r="R15"/>
    </row>
    <row r="16" spans="1:28" s="223" customFormat="1" ht="12.75">
      <c r="A16" s="222" t="s">
        <v>108</v>
      </c>
      <c r="B16" s="1">
        <f>'Actual Total Usage'!B16+'Temp Adj. by Schedule'!B87</f>
        <v>260505437.83899063</v>
      </c>
      <c r="C16" s="1">
        <f>'Actual Total Usage'!C16+'Temp Adj. by Schedule'!C87</f>
        <v>242323693.63821876</v>
      </c>
      <c r="D16" s="1">
        <f>'Actual Total Usage'!D16+'Temp Adj. by Schedule'!D87</f>
        <v>245087409.70718125</v>
      </c>
      <c r="E16" s="1">
        <f>'Actual Total Usage'!E16+'Temp Adj. by Schedule'!E87</f>
        <v>238620897.51505002</v>
      </c>
      <c r="F16" s="1">
        <f>'Actual Total Usage'!F16+'Temp Adj. by Schedule'!F87</f>
        <v>227813412.14765751</v>
      </c>
      <c r="G16" s="1">
        <f>'Actual Total Usage'!G16+'Temp Adj. by Schedule'!G87</f>
        <v>227969514.9497833</v>
      </c>
      <c r="H16" s="1">
        <f>'Actual Total Usage'!H16+'Temp Adj. by Schedule'!H87</f>
        <v>237435690.14267999</v>
      </c>
      <c r="I16" s="1">
        <f>'Actual Total Usage'!I16+'Temp Adj. by Schedule'!I87</f>
        <v>250745347.84564999</v>
      </c>
      <c r="J16" s="1">
        <f>'Actual Total Usage'!J16+'Temp Adj. by Schedule'!J87</f>
        <v>231775112.01636997</v>
      </c>
      <c r="K16" s="1">
        <f>'Actual Total Usage'!K16+'Temp Adj. by Schedule'!K87</f>
        <v>228970229.880375</v>
      </c>
      <c r="L16" s="1">
        <f>'Actual Total Usage'!L16+'Temp Adj. by Schedule'!L87</f>
        <v>225070401.93685156</v>
      </c>
      <c r="M16" s="1">
        <f>'Actual Total Usage'!M16+'Temp Adj. by Schedule'!M87</f>
        <v>252372430.77693748</v>
      </c>
      <c r="N16" s="1">
        <f>SUM(B16:M16)</f>
        <v>2868689578.3957453</v>
      </c>
      <c r="P16"/>
      <c r="Q16"/>
      <c r="R16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</row>
    <row r="17" spans="1:28" ht="12.75">
      <c r="A17" s="214" t="s">
        <v>31</v>
      </c>
      <c r="B17" s="35">
        <f t="shared" ref="B17:I17" si="4">SUM(B15:B16)</f>
        <v>273916076.79658711</v>
      </c>
      <c r="C17" s="35">
        <f t="shared" si="4"/>
        <v>254360204.11182502</v>
      </c>
      <c r="D17" s="35">
        <f t="shared" si="4"/>
        <v>257025918.79931813</v>
      </c>
      <c r="E17" s="35">
        <f t="shared" si="4"/>
        <v>249411620.19796202</v>
      </c>
      <c r="F17" s="35">
        <f t="shared" si="4"/>
        <v>237660316.4181135</v>
      </c>
      <c r="G17" s="35">
        <f t="shared" si="4"/>
        <v>237221883.87724328</v>
      </c>
      <c r="H17" s="35">
        <f t="shared" si="4"/>
        <v>246863254.14658666</v>
      </c>
      <c r="I17" s="35">
        <f t="shared" si="4"/>
        <v>260516404.97248</v>
      </c>
      <c r="J17" s="35">
        <f t="shared" ref="J17:M17" si="5">SUM(J15:J16)</f>
        <v>241135497.28265998</v>
      </c>
      <c r="K17" s="35">
        <f t="shared" si="5"/>
        <v>238193689.91165751</v>
      </c>
      <c r="L17" s="35">
        <f t="shared" si="5"/>
        <v>235445481.26581332</v>
      </c>
      <c r="M17" s="35">
        <f t="shared" si="5"/>
        <v>265092943.09129247</v>
      </c>
      <c r="N17" s="35">
        <f>SUM(B17:M17)</f>
        <v>2996843290.8715386</v>
      </c>
      <c r="P17"/>
      <c r="Q17"/>
      <c r="R17"/>
    </row>
    <row r="18" spans="1:28" ht="12.7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  <c r="P18"/>
      <c r="Q18"/>
      <c r="R18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 ht="12.75">
      <c r="A19" s="222" t="s">
        <v>37</v>
      </c>
      <c r="B19" s="34">
        <f>'Actual Total Usage'!B19+'Temp Adj. by Schedule'!B88</f>
        <v>1424733.1932005831</v>
      </c>
      <c r="C19" s="34">
        <f>'Actual Total Usage'!C19+'Temp Adj. by Schedule'!C88</f>
        <v>1403703.1963625001</v>
      </c>
      <c r="D19" s="34">
        <f>'Actual Total Usage'!D19+'Temp Adj. by Schedule'!D88</f>
        <v>1225316.8980970837</v>
      </c>
      <c r="E19" s="34">
        <f>'Actual Total Usage'!E19+'Temp Adj. by Schedule'!E88</f>
        <v>1092877.85937</v>
      </c>
      <c r="F19" s="34">
        <f>'Actual Total Usage'!F19+'Temp Adj. by Schedule'!F88</f>
        <v>954982.7314233334</v>
      </c>
      <c r="G19" s="34">
        <f>'Actual Total Usage'!G19+'Temp Adj. by Schedule'!G88</f>
        <v>935662.67933333328</v>
      </c>
      <c r="H19" s="34">
        <f>'Actual Total Usage'!H19+'Temp Adj. by Schedule'!H88</f>
        <v>863603.61013333313</v>
      </c>
      <c r="I19" s="34">
        <f>'Actual Total Usage'!I19+'Temp Adj. by Schedule'!I88</f>
        <v>1037556.399</v>
      </c>
      <c r="J19" s="34">
        <f>'Actual Total Usage'!J19+'Temp Adj. by Schedule'!J88</f>
        <v>1151176.9228000001</v>
      </c>
      <c r="K19" s="34">
        <f>'Actual Total Usage'!K19+'Temp Adj. by Schedule'!K88</f>
        <v>1052698.4976125001</v>
      </c>
      <c r="L19" s="34">
        <f>'Actual Total Usage'!L19+'Temp Adj. by Schedule'!L88</f>
        <v>1194345.0772554164</v>
      </c>
      <c r="M19" s="34">
        <f>'Actual Total Usage'!M19+'Temp Adj. by Schedule'!M88</f>
        <v>1632747.9942416665</v>
      </c>
      <c r="N19" s="36">
        <f>SUM(B19:M19)</f>
        <v>13969405.058829749</v>
      </c>
      <c r="P19"/>
      <c r="Q19"/>
      <c r="R19"/>
    </row>
    <row r="20" spans="1:28" s="223" customFormat="1" ht="12.75">
      <c r="A20" s="222" t="s">
        <v>109</v>
      </c>
      <c r="B20" s="1">
        <f>'Actual Total Usage'!B20+'Temp Adj. by Schedule'!B89</f>
        <v>172497684.27298501</v>
      </c>
      <c r="C20" s="1">
        <f>'Actual Total Usage'!C20+'Temp Adj. by Schedule'!C89</f>
        <v>154422183.71350002</v>
      </c>
      <c r="D20" s="1">
        <f>'Actual Total Usage'!D20+'Temp Adj. by Schedule'!D89</f>
        <v>150448132.53400064</v>
      </c>
      <c r="E20" s="1">
        <f>'Actual Total Usage'!E20+'Temp Adj. by Schedule'!E89</f>
        <v>156845801.81364</v>
      </c>
      <c r="F20" s="1">
        <f>'Actual Total Usage'!F20+'Temp Adj. by Schedule'!F89</f>
        <v>153473897.35231999</v>
      </c>
      <c r="G20" s="1">
        <f>'Actual Total Usage'!G20+'Temp Adj. by Schedule'!G89</f>
        <v>152598936.41762501</v>
      </c>
      <c r="H20" s="1">
        <f>'Actual Total Usage'!H20+'Temp Adj. by Schedule'!H89</f>
        <v>159759457.46499997</v>
      </c>
      <c r="I20" s="1">
        <f>'Actual Total Usage'!I20+'Temp Adj. by Schedule'!I89</f>
        <v>178938563.54431251</v>
      </c>
      <c r="J20" s="1">
        <f>'Actual Total Usage'!J20+'Temp Adj. by Schedule'!J89</f>
        <v>162012478.68699998</v>
      </c>
      <c r="K20" s="1">
        <f>'Actual Total Usage'!K20+'Temp Adj. by Schedule'!K89</f>
        <v>137360075.19771251</v>
      </c>
      <c r="L20" s="1">
        <f>'Actual Total Usage'!L20+'Temp Adj. by Schedule'!L89</f>
        <v>164301384.2572231</v>
      </c>
      <c r="M20" s="1">
        <f>'Actual Total Usage'!M20+'Temp Adj. by Schedule'!M89</f>
        <v>155080480.38971248</v>
      </c>
      <c r="N20" s="1">
        <f>SUM(B20:M20)</f>
        <v>1897739075.6450312</v>
      </c>
      <c r="P20"/>
      <c r="Q20"/>
      <c r="R20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</row>
    <row r="21" spans="1:28" ht="12.75">
      <c r="A21" s="214" t="s">
        <v>32</v>
      </c>
      <c r="B21" s="35">
        <f t="shared" ref="B21:I21" si="6">SUM(B19:B20)</f>
        <v>173922417.4661856</v>
      </c>
      <c r="C21" s="35">
        <f t="shared" si="6"/>
        <v>155825886.90986252</v>
      </c>
      <c r="D21" s="35">
        <f t="shared" si="6"/>
        <v>151673449.43209773</v>
      </c>
      <c r="E21" s="35">
        <f t="shared" si="6"/>
        <v>157938679.67300999</v>
      </c>
      <c r="F21" s="35">
        <f t="shared" si="6"/>
        <v>154428880.08374333</v>
      </c>
      <c r="G21" s="35">
        <f t="shared" si="6"/>
        <v>153534599.09695834</v>
      </c>
      <c r="H21" s="35">
        <f t="shared" si="6"/>
        <v>160623061.07513329</v>
      </c>
      <c r="I21" s="35">
        <f t="shared" si="6"/>
        <v>179976119.9433125</v>
      </c>
      <c r="J21" s="35">
        <f t="shared" ref="J21:M21" si="7">SUM(J19:J20)</f>
        <v>163163655.60979998</v>
      </c>
      <c r="K21" s="35">
        <f t="shared" si="7"/>
        <v>138412773.69532502</v>
      </c>
      <c r="L21" s="35">
        <f t="shared" si="7"/>
        <v>165495729.33447853</v>
      </c>
      <c r="M21" s="35">
        <f t="shared" si="7"/>
        <v>156713228.38395414</v>
      </c>
      <c r="N21" s="35">
        <f>SUM(B21:M21)</f>
        <v>1911708480.703861</v>
      </c>
      <c r="P21"/>
      <c r="Q21"/>
      <c r="R21"/>
    </row>
    <row r="22" spans="1:28" ht="12.7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6"/>
      <c r="P22"/>
      <c r="Q22"/>
      <c r="R22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</row>
    <row r="23" spans="1:28" ht="12.75">
      <c r="A23" s="222" t="s">
        <v>38</v>
      </c>
      <c r="B23" s="34">
        <f>'Actual Total Usage'!B23+'Temp Adj. by Schedule'!B90</f>
        <v>1845932.1939699994</v>
      </c>
      <c r="C23" s="34">
        <f>'Actual Total Usage'!C23+'Temp Adj. by Schedule'!C90</f>
        <v>1970413.3843499999</v>
      </c>
      <c r="D23" s="34">
        <f>'Actual Total Usage'!D23+'Temp Adj. by Schedule'!D90</f>
        <v>2081110.2783650006</v>
      </c>
      <c r="E23" s="34">
        <f>'Actual Total Usage'!E23+'Temp Adj. by Schedule'!E90</f>
        <v>1558701.5156400001</v>
      </c>
      <c r="F23" s="34">
        <f>'Actual Total Usage'!F23+'Temp Adj. by Schedule'!F90</f>
        <v>1428471.8053100002</v>
      </c>
      <c r="G23" s="34">
        <f>'Actual Total Usage'!G23+'Temp Adj. by Schedule'!G90</f>
        <v>1430370.06385</v>
      </c>
      <c r="H23" s="34">
        <f>'Actual Total Usage'!H23+'Temp Adj. by Schedule'!H90</f>
        <v>1455563.0810799999</v>
      </c>
      <c r="I23" s="34">
        <f>'Actual Total Usage'!I23+'Temp Adj. by Schedule'!I90</f>
        <v>978735.01866874995</v>
      </c>
      <c r="J23" s="34">
        <f>'Actual Total Usage'!J23+'Temp Adj. by Schedule'!J90</f>
        <v>1111860.3384775</v>
      </c>
      <c r="K23" s="34">
        <f>'Actual Total Usage'!K23+'Temp Adj. by Schedule'!K90</f>
        <v>1028555.3327375</v>
      </c>
      <c r="L23" s="34">
        <f>'Actual Total Usage'!L23+'Temp Adj. by Schedule'!L90</f>
        <v>1159955.4252429162</v>
      </c>
      <c r="M23" s="34">
        <f>'Actual Total Usage'!M23+'Temp Adj. by Schedule'!M90</f>
        <v>1450272.175991666</v>
      </c>
      <c r="N23" s="36">
        <f>SUM(B23:M23)</f>
        <v>17499940.613683332</v>
      </c>
      <c r="P23"/>
      <c r="Q23"/>
      <c r="R23"/>
    </row>
    <row r="24" spans="1:28" s="223" customFormat="1" ht="12.75">
      <c r="A24" s="222" t="s">
        <v>6</v>
      </c>
      <c r="B24" s="1">
        <f>'Actual Total Usage'!B24+'Temp Adj. by Schedule'!B91</f>
        <v>121109460.66201808</v>
      </c>
      <c r="C24" s="1">
        <f>'Actual Total Usage'!C24+'Temp Adj. by Schedule'!C91</f>
        <v>114489867.09812751</v>
      </c>
      <c r="D24" s="1">
        <f>'Actual Total Usage'!D24+'Temp Adj. by Schedule'!D91</f>
        <v>104510468.95470068</v>
      </c>
      <c r="E24" s="1">
        <f>'Actual Total Usage'!E24+'Temp Adj. by Schedule'!E91</f>
        <v>107874788.193655</v>
      </c>
      <c r="F24" s="1">
        <f>'Actual Total Usage'!F24+'Temp Adj. by Schedule'!F91</f>
        <v>116709011.4753225</v>
      </c>
      <c r="G24" s="1">
        <f>'Actual Total Usage'!G24+'Temp Adj. by Schedule'!G91</f>
        <v>112726642.23006251</v>
      </c>
      <c r="H24" s="1">
        <f>'Actual Total Usage'!H24+'Temp Adj. by Schedule'!H91</f>
        <v>112408007.72064999</v>
      </c>
      <c r="I24" s="1">
        <f>'Actual Total Usage'!I24+'Temp Adj. by Schedule'!I91</f>
        <v>126096448.3955</v>
      </c>
      <c r="J24" s="1">
        <f>'Actual Total Usage'!J24+'Temp Adj. by Schedule'!J91</f>
        <v>112896466.1742125</v>
      </c>
      <c r="K24" s="1">
        <f>'Actual Total Usage'!K24+'Temp Adj. by Schedule'!K91</f>
        <v>114164288.84575124</v>
      </c>
      <c r="L24" s="1">
        <f>'Actual Total Usage'!L24+'Temp Adj. by Schedule'!L91</f>
        <v>106800614.86440733</v>
      </c>
      <c r="M24" s="1">
        <f>'Actual Total Usage'!M24+'Temp Adj. by Schedule'!M91</f>
        <v>103473451.80730583</v>
      </c>
      <c r="N24" s="1">
        <f>SUM(B24:M24)</f>
        <v>1353259516.4217131</v>
      </c>
      <c r="P24"/>
      <c r="Q24"/>
      <c r="R24"/>
    </row>
    <row r="25" spans="1:28" ht="12.75">
      <c r="A25" s="214" t="s">
        <v>33</v>
      </c>
      <c r="B25" s="35">
        <f t="shared" ref="B25:I25" si="8">SUM(B23:B24)</f>
        <v>122955392.85598807</v>
      </c>
      <c r="C25" s="35">
        <f t="shared" si="8"/>
        <v>116460280.48247752</v>
      </c>
      <c r="D25" s="35">
        <f t="shared" si="8"/>
        <v>106591579.23306568</v>
      </c>
      <c r="E25" s="35">
        <f t="shared" si="8"/>
        <v>109433489.709295</v>
      </c>
      <c r="F25" s="35">
        <f t="shared" si="8"/>
        <v>118137483.2806325</v>
      </c>
      <c r="G25" s="35">
        <f t="shared" si="8"/>
        <v>114157012.29391252</v>
      </c>
      <c r="H25" s="35">
        <f t="shared" si="8"/>
        <v>113863570.80172999</v>
      </c>
      <c r="I25" s="35">
        <f t="shared" si="8"/>
        <v>127075183.41416876</v>
      </c>
      <c r="J25" s="35">
        <f t="shared" ref="J25:M25" si="9">SUM(J23:J24)</f>
        <v>114008326.51269001</v>
      </c>
      <c r="K25" s="35">
        <f t="shared" si="9"/>
        <v>115192844.17848875</v>
      </c>
      <c r="L25" s="35">
        <f t="shared" si="9"/>
        <v>107960570.28965025</v>
      </c>
      <c r="M25" s="35">
        <f t="shared" si="9"/>
        <v>104923723.9832975</v>
      </c>
      <c r="N25" s="35">
        <f>SUM(N23:N24)</f>
        <v>1370759457.0353963</v>
      </c>
      <c r="P25"/>
      <c r="Q25"/>
      <c r="R25"/>
    </row>
    <row r="26" spans="1:28" ht="12.7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  <c r="P26"/>
      <c r="Q26"/>
      <c r="R26"/>
    </row>
    <row r="27" spans="1:28" s="55" customFormat="1" ht="12.75">
      <c r="A27" s="225" t="s">
        <v>8</v>
      </c>
      <c r="B27" s="34">
        <f>'Actual Total Usage'!B27+'Temp Adj. by Schedule'!B92</f>
        <v>11702231.5196275</v>
      </c>
      <c r="C27" s="34">
        <f>'Actual Total Usage'!C27+'Temp Adj. by Schedule'!C92</f>
        <v>14600186.369768916</v>
      </c>
      <c r="D27" s="34">
        <f>'Actual Total Usage'!D27+'Temp Adj. by Schedule'!D92</f>
        <v>11748588.557368621</v>
      </c>
      <c r="E27" s="34">
        <f>'Actual Total Usage'!E27+'Temp Adj. by Schedule'!E92</f>
        <v>11370576.225506669</v>
      </c>
      <c r="F27" s="34">
        <f>'Actual Total Usage'!F27+'Temp Adj. by Schedule'!F92</f>
        <v>8330690.6057995865</v>
      </c>
      <c r="G27" s="34">
        <f>'Actual Total Usage'!G27+'Temp Adj. by Schedule'!G92</f>
        <v>9198100.0219208337</v>
      </c>
      <c r="H27" s="34">
        <f>'Actual Total Usage'!H27+'Temp Adj. by Schedule'!H92</f>
        <v>6474451.9537033327</v>
      </c>
      <c r="I27" s="34">
        <f>'Actual Total Usage'!I27+'Temp Adj. by Schedule'!I92</f>
        <v>5862434.69800625</v>
      </c>
      <c r="J27" s="34">
        <f>'Actual Total Usage'!J27+'Temp Adj. by Schedule'!J92</f>
        <v>5761395.5508325007</v>
      </c>
      <c r="K27" s="34">
        <f>'Actual Total Usage'!K27+'Temp Adj. by Schedule'!K92</f>
        <v>7460989.8782961639</v>
      </c>
      <c r="L27" s="34">
        <f>'Actual Total Usage'!L27+'Temp Adj. by Schedule'!L92</f>
        <v>8398132.6194027476</v>
      </c>
      <c r="M27" s="34">
        <f>'Actual Total Usage'!M27+'Temp Adj. by Schedule'!M92</f>
        <v>12230426.870902997</v>
      </c>
      <c r="N27" s="38">
        <f t="shared" ref="N27:N28" si="10">SUM(B27:M27)</f>
        <v>113138204.87113611</v>
      </c>
      <c r="P27"/>
      <c r="Q27"/>
      <c r="R27"/>
    </row>
    <row r="28" spans="1:28" ht="12.75">
      <c r="A28" s="214" t="s">
        <v>50</v>
      </c>
      <c r="B28" s="34">
        <f>'Actual Total Usage'!B28+'Temp Adj. by Schedule'!B93</f>
        <v>779397.70749399986</v>
      </c>
      <c r="C28" s="34">
        <f>'Actual Total Usage'!C28+'Temp Adj. by Schedule'!C93</f>
        <v>944802.77537000005</v>
      </c>
      <c r="D28" s="34">
        <f>'Actual Total Usage'!D28+'Temp Adj. by Schedule'!D93</f>
        <v>898526.31605087512</v>
      </c>
      <c r="E28" s="34">
        <f>'Actual Total Usage'!E28+'Temp Adj. by Schedule'!E93</f>
        <v>782659.88346899999</v>
      </c>
      <c r="F28" s="34">
        <f>'Actual Total Usage'!F28+'Temp Adj. by Schedule'!F93</f>
        <v>572433.66317299998</v>
      </c>
      <c r="G28" s="34">
        <f>'Actual Total Usage'!G28+'Temp Adj. by Schedule'!G93</f>
        <v>492160</v>
      </c>
      <c r="H28" s="34">
        <f>'Actual Total Usage'!H28+'Temp Adj. by Schedule'!H93</f>
        <v>363139.9</v>
      </c>
      <c r="I28" s="34">
        <f>'Actual Total Usage'!I28+'Temp Adj. by Schedule'!I93</f>
        <v>306540.09999999998</v>
      </c>
      <c r="J28" s="34">
        <f>'Actual Total Usage'!J28+'Temp Adj. by Schedule'!J93</f>
        <v>295480</v>
      </c>
      <c r="K28" s="34">
        <f>'Actual Total Usage'!K28+'Temp Adj. by Schedule'!K93</f>
        <v>288216.41191625001</v>
      </c>
      <c r="L28" s="34">
        <f>'Actual Total Usage'!L28+'Temp Adj. by Schedule'!L93</f>
        <v>529331.23110337486</v>
      </c>
      <c r="M28" s="34">
        <f>'Actual Total Usage'!M28+'Temp Adj. by Schedule'!M93</f>
        <v>748046.64252749982</v>
      </c>
      <c r="N28" s="36">
        <f t="shared" si="10"/>
        <v>7000734.6311039999</v>
      </c>
      <c r="P28"/>
      <c r="Q28"/>
      <c r="R28"/>
    </row>
    <row r="29" spans="1:28" ht="12.7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P29"/>
      <c r="Q29"/>
      <c r="R29"/>
    </row>
    <row r="30" spans="1:28" ht="12.75">
      <c r="A30" s="214" t="s">
        <v>20</v>
      </c>
      <c r="B30" s="35">
        <f t="shared" ref="B30:N30" si="11">SUM(B9,B13,B17,B21,B25,B27:B28)</f>
        <v>2052716003.3654544</v>
      </c>
      <c r="C30" s="35">
        <f t="shared" si="11"/>
        <v>1981274846.3479834</v>
      </c>
      <c r="D30" s="35">
        <f t="shared" si="11"/>
        <v>1901518311.4805944</v>
      </c>
      <c r="E30" s="35">
        <f t="shared" si="11"/>
        <v>1709819872.270766</v>
      </c>
      <c r="F30" s="35">
        <f t="shared" si="11"/>
        <v>1556314116.349762</v>
      </c>
      <c r="G30" s="35">
        <f t="shared" si="11"/>
        <v>1499255377.3394065</v>
      </c>
      <c r="H30" s="35">
        <f t="shared" si="11"/>
        <v>1489432159.1566346</v>
      </c>
      <c r="I30" s="35">
        <f t="shared" si="11"/>
        <v>1658720530.2209203</v>
      </c>
      <c r="J30" s="35">
        <f t="shared" si="11"/>
        <v>1478326131.3493726</v>
      </c>
      <c r="K30" s="35">
        <f t="shared" si="11"/>
        <v>1452037082.7642725</v>
      </c>
      <c r="L30" s="35">
        <f t="shared" si="11"/>
        <v>1596696860.4357052</v>
      </c>
      <c r="M30" s="35">
        <f t="shared" si="11"/>
        <v>2026405691.6788285</v>
      </c>
      <c r="N30" s="35">
        <f t="shared" si="11"/>
        <v>20402516982.759697</v>
      </c>
      <c r="O30" s="34"/>
      <c r="P30"/>
      <c r="Q30"/>
      <c r="R30"/>
    </row>
    <row r="31" spans="1:28" ht="12.75">
      <c r="A31" s="21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/>
      <c r="Q31"/>
      <c r="R31"/>
    </row>
    <row r="32" spans="1:28" ht="12.75">
      <c r="A32" s="32" t="s">
        <v>42</v>
      </c>
      <c r="B32" s="53">
        <f>IF(B30=0,0,B30/'Actual Total Usage'!B30-1)</f>
        <v>-3.6293299233290388E-2</v>
      </c>
      <c r="C32" s="53">
        <f>IF(C30=0,0,C30/'Actual Total Usage'!C30-1)</f>
        <v>3.1100433262989391E-3</v>
      </c>
      <c r="D32" s="53">
        <f>IF(D30=0,0,D30/'Actual Total Usage'!D30-1)</f>
        <v>-9.7337253508250621E-3</v>
      </c>
      <c r="E32" s="53">
        <f>IF(E30=0,0,E30/'Actual Total Usage'!E30-1)</f>
        <v>-1.6059463220304937E-2</v>
      </c>
      <c r="F32" s="53">
        <f>IF(F30=0,0,F30/'Actual Total Usage'!F30-1)</f>
        <v>-2.4681884127215059E-2</v>
      </c>
      <c r="G32" s="53">
        <f>IF(G30=0,0,G30/'Actual Total Usage'!G30-1)</f>
        <v>1.3403829627731234E-2</v>
      </c>
      <c r="H32" s="53">
        <f>IF(H30=0,0,H30/'Actual Total Usage'!H30-1)</f>
        <v>-2.855667227637837E-2</v>
      </c>
      <c r="I32" s="53">
        <f>IF(I30=0,0,I30/'Actual Total Usage'!I30-1)</f>
        <v>4.1410431090464828E-2</v>
      </c>
      <c r="J32" s="53">
        <f>IF(J30=0,0,J30/'Actual Total Usage'!J30-1)</f>
        <v>6.643450563372344E-3</v>
      </c>
      <c r="K32" s="53">
        <f>IF(K30=0,0,K30/'Actual Total Usage'!K30-1)</f>
        <v>-4.0814850223380716E-3</v>
      </c>
      <c r="L32" s="53">
        <f>IF(L30=0,0,L30/'Actual Total Usage'!L30-1)</f>
        <v>-2.3338914836613656E-2</v>
      </c>
      <c r="M32" s="53">
        <f>IF(M30=0,0,M30/'Actual Total Usage'!M30-1)</f>
        <v>2.1461116492325738E-2</v>
      </c>
      <c r="N32" s="53">
        <f>N30/'Actual Total Usage'!N30-1</f>
        <v>-5.2130531346261666E-3</v>
      </c>
      <c r="P32"/>
      <c r="Q32"/>
      <c r="R32"/>
    </row>
    <row r="33" spans="1:18" ht="12.7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/>
      <c r="Q33"/>
      <c r="R33"/>
    </row>
    <row r="34" spans="1:18" ht="12.75">
      <c r="A34" s="207" t="s">
        <v>34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/>
      <c r="Q34"/>
      <c r="R34"/>
    </row>
    <row r="35" spans="1:18" ht="12.75">
      <c r="A35" s="205" t="s">
        <v>25</v>
      </c>
      <c r="B35" s="220">
        <f t="shared" ref="B35:M35" si="12">B7</f>
        <v>45292</v>
      </c>
      <c r="C35" s="220">
        <f t="shared" si="12"/>
        <v>45323</v>
      </c>
      <c r="D35" s="220">
        <f t="shared" si="12"/>
        <v>45352</v>
      </c>
      <c r="E35" s="220">
        <f t="shared" si="12"/>
        <v>45383</v>
      </c>
      <c r="F35" s="220">
        <f t="shared" si="12"/>
        <v>45413</v>
      </c>
      <c r="G35" s="220">
        <f t="shared" si="12"/>
        <v>45444</v>
      </c>
      <c r="H35" s="220">
        <f t="shared" si="12"/>
        <v>45474</v>
      </c>
      <c r="I35" s="220">
        <f t="shared" si="12"/>
        <v>45505</v>
      </c>
      <c r="J35" s="220">
        <f t="shared" si="12"/>
        <v>45536</v>
      </c>
      <c r="K35" s="220">
        <f t="shared" si="12"/>
        <v>45566</v>
      </c>
      <c r="L35" s="220">
        <f t="shared" si="12"/>
        <v>45597</v>
      </c>
      <c r="M35" s="220">
        <f t="shared" si="12"/>
        <v>45627</v>
      </c>
      <c r="N35" s="221" t="s">
        <v>19</v>
      </c>
      <c r="P35"/>
      <c r="Q35"/>
      <c r="R35"/>
    </row>
    <row r="36" spans="1:18" ht="12.75">
      <c r="A36" s="214" t="s">
        <v>21</v>
      </c>
      <c r="B36" s="34">
        <f>'Actual Total Usage'!B35</f>
        <v>5635732.2249999996</v>
      </c>
      <c r="C36" s="34">
        <f>'Actual Total Usage'!C35</f>
        <v>4815114.0779999997</v>
      </c>
      <c r="D36" s="34">
        <f>'Actual Total Usage'!D35</f>
        <v>4052502.9380000001</v>
      </c>
      <c r="E36" s="34">
        <f>'Actual Total Usage'!E35</f>
        <v>6073629.9630000014</v>
      </c>
      <c r="F36" s="34">
        <f>'Actual Total Usage'!F35</f>
        <v>6751088.8429999994</v>
      </c>
      <c r="G36" s="34">
        <f>'Actual Total Usage'!G35</f>
        <v>5595593.3310000012</v>
      </c>
      <c r="H36" s="34">
        <f>'Actual Total Usage'!H35</f>
        <v>-4175358.6319999998</v>
      </c>
      <c r="I36" s="34">
        <f>'Actual Total Usage'!I35</f>
        <v>13615174.264</v>
      </c>
      <c r="J36" s="34">
        <f>'Actual Total Usage'!J35</f>
        <v>6497273.0359999994</v>
      </c>
      <c r="K36" s="34">
        <f>'Actual Total Usage'!K35</f>
        <v>4859435.0720000006</v>
      </c>
      <c r="L36" s="34">
        <f>'Actual Total Usage'!L35</f>
        <v>5379608.0680000009</v>
      </c>
      <c r="M36" s="34">
        <f>'Actual Total Usage'!M35</f>
        <v>6722458.4889999991</v>
      </c>
      <c r="N36" s="34">
        <f>SUM(B36:M36)</f>
        <v>65822251.675000004</v>
      </c>
      <c r="P36"/>
      <c r="Q36"/>
      <c r="R36"/>
    </row>
    <row r="37" spans="1:18" ht="12.75">
      <c r="A37" s="214" t="s">
        <v>39</v>
      </c>
      <c r="B37" s="34">
        <f>'Actual Total Usage'!B36</f>
        <v>51687373.997999996</v>
      </c>
      <c r="C37" s="34">
        <f>'Actual Total Usage'!C36</f>
        <v>47456462.472000003</v>
      </c>
      <c r="D37" s="34">
        <f>'Actual Total Usage'!D36</f>
        <v>48860711.592</v>
      </c>
      <c r="E37" s="34">
        <f>'Actual Total Usage'!E36</f>
        <v>53503711.405999996</v>
      </c>
      <c r="F37" s="34">
        <f>'Actual Total Usage'!F36</f>
        <v>44221531.181999996</v>
      </c>
      <c r="G37" s="34">
        <f>'Actual Total Usage'!G36</f>
        <v>53383987.571000002</v>
      </c>
      <c r="H37" s="34">
        <f>'Actual Total Usage'!H36</f>
        <v>59851901.67400001</v>
      </c>
      <c r="I37" s="34">
        <f>'Actual Total Usage'!I36</f>
        <v>52751337.936999992</v>
      </c>
      <c r="J37" s="34">
        <f>'Actual Total Usage'!J36</f>
        <v>51873486.626000002</v>
      </c>
      <c r="K37" s="34">
        <f>'Actual Total Usage'!K36</f>
        <v>49136262.629000001</v>
      </c>
      <c r="L37" s="34">
        <f>'Actual Total Usage'!L36</f>
        <v>69704312.218999997</v>
      </c>
      <c r="M37" s="34">
        <f>'Actual Total Usage'!M36</f>
        <v>44290082.501000002</v>
      </c>
      <c r="N37" s="34">
        <f>SUM(B37:M37)</f>
        <v>626721161.80700004</v>
      </c>
      <c r="P37"/>
      <c r="Q37"/>
      <c r="R37"/>
    </row>
    <row r="38" spans="1:18" ht="12.75">
      <c r="A38" s="214" t="s">
        <v>7</v>
      </c>
      <c r="B38" s="34">
        <f>'Actual Total Usage'!B37</f>
        <v>7680</v>
      </c>
      <c r="C38" s="34">
        <f>'Actual Total Usage'!C37</f>
        <v>4140</v>
      </c>
      <c r="D38" s="34">
        <f>'Actual Total Usage'!D37</f>
        <v>12600</v>
      </c>
      <c r="E38" s="34">
        <f>'Actual Total Usage'!E37</f>
        <v>7500</v>
      </c>
      <c r="F38" s="34">
        <f>'Actual Total Usage'!F37</f>
        <v>383940</v>
      </c>
      <c r="G38" s="34">
        <f>'Actual Total Usage'!G37</f>
        <v>830400</v>
      </c>
      <c r="H38" s="34">
        <f>'Actual Total Usage'!H37</f>
        <v>0</v>
      </c>
      <c r="I38" s="34">
        <f>'Actual Total Usage'!I37</f>
        <v>1594200</v>
      </c>
      <c r="J38" s="34">
        <f>'Actual Total Usage'!J37</f>
        <v>1008600</v>
      </c>
      <c r="K38" s="34">
        <f>'Actual Total Usage'!K37</f>
        <v>0</v>
      </c>
      <c r="L38" s="34">
        <f>'Actual Total Usage'!L37</f>
        <v>1088400</v>
      </c>
      <c r="M38" s="34">
        <f>'Actual Total Usage'!M37</f>
        <v>11820</v>
      </c>
      <c r="N38" s="34">
        <f>SUM(B38:M38)</f>
        <v>4949280</v>
      </c>
      <c r="P38"/>
      <c r="Q38"/>
      <c r="R38"/>
    </row>
    <row r="39" spans="1:18" ht="12.75">
      <c r="A39" s="214" t="s">
        <v>129</v>
      </c>
      <c r="B39" s="34">
        <f>'Actual Total Usage'!B38</f>
        <v>27068795.285999998</v>
      </c>
      <c r="C39" s="34">
        <f>'Actual Total Usage'!C38</f>
        <v>29349102.807999998</v>
      </c>
      <c r="D39" s="34">
        <f>'Actual Total Usage'!D38</f>
        <v>26064427.329999998</v>
      </c>
      <c r="E39" s="34">
        <f>'Actual Total Usage'!E38</f>
        <v>27072213.666000001</v>
      </c>
      <c r="F39" s="34">
        <f>'Actual Total Usage'!F38</f>
        <v>24997759.160999998</v>
      </c>
      <c r="G39" s="34">
        <f>'Actual Total Usage'!G38</f>
        <v>25015584.535999998</v>
      </c>
      <c r="H39" s="34">
        <f>'Actual Total Usage'!H38</f>
        <v>24034271.34</v>
      </c>
      <c r="I39" s="34">
        <f>'Actual Total Usage'!I38</f>
        <v>26294752.568</v>
      </c>
      <c r="J39" s="34">
        <f>'Actual Total Usage'!J38</f>
        <v>26017770.969999999</v>
      </c>
      <c r="K39" s="34">
        <f>'Actual Total Usage'!K38</f>
        <v>24765371.732999999</v>
      </c>
      <c r="L39" s="34">
        <f>'Actual Total Usage'!L38</f>
        <v>45889385.213</v>
      </c>
      <c r="M39" s="34">
        <f>'Actual Total Usage'!M38</f>
        <v>4379998.4419999998</v>
      </c>
      <c r="N39" s="34">
        <f>SUM(B39:M39)</f>
        <v>310949433.05299997</v>
      </c>
      <c r="P39"/>
      <c r="Q39"/>
      <c r="R39"/>
    </row>
    <row r="40" spans="1:18" ht="12.75">
      <c r="A40" s="214" t="s">
        <v>5</v>
      </c>
      <c r="B40" s="34">
        <f>'Actual Total Usage'!B39</f>
        <v>197102.29199999999</v>
      </c>
      <c r="C40" s="34">
        <f>'Actual Total Usage'!C39</f>
        <v>314480.505</v>
      </c>
      <c r="D40" s="34">
        <f>'Actual Total Usage'!D39</f>
        <v>290073.35499999998</v>
      </c>
      <c r="E40" s="34">
        <f>'Actual Total Usage'!E39</f>
        <v>305422.40299999999</v>
      </c>
      <c r="F40" s="34">
        <f>'Actual Total Usage'!F39</f>
        <v>900028.26399999997</v>
      </c>
      <c r="G40" s="34">
        <f>'Actual Total Usage'!G39</f>
        <v>1260564.983</v>
      </c>
      <c r="H40" s="34">
        <f>'Actual Total Usage'!H39</f>
        <v>2054993.5619999999</v>
      </c>
      <c r="I40" s="34">
        <f>'Actual Total Usage'!I39</f>
        <v>3615955.5040000002</v>
      </c>
      <c r="J40" s="34">
        <f>'Actual Total Usage'!J39</f>
        <v>2231519.7560000001</v>
      </c>
      <c r="K40" s="34">
        <f>'Actual Total Usage'!K39</f>
        <v>834209.42799999996</v>
      </c>
      <c r="L40" s="34">
        <f>'Actual Total Usage'!L39</f>
        <v>348250.95600000001</v>
      </c>
      <c r="M40" s="34">
        <f>'Actual Total Usage'!M39</f>
        <v>340580.70299999998</v>
      </c>
      <c r="N40" s="36">
        <f>SUM(B40:M40)</f>
        <v>12693181.711000001</v>
      </c>
      <c r="P40"/>
      <c r="Q40"/>
      <c r="R40"/>
    </row>
    <row r="41" spans="1:18" ht="12.75">
      <c r="A41" s="21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P41"/>
      <c r="Q41"/>
      <c r="R41"/>
    </row>
    <row r="42" spans="1:18" ht="12.75">
      <c r="A42" s="214" t="s">
        <v>20</v>
      </c>
      <c r="B42" s="35">
        <f t="shared" ref="B42:M42" si="13">SUM(B36:B40)</f>
        <v>84596683.800999999</v>
      </c>
      <c r="C42" s="35">
        <f t="shared" si="13"/>
        <v>81939299.863000005</v>
      </c>
      <c r="D42" s="35">
        <f t="shared" si="13"/>
        <v>79280315.215000004</v>
      </c>
      <c r="E42" s="35">
        <f t="shared" si="13"/>
        <v>86962477.437999994</v>
      </c>
      <c r="F42" s="35">
        <f t="shared" si="13"/>
        <v>77254347.449999988</v>
      </c>
      <c r="G42" s="35">
        <f t="shared" si="13"/>
        <v>86086130.420999989</v>
      </c>
      <c r="H42" s="35">
        <f t="shared" si="13"/>
        <v>81765807.944000021</v>
      </c>
      <c r="I42" s="35">
        <f t="shared" si="13"/>
        <v>97871420.272999987</v>
      </c>
      <c r="J42" s="35">
        <f t="shared" si="13"/>
        <v>87628650.387999997</v>
      </c>
      <c r="K42" s="35">
        <f t="shared" si="13"/>
        <v>79595278.862000003</v>
      </c>
      <c r="L42" s="35">
        <f t="shared" si="13"/>
        <v>122409956.456</v>
      </c>
      <c r="M42" s="35">
        <f t="shared" si="13"/>
        <v>55744940.135000005</v>
      </c>
      <c r="N42" s="35">
        <f>SUM(N36:N40)</f>
        <v>1021135308.2459999</v>
      </c>
      <c r="P42"/>
      <c r="Q42"/>
      <c r="R42"/>
    </row>
    <row r="43" spans="1:18" ht="12.7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/>
      <c r="Q43"/>
      <c r="R43"/>
    </row>
    <row r="44" spans="1:18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8" s="33" customFormat="1" ht="12" thickBot="1">
      <c r="A45" s="215" t="s">
        <v>22</v>
      </c>
      <c r="B45" s="226">
        <f t="shared" ref="B45:N45" si="14">B42+B30</f>
        <v>2137312687.1664543</v>
      </c>
      <c r="C45" s="226">
        <f t="shared" si="14"/>
        <v>2063214146.2109833</v>
      </c>
      <c r="D45" s="226">
        <f t="shared" si="14"/>
        <v>1980798626.6955943</v>
      </c>
      <c r="E45" s="226">
        <f t="shared" si="14"/>
        <v>1796782349.708766</v>
      </c>
      <c r="F45" s="226">
        <f t="shared" si="14"/>
        <v>1633568463.799762</v>
      </c>
      <c r="G45" s="226">
        <f t="shared" si="14"/>
        <v>1585341507.7604065</v>
      </c>
      <c r="H45" s="226">
        <f t="shared" si="14"/>
        <v>1571197967.1006346</v>
      </c>
      <c r="I45" s="226">
        <f t="shared" si="14"/>
        <v>1756591950.4939203</v>
      </c>
      <c r="J45" s="226">
        <f t="shared" si="14"/>
        <v>1565954781.7373726</v>
      </c>
      <c r="K45" s="226">
        <f t="shared" si="14"/>
        <v>1531632361.6262724</v>
      </c>
      <c r="L45" s="226">
        <f t="shared" si="14"/>
        <v>1719106816.8917053</v>
      </c>
      <c r="M45" s="226">
        <f t="shared" si="14"/>
        <v>2082150631.8138285</v>
      </c>
      <c r="N45" s="226">
        <f t="shared" si="14"/>
        <v>21423652291.005695</v>
      </c>
    </row>
    <row r="46" spans="1:18" ht="14.25" thickTop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8">
      <c r="B47" s="46"/>
      <c r="C47" s="46"/>
      <c r="D47" s="46"/>
      <c r="E47" s="46"/>
      <c r="F47" s="46"/>
      <c r="G47" s="46"/>
      <c r="H47" s="46"/>
      <c r="I47" s="46"/>
    </row>
    <row r="48" spans="1:18">
      <c r="B48" s="46"/>
      <c r="C48" s="46"/>
      <c r="D48" s="46"/>
      <c r="E48" s="46"/>
      <c r="F48" s="46"/>
      <c r="G48" s="46"/>
      <c r="H48" s="46"/>
      <c r="I48" s="46"/>
    </row>
    <row r="49" spans="2:9">
      <c r="B49" s="46"/>
      <c r="C49" s="46"/>
      <c r="D49" s="46"/>
      <c r="E49" s="46"/>
      <c r="F49" s="46"/>
      <c r="G49" s="46"/>
      <c r="H49" s="46"/>
      <c r="I49" s="46"/>
    </row>
    <row r="50" spans="2:9">
      <c r="B50" s="46"/>
      <c r="C50" s="46"/>
      <c r="D50" s="46"/>
      <c r="E50" s="46"/>
      <c r="F50" s="46"/>
      <c r="G50" s="46"/>
      <c r="H50" s="46"/>
      <c r="I50" s="46"/>
    </row>
    <row r="51" spans="2:9">
      <c r="B51" s="46"/>
      <c r="C51" s="46"/>
      <c r="D51" s="46"/>
      <c r="E51" s="46"/>
      <c r="F51" s="46"/>
      <c r="G51" s="46"/>
      <c r="H51" s="46"/>
      <c r="I51" s="46"/>
    </row>
    <row r="52" spans="2:9">
      <c r="B52" s="46"/>
      <c r="C52" s="46"/>
      <c r="D52" s="46"/>
      <c r="E52" s="46"/>
      <c r="F52" s="46"/>
      <c r="G52" s="46"/>
      <c r="H52" s="46"/>
      <c r="I52" s="46"/>
    </row>
    <row r="54" spans="2:9">
      <c r="B54" s="46"/>
      <c r="C54" s="46"/>
      <c r="D54" s="46"/>
      <c r="E54" s="46"/>
      <c r="F54" s="46"/>
      <c r="G54" s="46"/>
      <c r="H54" s="46"/>
      <c r="I54" s="46"/>
    </row>
    <row r="55" spans="2:9">
      <c r="B55" s="46"/>
      <c r="C55" s="46"/>
      <c r="D55" s="46"/>
      <c r="E55" s="46"/>
      <c r="F55" s="46"/>
      <c r="G55" s="46"/>
      <c r="H55" s="46"/>
      <c r="I55" s="46"/>
    </row>
  </sheetData>
  <printOptions horizontalCentered="1"/>
  <pageMargins left="0.75" right="0.75" top="1" bottom="1" header="0.5" footer="0.5"/>
  <pageSetup scale="43" orientation="landscape" r:id="rId1"/>
  <headerFooter alignWithMargins="0">
    <oddFooter xml:space="preserve">&amp;L&amp;F 
&amp;A&amp;R&amp;D
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L27" sqref="L27"/>
    </sheetView>
  </sheetViews>
  <sheetFormatPr defaultColWidth="9.140625" defaultRowHeight="11.25"/>
  <cols>
    <col min="1" max="1" width="27.7109375" style="32" customWidth="1"/>
    <col min="2" max="14" width="16" style="32" customWidth="1"/>
    <col min="15" max="16384" width="9.140625" style="32"/>
  </cols>
  <sheetData>
    <row r="1" spans="1:28">
      <c r="A1" s="205" t="s">
        <v>28</v>
      </c>
    </row>
    <row r="2" spans="1:28">
      <c r="A2" s="205" t="s">
        <v>27</v>
      </c>
    </row>
    <row r="3" spans="1:28">
      <c r="A3" s="32" t="s">
        <v>122</v>
      </c>
    </row>
    <row r="4" spans="1:28">
      <c r="A4" s="206" t="s">
        <v>51</v>
      </c>
    </row>
    <row r="5" spans="1:28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28">
      <c r="A6" s="207" t="s">
        <v>24</v>
      </c>
    </row>
    <row r="7" spans="1:28">
      <c r="A7" s="205" t="s">
        <v>25</v>
      </c>
      <c r="B7" s="220">
        <f>'2024 CBR Adjustment'!C5</f>
        <v>45292</v>
      </c>
      <c r="C7" s="220">
        <f>'2024 CBR Adjustment'!D5</f>
        <v>45323</v>
      </c>
      <c r="D7" s="220">
        <f>'2024 CBR Adjustment'!E5</f>
        <v>45352</v>
      </c>
      <c r="E7" s="220">
        <f>'2024 CBR Adjustment'!F5</f>
        <v>45383</v>
      </c>
      <c r="F7" s="220">
        <f>'2024 CBR Adjustment'!G5</f>
        <v>45413</v>
      </c>
      <c r="G7" s="220">
        <f>'2024 CBR Adjustment'!H5</f>
        <v>45444</v>
      </c>
      <c r="H7" s="220">
        <f>'2024 CBR Adjustment'!I5</f>
        <v>45474</v>
      </c>
      <c r="I7" s="220">
        <f>'2024 CBR Adjustment'!J5</f>
        <v>45505</v>
      </c>
      <c r="J7" s="220">
        <f>'2024 CBR Adjustment'!K5</f>
        <v>45536</v>
      </c>
      <c r="K7" s="220">
        <f>'2024 CBR Adjustment'!L5</f>
        <v>45566</v>
      </c>
      <c r="L7" s="220">
        <f>'2024 CBR Adjustment'!M5</f>
        <v>45597</v>
      </c>
      <c r="M7" s="220">
        <f>'2024 CBR Adjustment'!N5</f>
        <v>45627</v>
      </c>
      <c r="N7" s="221" t="s">
        <v>19</v>
      </c>
    </row>
    <row r="8" spans="1:28">
      <c r="A8" s="222" t="s">
        <v>110</v>
      </c>
      <c r="B8" s="34">
        <f>'SAP BW Actual Usage'!C9</f>
        <v>1287686906.8189998</v>
      </c>
      <c r="C8" s="34">
        <f>'SAP BW Actual Usage'!D9</f>
        <v>1195296725.4449999</v>
      </c>
      <c r="D8" s="34">
        <f>'SAP BW Actual Usage'!E9</f>
        <v>1154356020.575</v>
      </c>
      <c r="E8" s="34">
        <f>'SAP BW Actual Usage'!F9</f>
        <v>984178710.11300004</v>
      </c>
      <c r="F8" s="34">
        <f>'SAP BW Actual Usage'!G9</f>
        <v>867171161.023</v>
      </c>
      <c r="G8" s="34">
        <f>'SAP BW Actual Usage'!H9</f>
        <v>770294541.505</v>
      </c>
      <c r="H8" s="34">
        <f>'SAP BW Actual Usage'!I9</f>
        <v>790190009.82599998</v>
      </c>
      <c r="I8" s="34">
        <f>'SAP BW Actual Usage'!J9</f>
        <v>812898559.69299996</v>
      </c>
      <c r="J8" s="34">
        <f>'SAP BW Actual Usage'!K9</f>
        <v>743188213.93699992</v>
      </c>
      <c r="K8" s="34">
        <f>'SAP BW Actual Usage'!L9</f>
        <v>758844596.58599997</v>
      </c>
      <c r="L8" s="34">
        <f>'SAP BW Actual Usage'!M9</f>
        <v>912118265.97599995</v>
      </c>
      <c r="M8" s="34">
        <f>'SAP BW Actual Usage'!N9</f>
        <v>1204758303.4219999</v>
      </c>
      <c r="N8" s="36">
        <f t="shared" ref="N8:N9" si="0">SUM(B8:M8)</f>
        <v>11480982014.919998</v>
      </c>
    </row>
    <row r="9" spans="1:28">
      <c r="A9" s="214" t="s">
        <v>29</v>
      </c>
      <c r="B9" s="35">
        <f t="shared" ref="B9:M9" si="1">SUM(B8:B8)</f>
        <v>1287686906.8189998</v>
      </c>
      <c r="C9" s="35">
        <f t="shared" si="1"/>
        <v>1195296725.4449999</v>
      </c>
      <c r="D9" s="35">
        <f t="shared" si="1"/>
        <v>1154356020.575</v>
      </c>
      <c r="E9" s="35">
        <f t="shared" si="1"/>
        <v>984178710.11300004</v>
      </c>
      <c r="F9" s="35">
        <f t="shared" si="1"/>
        <v>867171161.023</v>
      </c>
      <c r="G9" s="35">
        <f t="shared" si="1"/>
        <v>770294541.505</v>
      </c>
      <c r="H9" s="35">
        <f t="shared" si="1"/>
        <v>790190009.82599998</v>
      </c>
      <c r="I9" s="35">
        <f t="shared" si="1"/>
        <v>812898559.69299996</v>
      </c>
      <c r="J9" s="35">
        <f t="shared" si="1"/>
        <v>743188213.93699992</v>
      </c>
      <c r="K9" s="35">
        <f t="shared" si="1"/>
        <v>758844596.58599997</v>
      </c>
      <c r="L9" s="35">
        <f t="shared" si="1"/>
        <v>912118265.97599995</v>
      </c>
      <c r="M9" s="35">
        <f t="shared" si="1"/>
        <v>1204758303.4219999</v>
      </c>
      <c r="N9" s="35">
        <f t="shared" si="0"/>
        <v>11480982014.919998</v>
      </c>
    </row>
    <row r="10" spans="1:28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28">
      <c r="A11" s="222" t="s">
        <v>35</v>
      </c>
      <c r="B11" s="34">
        <f>'SAP BW Actual Usage'!C10</f>
        <v>27168327.651000001</v>
      </c>
      <c r="C11" s="34">
        <f>'SAP BW Actual Usage'!D10</f>
        <v>27691540.989999998</v>
      </c>
      <c r="D11" s="34">
        <f>'SAP BW Actual Usage'!E10</f>
        <v>25132281.846000001</v>
      </c>
      <c r="E11" s="34">
        <f>'SAP BW Actual Usage'!F10</f>
        <v>22855420.754000001</v>
      </c>
      <c r="F11" s="34">
        <f>'SAP BW Actual Usage'!G10</f>
        <v>19481269.601</v>
      </c>
      <c r="G11" s="34">
        <f>'SAP BW Actual Usage'!H10</f>
        <v>19660287.015999999</v>
      </c>
      <c r="H11" s="34">
        <f>'SAP BW Actual Usage'!I10</f>
        <v>17599008.890000001</v>
      </c>
      <c r="I11" s="34">
        <f>'SAP BW Actual Usage'!J10</f>
        <v>18201150.057</v>
      </c>
      <c r="J11" s="34">
        <f>'SAP BW Actual Usage'!K10</f>
        <v>17051359.596000001</v>
      </c>
      <c r="K11" s="34">
        <f>'SAP BW Actual Usage'!L10</f>
        <v>17730452.18</v>
      </c>
      <c r="L11" s="34">
        <f>'SAP BW Actual Usage'!M10</f>
        <v>19422707.151000001</v>
      </c>
      <c r="M11" s="34">
        <f>'SAP BW Actual Usage'!N10</f>
        <v>25453790.888999999</v>
      </c>
      <c r="N11" s="36">
        <f>SUM(B11:M11)</f>
        <v>257447596.62099996</v>
      </c>
    </row>
    <row r="12" spans="1:28" s="223" customFormat="1">
      <c r="A12" s="222" t="s">
        <v>107</v>
      </c>
      <c r="B12" s="34">
        <f>'SAP BW Actual Usage'!C14</f>
        <v>224872544.94499999</v>
      </c>
      <c r="C12" s="34">
        <f>'SAP BW Actual Usage'!D14</f>
        <v>210713284.352</v>
      </c>
      <c r="D12" s="34">
        <f>'SAP BW Actual Usage'!E14</f>
        <v>211072707.74500003</v>
      </c>
      <c r="E12" s="34">
        <f>'SAP BW Actual Usage'!F14</f>
        <v>199334874.46700001</v>
      </c>
      <c r="F12" s="34">
        <f>'SAP BW Actual Usage'!G14</f>
        <v>188524704.634</v>
      </c>
      <c r="G12" s="34">
        <f>'SAP BW Actual Usage'!H14</f>
        <v>180086875.87200001</v>
      </c>
      <c r="H12" s="34">
        <f>'SAP BW Actual Usage'!I14</f>
        <v>191079187.16199997</v>
      </c>
      <c r="I12" s="34">
        <f>'SAP BW Actual Usage'!J14</f>
        <v>197293100.61500001</v>
      </c>
      <c r="J12" s="34">
        <f>'SAP BW Actual Usage'!K14</f>
        <v>185607230.514</v>
      </c>
      <c r="K12" s="34">
        <f>'SAP BW Actual Usage'!L14</f>
        <v>181296881.41299999</v>
      </c>
      <c r="L12" s="34">
        <f>'SAP BW Actual Usage'!M14</f>
        <v>182829848.66600001</v>
      </c>
      <c r="M12" s="34">
        <f>'SAP BW Actual Usage'!N14</f>
        <v>217517291.76799998</v>
      </c>
      <c r="N12" s="34">
        <f>SUM(B12:M12)</f>
        <v>2370228532.1529999</v>
      </c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</row>
    <row r="13" spans="1:28">
      <c r="A13" s="214" t="s">
        <v>30</v>
      </c>
      <c r="B13" s="35">
        <f>SUM(B11:B12)</f>
        <v>252040872.59599999</v>
      </c>
      <c r="C13" s="35">
        <f t="shared" ref="C13:M13" si="2">SUM(C11:C12)</f>
        <v>238404825.34200001</v>
      </c>
      <c r="D13" s="35">
        <f t="shared" si="2"/>
        <v>236204989.59100002</v>
      </c>
      <c r="E13" s="35">
        <f t="shared" si="2"/>
        <v>222190295.22100002</v>
      </c>
      <c r="F13" s="35">
        <f t="shared" si="2"/>
        <v>208005974.23500001</v>
      </c>
      <c r="G13" s="35">
        <f t="shared" si="2"/>
        <v>199747162.88800001</v>
      </c>
      <c r="H13" s="35">
        <f t="shared" si="2"/>
        <v>208678196.05199999</v>
      </c>
      <c r="I13" s="35">
        <f t="shared" si="2"/>
        <v>215494250.67200002</v>
      </c>
      <c r="J13" s="35">
        <f t="shared" si="2"/>
        <v>202658590.11000001</v>
      </c>
      <c r="K13" s="35">
        <f t="shared" si="2"/>
        <v>199027333.59299999</v>
      </c>
      <c r="L13" s="35">
        <f t="shared" si="2"/>
        <v>202252555.817</v>
      </c>
      <c r="M13" s="35">
        <f t="shared" si="2"/>
        <v>242971082.65699998</v>
      </c>
      <c r="N13" s="35">
        <f>SUM(B13:M13)</f>
        <v>2627676128.7740002</v>
      </c>
    </row>
    <row r="14" spans="1:28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6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</row>
    <row r="15" spans="1:28">
      <c r="A15" s="222" t="s">
        <v>36</v>
      </c>
      <c r="B15" s="34">
        <f>'SAP BW Actual Usage'!C12</f>
        <v>13702138.852</v>
      </c>
      <c r="C15" s="34">
        <f>'SAP BW Actual Usage'!D12</f>
        <v>12009741.585000001</v>
      </c>
      <c r="D15" s="34">
        <f>'SAP BW Actual Usage'!E12</f>
        <v>12009178.236</v>
      </c>
      <c r="E15" s="34">
        <f>'SAP BW Actual Usage'!F12</f>
        <v>10892128.865</v>
      </c>
      <c r="F15" s="34">
        <f>'SAP BW Actual Usage'!G12</f>
        <v>9936901.3059999999</v>
      </c>
      <c r="G15" s="34">
        <f>'SAP BW Actual Usage'!H12</f>
        <v>9159948.6290000007</v>
      </c>
      <c r="H15" s="34">
        <f>'SAP BW Actual Usage'!I12</f>
        <v>9537009.2579999994</v>
      </c>
      <c r="I15" s="34">
        <f>'SAP BW Actual Usage'!J12</f>
        <v>9602715.4859999996</v>
      </c>
      <c r="J15" s="34">
        <f>'SAP BW Actual Usage'!K12</f>
        <v>9331187.6229999997</v>
      </c>
      <c r="K15" s="34">
        <f>'SAP BW Actual Usage'!L12</f>
        <v>9247464.5510000009</v>
      </c>
      <c r="L15" s="34">
        <f>'SAP BW Actual Usage'!M12</f>
        <v>10490905.219000001</v>
      </c>
      <c r="M15" s="34">
        <f>'SAP BW Actual Usage'!N12</f>
        <v>12573219.275</v>
      </c>
      <c r="N15" s="36">
        <f>SUM(B15:M15)</f>
        <v>128492538.88500001</v>
      </c>
    </row>
    <row r="16" spans="1:28" s="223" customFormat="1">
      <c r="A16" s="222" t="s">
        <v>108</v>
      </c>
      <c r="B16" s="34">
        <f>'SAP BW Actual Usage'!C15</f>
        <v>264042994.56400001</v>
      </c>
      <c r="C16" s="34">
        <f>'SAP BW Actual Usage'!D15</f>
        <v>242006835.998</v>
      </c>
      <c r="D16" s="34">
        <f>'SAP BW Actual Usage'!E15</f>
        <v>245948423.25099999</v>
      </c>
      <c r="E16" s="34">
        <f>'SAP BW Actual Usage'!F15</f>
        <v>239848418.52700001</v>
      </c>
      <c r="F16" s="34">
        <f>'SAP BW Actual Usage'!G15</f>
        <v>228415174.382</v>
      </c>
      <c r="G16" s="34">
        <f>'SAP BW Actual Usage'!H15</f>
        <v>225308067.87699997</v>
      </c>
      <c r="H16" s="34">
        <f>'SAP BW Actual Usage'!I15</f>
        <v>240581215.98300001</v>
      </c>
      <c r="I16" s="34">
        <f>'SAP BW Actual Usage'!J15</f>
        <v>245962026.70799997</v>
      </c>
      <c r="J16" s="34">
        <f>'SAP BW Actual Usage'!K15</f>
        <v>230937369.30299997</v>
      </c>
      <c r="K16" s="34">
        <f>'SAP BW Actual Usage'!L15</f>
        <v>229260510.90900001</v>
      </c>
      <c r="L16" s="34">
        <f>'SAP BW Actual Usage'!M15</f>
        <v>226471604.96900001</v>
      </c>
      <c r="M16" s="34">
        <f>'SAP BW Actual Usage'!N15</f>
        <v>250590786.255</v>
      </c>
      <c r="N16" s="34">
        <f>SUM(B16:M16)</f>
        <v>2869373428.7259998</v>
      </c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</row>
    <row r="17" spans="1:28">
      <c r="A17" s="214" t="s">
        <v>31</v>
      </c>
      <c r="B17" s="35">
        <f>SUM(B15:B16)</f>
        <v>277745133.41600001</v>
      </c>
      <c r="C17" s="35">
        <f t="shared" ref="C17:M17" si="3">SUM(C15:C16)</f>
        <v>254016577.583</v>
      </c>
      <c r="D17" s="35">
        <f t="shared" si="3"/>
        <v>257957601.48699999</v>
      </c>
      <c r="E17" s="35">
        <f t="shared" si="3"/>
        <v>250740547.39200002</v>
      </c>
      <c r="F17" s="35">
        <f t="shared" si="3"/>
        <v>238352075.68799999</v>
      </c>
      <c r="G17" s="35">
        <f t="shared" si="3"/>
        <v>234468016.50599998</v>
      </c>
      <c r="H17" s="35">
        <f t="shared" si="3"/>
        <v>250118225.241</v>
      </c>
      <c r="I17" s="35">
        <f t="shared" si="3"/>
        <v>255564742.19399998</v>
      </c>
      <c r="J17" s="35">
        <f t="shared" si="3"/>
        <v>240268556.92599997</v>
      </c>
      <c r="K17" s="35">
        <f t="shared" si="3"/>
        <v>238507975.46000001</v>
      </c>
      <c r="L17" s="35">
        <f t="shared" si="3"/>
        <v>236962510.18800002</v>
      </c>
      <c r="M17" s="35">
        <f t="shared" si="3"/>
        <v>263164005.53</v>
      </c>
      <c r="N17" s="35">
        <f>SUM(B17:M17)</f>
        <v>2997865967.6110005</v>
      </c>
    </row>
    <row r="18" spans="1:28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>
      <c r="A19" s="222" t="s">
        <v>37</v>
      </c>
      <c r="B19" s="34">
        <f>'SAP BW Actual Usage'!C13</f>
        <v>1474280</v>
      </c>
      <c r="C19" s="34">
        <f>'SAP BW Actual Usage'!D13</f>
        <v>1399580</v>
      </c>
      <c r="D19" s="34">
        <f>'SAP BW Actual Usage'!E13</f>
        <v>1236940</v>
      </c>
      <c r="E19" s="34">
        <f>'SAP BW Actual Usage'!F13</f>
        <v>1109500</v>
      </c>
      <c r="F19" s="34">
        <f>'SAP BW Actual Usage'!G13</f>
        <v>966860</v>
      </c>
      <c r="G19" s="34">
        <f>'SAP BW Actual Usage'!H13</f>
        <v>911280</v>
      </c>
      <c r="H19" s="34">
        <f>'SAP BW Actual Usage'!I13</f>
        <v>892380</v>
      </c>
      <c r="I19" s="34">
        <f>'SAP BW Actual Usage'!J13</f>
        <v>993740</v>
      </c>
      <c r="J19" s="34">
        <f>'SAP BW Actual Usage'!K13</f>
        <v>1143500</v>
      </c>
      <c r="K19" s="34">
        <f>'SAP BW Actual Usage'!L13</f>
        <v>1056660</v>
      </c>
      <c r="L19" s="34">
        <f>'SAP BW Actual Usage'!M13</f>
        <v>1213460</v>
      </c>
      <c r="M19" s="34">
        <f>'SAP BW Actual Usage'!N13</f>
        <v>1608440</v>
      </c>
      <c r="N19" s="36">
        <f>SUM(B19:M19)</f>
        <v>14006620</v>
      </c>
    </row>
    <row r="20" spans="1:28" s="223" customFormat="1">
      <c r="A20" s="222" t="s">
        <v>109</v>
      </c>
      <c r="B20" s="34">
        <f>'SAP BW Actual Usage'!C16</f>
        <v>173574971.73000002</v>
      </c>
      <c r="C20" s="34">
        <f>'SAP BW Actual Usage'!D16</f>
        <v>154328264.74000001</v>
      </c>
      <c r="D20" s="34">
        <f>'SAP BW Actual Usage'!E16</f>
        <v>150702957.57500002</v>
      </c>
      <c r="E20" s="34">
        <f>'SAP BW Actual Usage'!F16</f>
        <v>157210656.09900001</v>
      </c>
      <c r="F20" s="34">
        <f>'SAP BW Actual Usage'!G16</f>
        <v>153393994.28599998</v>
      </c>
      <c r="G20" s="34">
        <f>'SAP BW Actual Usage'!H16</f>
        <v>150994984.89700001</v>
      </c>
      <c r="H20" s="34">
        <f>'SAP BW Actual Usage'!I16</f>
        <v>161650187.005</v>
      </c>
      <c r="I20" s="34">
        <f>'SAP BW Actual Usage'!J16</f>
        <v>176063069.59400001</v>
      </c>
      <c r="J20" s="34">
        <f>'SAP BW Actual Usage'!K16</f>
        <v>161508072.65199998</v>
      </c>
      <c r="K20" s="34">
        <f>'SAP BW Actual Usage'!L16</f>
        <v>137446414.52500001</v>
      </c>
      <c r="L20" s="34">
        <f>'SAP BW Actual Usage'!M16</f>
        <v>164716501.86499998</v>
      </c>
      <c r="M20" s="34">
        <f>'SAP BW Actual Usage'!N16</f>
        <v>154550068.38299999</v>
      </c>
      <c r="N20" s="34">
        <f>SUM(B20:M20)</f>
        <v>1896140143.3510003</v>
      </c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</row>
    <row r="21" spans="1:28">
      <c r="A21" s="214" t="s">
        <v>32</v>
      </c>
      <c r="B21" s="35">
        <f>SUM(B19:B20)</f>
        <v>175049251.73000002</v>
      </c>
      <c r="C21" s="35">
        <f t="shared" ref="C21:M21" si="4">SUM(C19:C20)</f>
        <v>155727844.74000001</v>
      </c>
      <c r="D21" s="35">
        <f t="shared" si="4"/>
        <v>151939897.57500002</v>
      </c>
      <c r="E21" s="35">
        <f t="shared" si="4"/>
        <v>158320156.09900001</v>
      </c>
      <c r="F21" s="35">
        <f t="shared" si="4"/>
        <v>154360854.28599998</v>
      </c>
      <c r="G21" s="35">
        <f t="shared" si="4"/>
        <v>151906264.89700001</v>
      </c>
      <c r="H21" s="35">
        <f t="shared" si="4"/>
        <v>162542567.005</v>
      </c>
      <c r="I21" s="35">
        <f t="shared" si="4"/>
        <v>177056809.59400001</v>
      </c>
      <c r="J21" s="35">
        <f t="shared" si="4"/>
        <v>162651572.65199998</v>
      </c>
      <c r="K21" s="35">
        <f t="shared" si="4"/>
        <v>138503074.52500001</v>
      </c>
      <c r="L21" s="35">
        <f t="shared" si="4"/>
        <v>165929961.86499998</v>
      </c>
      <c r="M21" s="35">
        <f t="shared" si="4"/>
        <v>156158508.38299999</v>
      </c>
      <c r="N21" s="35">
        <f>SUM(B21:M21)</f>
        <v>1910146763.3510003</v>
      </c>
    </row>
    <row r="22" spans="1:28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6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</row>
    <row r="23" spans="1:28">
      <c r="A23" s="222" t="s">
        <v>38</v>
      </c>
      <c r="B23" s="34">
        <f>'SAP BW Actual Usage'!C11</f>
        <v>1959360</v>
      </c>
      <c r="C23" s="34">
        <f>'SAP BW Actual Usage'!D11</f>
        <v>1960030.2</v>
      </c>
      <c r="D23" s="34">
        <f>'SAP BW Actual Usage'!E11</f>
        <v>2110380</v>
      </c>
      <c r="E23" s="34">
        <f>'SAP BW Actual Usage'!F11</f>
        <v>1600560</v>
      </c>
      <c r="F23" s="34">
        <f>'SAP BW Actual Usage'!G11</f>
        <v>1471173.3</v>
      </c>
      <c r="G23" s="34">
        <f>'SAP BW Actual Usage'!H11</f>
        <v>1409596.5</v>
      </c>
      <c r="H23" s="34">
        <f>'SAP BW Actual Usage'!I11</f>
        <v>1480080</v>
      </c>
      <c r="I23" s="34">
        <f>'SAP BW Actual Usage'!J11</f>
        <v>944515.2</v>
      </c>
      <c r="J23" s="34">
        <f>'SAP BW Actual Usage'!K11</f>
        <v>1105864.8</v>
      </c>
      <c r="K23" s="34">
        <f>'SAP BW Actual Usage'!L11</f>
        <v>1037700</v>
      </c>
      <c r="L23" s="34">
        <f>'SAP BW Actual Usage'!M11</f>
        <v>1204080</v>
      </c>
      <c r="M23" s="34">
        <f>'SAP BW Actual Usage'!N11</f>
        <v>1394160</v>
      </c>
      <c r="N23" s="36">
        <f>SUM(B23:M23)</f>
        <v>17677500</v>
      </c>
    </row>
    <row r="24" spans="1:28" s="223" customFormat="1">
      <c r="A24" s="222" t="s">
        <v>6</v>
      </c>
      <c r="B24" s="34">
        <f>'SAP BW Actual Usage'!C18</f>
        <v>122067973.058</v>
      </c>
      <c r="C24" s="34">
        <f>'SAP BW Actual Usage'!D18</f>
        <v>114401946.87200001</v>
      </c>
      <c r="D24" s="34">
        <f>'SAP BW Actual Usage'!E18</f>
        <v>104759315.463</v>
      </c>
      <c r="E24" s="34">
        <f>'SAP BW Actual Usage'!F18</f>
        <v>108229944.868</v>
      </c>
      <c r="F24" s="34">
        <f>'SAP BW Actual Usage'!G18</f>
        <v>116909669.649</v>
      </c>
      <c r="G24" s="34">
        <f>'SAP BW Actual Usage'!H18</f>
        <v>112031391.17500001</v>
      </c>
      <c r="H24" s="34">
        <f>'SAP BW Actual Usage'!I18</f>
        <v>113225252.926</v>
      </c>
      <c r="I24" s="34">
        <f>'SAP BW Actual Usage'!J18</f>
        <v>124854572.942</v>
      </c>
      <c r="J24" s="34">
        <f>'SAP BW Actual Usage'!K18</f>
        <v>112678442.705</v>
      </c>
      <c r="K24" s="34">
        <f>'SAP BW Actual Usage'!L18</f>
        <v>114249274.20999999</v>
      </c>
      <c r="L24" s="34">
        <f>'SAP BW Actual Usage'!M18</f>
        <v>107209858.612</v>
      </c>
      <c r="M24" s="34">
        <f>'SAP BW Actual Usage'!N18</f>
        <v>102949878.49699999</v>
      </c>
      <c r="N24" s="34">
        <f>SUM(B24:M24)</f>
        <v>1353567520.977</v>
      </c>
    </row>
    <row r="25" spans="1:28">
      <c r="A25" s="214" t="s">
        <v>33</v>
      </c>
      <c r="B25" s="35">
        <f>SUM(B23:B24)</f>
        <v>124027333.058</v>
      </c>
      <c r="C25" s="35">
        <f t="shared" ref="C25:N25" si="5">SUM(C23:C24)</f>
        <v>116361977.07200001</v>
      </c>
      <c r="D25" s="35">
        <f t="shared" si="5"/>
        <v>106869695.463</v>
      </c>
      <c r="E25" s="35">
        <f t="shared" si="5"/>
        <v>109830504.868</v>
      </c>
      <c r="F25" s="35">
        <f t="shared" si="5"/>
        <v>118380842.949</v>
      </c>
      <c r="G25" s="35">
        <f t="shared" si="5"/>
        <v>113440987.67500001</v>
      </c>
      <c r="H25" s="35">
        <f t="shared" si="5"/>
        <v>114705332.926</v>
      </c>
      <c r="I25" s="35">
        <f t="shared" si="5"/>
        <v>125799088.142</v>
      </c>
      <c r="J25" s="35">
        <f t="shared" si="5"/>
        <v>113784307.505</v>
      </c>
      <c r="K25" s="35">
        <f t="shared" si="5"/>
        <v>115286974.20999999</v>
      </c>
      <c r="L25" s="35">
        <f t="shared" si="5"/>
        <v>108413938.612</v>
      </c>
      <c r="M25" s="35">
        <f t="shared" si="5"/>
        <v>104344038.49699999</v>
      </c>
      <c r="N25" s="35">
        <f t="shared" si="5"/>
        <v>1371245020.977</v>
      </c>
    </row>
    <row r="26" spans="1:28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</row>
    <row r="27" spans="1:28" s="55" customFormat="1">
      <c r="A27" s="225" t="s">
        <v>8</v>
      </c>
      <c r="B27" s="37">
        <f>'SAP BW Actual Usage'!C20</f>
        <v>12665493.835000001</v>
      </c>
      <c r="C27" s="37">
        <f>'SAP BW Actual Usage'!D20</f>
        <v>14381829.76</v>
      </c>
      <c r="D27" s="37">
        <f>'SAP BW Actual Usage'!E20</f>
        <v>11974494.779999999</v>
      </c>
      <c r="E27" s="37">
        <f>'SAP BW Actual Usage'!F20</f>
        <v>11672698.73</v>
      </c>
      <c r="F27" s="37">
        <f>'SAP BW Actual Usage'!G20</f>
        <v>8842385.3350000009</v>
      </c>
      <c r="G27" s="37">
        <f>'SAP BW Actual Usage'!H20</f>
        <v>9076277.7100000009</v>
      </c>
      <c r="H27" s="37">
        <f>'SAP BW Actual Usage'!I20</f>
        <v>6618226.4050000003</v>
      </c>
      <c r="I27" s="37">
        <f>'SAP BW Actual Usage'!J20</f>
        <v>5643516.3849999998</v>
      </c>
      <c r="J27" s="37">
        <f>'SAP BW Actual Usage'!K20</f>
        <v>5723039.6150000002</v>
      </c>
      <c r="K27" s="37">
        <f>'SAP BW Actual Usage'!L20</f>
        <v>7526983.915</v>
      </c>
      <c r="L27" s="37">
        <f>'SAP BW Actual Usage'!M20</f>
        <v>8633032.2899999991</v>
      </c>
      <c r="M27" s="37">
        <f>'SAP BW Actual Usage'!N20</f>
        <v>11702956.27</v>
      </c>
      <c r="N27" s="38">
        <f t="shared" ref="N27:N28" si="6">SUM(B27:M27)</f>
        <v>114460935.03000002</v>
      </c>
    </row>
    <row r="28" spans="1:28">
      <c r="A28" s="214" t="s">
        <v>50</v>
      </c>
      <c r="B28" s="34">
        <f>'SAP BW Actual Usage'!C8</f>
        <v>806520</v>
      </c>
      <c r="C28" s="34">
        <f>'SAP BW Actual Usage'!D8</f>
        <v>942320</v>
      </c>
      <c r="D28" s="34">
        <f>'SAP BW Actual Usage'!E8</f>
        <v>906400</v>
      </c>
      <c r="E28" s="34">
        <f>'SAP BW Actual Usage'!F8</f>
        <v>793920</v>
      </c>
      <c r="F28" s="34">
        <f>'SAP BW Actual Usage'!G8</f>
        <v>585680</v>
      </c>
      <c r="G28" s="34">
        <f>'SAP BW Actual Usage'!H8</f>
        <v>492160</v>
      </c>
      <c r="H28" s="34">
        <f>'SAP BW Actual Usage'!I8</f>
        <v>363139.9</v>
      </c>
      <c r="I28" s="34">
        <f>'SAP BW Actual Usage'!J8</f>
        <v>306540.09999999998</v>
      </c>
      <c r="J28" s="34">
        <f>'SAP BW Actual Usage'!K8</f>
        <v>295480</v>
      </c>
      <c r="K28" s="34">
        <f>'SAP BW Actual Usage'!L8</f>
        <v>290900</v>
      </c>
      <c r="L28" s="34">
        <f>'SAP BW Actual Usage'!M8</f>
        <v>542280</v>
      </c>
      <c r="M28" s="34">
        <f>'SAP BW Actual Usage'!N8</f>
        <v>731580</v>
      </c>
      <c r="N28" s="36">
        <f t="shared" si="6"/>
        <v>7056920</v>
      </c>
    </row>
    <row r="29" spans="1:28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28">
      <c r="A30" s="214" t="s">
        <v>20</v>
      </c>
      <c r="B30" s="35">
        <f t="shared" ref="B30:N30" si="7">SUM(B9,B13,B17,B21,B25,B27:B28)</f>
        <v>2130021511.454</v>
      </c>
      <c r="C30" s="35">
        <f t="shared" si="7"/>
        <v>1975132099.9419999</v>
      </c>
      <c r="D30" s="35">
        <f t="shared" si="7"/>
        <v>1920209099.4710002</v>
      </c>
      <c r="E30" s="35">
        <f t="shared" si="7"/>
        <v>1737726832.4230001</v>
      </c>
      <c r="F30" s="35">
        <f t="shared" si="7"/>
        <v>1595698973.5159998</v>
      </c>
      <c r="G30" s="35">
        <f t="shared" si="7"/>
        <v>1479425411.181</v>
      </c>
      <c r="H30" s="35">
        <f t="shared" si="7"/>
        <v>1533215697.3550003</v>
      </c>
      <c r="I30" s="35">
        <f t="shared" si="7"/>
        <v>1592763506.78</v>
      </c>
      <c r="J30" s="35">
        <f t="shared" si="7"/>
        <v>1468569760.7449996</v>
      </c>
      <c r="K30" s="35">
        <f t="shared" si="7"/>
        <v>1457987838.289</v>
      </c>
      <c r="L30" s="35">
        <f t="shared" si="7"/>
        <v>1634852544.7479999</v>
      </c>
      <c r="M30" s="35">
        <f t="shared" si="7"/>
        <v>1983830474.7589998</v>
      </c>
      <c r="N30" s="35">
        <f t="shared" si="7"/>
        <v>20509433750.662998</v>
      </c>
    </row>
    <row r="31" spans="1:28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28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>
      <c r="A33" s="207" t="s">
        <v>34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>
      <c r="A34" s="205" t="s">
        <v>25</v>
      </c>
      <c r="B34" s="220">
        <f t="shared" ref="B34:M34" si="8">B7</f>
        <v>45292</v>
      </c>
      <c r="C34" s="220">
        <f t="shared" si="8"/>
        <v>45323</v>
      </c>
      <c r="D34" s="220">
        <f t="shared" si="8"/>
        <v>45352</v>
      </c>
      <c r="E34" s="220">
        <f t="shared" si="8"/>
        <v>45383</v>
      </c>
      <c r="F34" s="220">
        <f t="shared" si="8"/>
        <v>45413</v>
      </c>
      <c r="G34" s="220">
        <f t="shared" si="8"/>
        <v>45444</v>
      </c>
      <c r="H34" s="220">
        <f t="shared" si="8"/>
        <v>45474</v>
      </c>
      <c r="I34" s="220">
        <f t="shared" si="8"/>
        <v>45505</v>
      </c>
      <c r="J34" s="220">
        <f t="shared" si="8"/>
        <v>45536</v>
      </c>
      <c r="K34" s="220">
        <f t="shared" si="8"/>
        <v>45566</v>
      </c>
      <c r="L34" s="220">
        <f t="shared" si="8"/>
        <v>45597</v>
      </c>
      <c r="M34" s="220">
        <f t="shared" si="8"/>
        <v>45627</v>
      </c>
      <c r="N34" s="221" t="s">
        <v>19</v>
      </c>
    </row>
    <row r="35" spans="1:14">
      <c r="A35" s="214" t="s">
        <v>21</v>
      </c>
      <c r="B35" s="34">
        <f>'SAP BW Actual Usage'!C23</f>
        <v>5635732.2249999996</v>
      </c>
      <c r="C35" s="34">
        <f>'SAP BW Actual Usage'!D23</f>
        <v>4815114.0779999997</v>
      </c>
      <c r="D35" s="34">
        <f>'SAP BW Actual Usage'!E23</f>
        <v>4052502.9380000001</v>
      </c>
      <c r="E35" s="34">
        <f>'SAP BW Actual Usage'!F23</f>
        <v>6073629.9630000014</v>
      </c>
      <c r="F35" s="34">
        <f>'SAP BW Actual Usage'!G23</f>
        <v>6751088.8429999994</v>
      </c>
      <c r="G35" s="34">
        <f>'SAP BW Actual Usage'!H23</f>
        <v>5595593.3310000012</v>
      </c>
      <c r="H35" s="34">
        <f>'SAP BW Actual Usage'!I23</f>
        <v>-4175358.6319999998</v>
      </c>
      <c r="I35" s="34">
        <f>'SAP BW Actual Usage'!J23</f>
        <v>13615174.264</v>
      </c>
      <c r="J35" s="34">
        <f>'SAP BW Actual Usage'!K23</f>
        <v>6497273.0359999994</v>
      </c>
      <c r="K35" s="34">
        <f>'SAP BW Actual Usage'!L23</f>
        <v>4859435.0720000006</v>
      </c>
      <c r="L35" s="34">
        <f>'SAP BW Actual Usage'!M23</f>
        <v>5379608.0680000009</v>
      </c>
      <c r="M35" s="34">
        <f>'SAP BW Actual Usage'!N23</f>
        <v>6722458.4889999991</v>
      </c>
      <c r="N35" s="34">
        <f>SUM(B35:M35)</f>
        <v>65822251.675000004</v>
      </c>
    </row>
    <row r="36" spans="1:14">
      <c r="A36" s="214" t="s">
        <v>39</v>
      </c>
      <c r="B36" s="34">
        <f>'SAP BW Actual Usage'!C22</f>
        <v>51687373.997999996</v>
      </c>
      <c r="C36" s="34">
        <f>'SAP BW Actual Usage'!D22</f>
        <v>47456462.472000003</v>
      </c>
      <c r="D36" s="34">
        <f>'SAP BW Actual Usage'!E22</f>
        <v>48860711.592</v>
      </c>
      <c r="E36" s="34">
        <f>'SAP BW Actual Usage'!F22</f>
        <v>53503711.405999996</v>
      </c>
      <c r="F36" s="34">
        <f>'SAP BW Actual Usage'!G22</f>
        <v>44221531.181999996</v>
      </c>
      <c r="G36" s="34">
        <f>'SAP BW Actual Usage'!H22</f>
        <v>53383987.571000002</v>
      </c>
      <c r="H36" s="34">
        <f>'SAP BW Actual Usage'!I22</f>
        <v>59851901.67400001</v>
      </c>
      <c r="I36" s="34">
        <f>'SAP BW Actual Usage'!J22</f>
        <v>52751337.936999992</v>
      </c>
      <c r="J36" s="34">
        <f>'SAP BW Actual Usage'!K22</f>
        <v>51873486.626000002</v>
      </c>
      <c r="K36" s="34">
        <f>'SAP BW Actual Usage'!L22</f>
        <v>49136262.629000001</v>
      </c>
      <c r="L36" s="34">
        <f>'SAP BW Actual Usage'!M22</f>
        <v>69704312.218999997</v>
      </c>
      <c r="M36" s="34">
        <f>'SAP BW Actual Usage'!N22</f>
        <v>44290082.501000002</v>
      </c>
      <c r="N36" s="34">
        <f>SUM(B36:M36)</f>
        <v>626721161.80700004</v>
      </c>
    </row>
    <row r="37" spans="1:14">
      <c r="A37" s="214" t="s">
        <v>7</v>
      </c>
      <c r="B37" s="34">
        <f>'SAP BW Actual Usage'!C19</f>
        <v>7680</v>
      </c>
      <c r="C37" s="34">
        <f>'SAP BW Actual Usage'!D19</f>
        <v>4140</v>
      </c>
      <c r="D37" s="34">
        <f>'SAP BW Actual Usage'!E19</f>
        <v>12600</v>
      </c>
      <c r="E37" s="34">
        <f>'SAP BW Actual Usage'!F19</f>
        <v>7500</v>
      </c>
      <c r="F37" s="34">
        <f>'SAP BW Actual Usage'!G19</f>
        <v>383940</v>
      </c>
      <c r="G37" s="34">
        <f>'SAP BW Actual Usage'!H19</f>
        <v>830400</v>
      </c>
      <c r="H37" s="34">
        <f>'SAP BW Actual Usage'!I19</f>
        <v>0</v>
      </c>
      <c r="I37" s="34">
        <f>'SAP BW Actual Usage'!J19</f>
        <v>1594200</v>
      </c>
      <c r="J37" s="34">
        <f>'SAP BW Actual Usage'!K19</f>
        <v>1008600</v>
      </c>
      <c r="K37" s="34">
        <f>'SAP BW Actual Usage'!L19</f>
        <v>0</v>
      </c>
      <c r="L37" s="34">
        <f>'SAP BW Actual Usage'!M19</f>
        <v>1088400</v>
      </c>
      <c r="M37" s="34">
        <f>'SAP BW Actual Usage'!N19</f>
        <v>11820</v>
      </c>
      <c r="N37" s="34">
        <f>SUM(B37:M37)</f>
        <v>4949280</v>
      </c>
    </row>
    <row r="38" spans="1:14">
      <c r="A38" s="214" t="s">
        <v>129</v>
      </c>
      <c r="B38" s="34">
        <f>'SAP BW Actual Usage'!C21</f>
        <v>27068795.285999998</v>
      </c>
      <c r="C38" s="34">
        <f>'SAP BW Actual Usage'!D21</f>
        <v>29349102.807999998</v>
      </c>
      <c r="D38" s="34">
        <f>'SAP BW Actual Usage'!E21</f>
        <v>26064427.329999998</v>
      </c>
      <c r="E38" s="34">
        <f>'SAP BW Actual Usage'!F21</f>
        <v>27072213.666000001</v>
      </c>
      <c r="F38" s="34">
        <f>'SAP BW Actual Usage'!G21</f>
        <v>24997759.160999998</v>
      </c>
      <c r="G38" s="34">
        <f>'SAP BW Actual Usage'!H21</f>
        <v>25015584.535999998</v>
      </c>
      <c r="H38" s="34">
        <f>'SAP BW Actual Usage'!I21</f>
        <v>24034271.34</v>
      </c>
      <c r="I38" s="34">
        <f>'SAP BW Actual Usage'!J21</f>
        <v>26294752.568</v>
      </c>
      <c r="J38" s="34">
        <f>'SAP BW Actual Usage'!K21</f>
        <v>26017770.969999999</v>
      </c>
      <c r="K38" s="34">
        <f>'SAP BW Actual Usage'!L21</f>
        <v>24765371.732999999</v>
      </c>
      <c r="L38" s="34">
        <f>'SAP BW Actual Usage'!M21</f>
        <v>45889385.213</v>
      </c>
      <c r="M38" s="34">
        <f>'SAP BW Actual Usage'!N21</f>
        <v>4379998.4419999998</v>
      </c>
      <c r="N38" s="34">
        <f>SUM(B38:M38)</f>
        <v>310949433.05299997</v>
      </c>
    </row>
    <row r="39" spans="1:14">
      <c r="A39" s="214" t="s">
        <v>5</v>
      </c>
      <c r="B39" s="34">
        <f>'SAP BW Actual Usage'!C17</f>
        <v>197102.29199999999</v>
      </c>
      <c r="C39" s="34">
        <f>'SAP BW Actual Usage'!D17</f>
        <v>314480.505</v>
      </c>
      <c r="D39" s="34">
        <f>'SAP BW Actual Usage'!E17</f>
        <v>290073.35499999998</v>
      </c>
      <c r="E39" s="34">
        <f>'SAP BW Actual Usage'!F17</f>
        <v>305422.40299999999</v>
      </c>
      <c r="F39" s="34">
        <f>'SAP BW Actual Usage'!G17</f>
        <v>900028.26399999997</v>
      </c>
      <c r="G39" s="34">
        <f>'SAP BW Actual Usage'!H17</f>
        <v>1260564.983</v>
      </c>
      <c r="H39" s="34">
        <f>'SAP BW Actual Usage'!I17</f>
        <v>2054993.5619999999</v>
      </c>
      <c r="I39" s="34">
        <f>'SAP BW Actual Usage'!J17</f>
        <v>3615955.5040000002</v>
      </c>
      <c r="J39" s="34">
        <f>'SAP BW Actual Usage'!K17</f>
        <v>2231519.7560000001</v>
      </c>
      <c r="K39" s="34">
        <f>'SAP BW Actual Usage'!L17</f>
        <v>834209.42799999996</v>
      </c>
      <c r="L39" s="34">
        <f>'SAP BW Actual Usage'!M17</f>
        <v>348250.95600000001</v>
      </c>
      <c r="M39" s="34">
        <f>'SAP BW Actual Usage'!N17</f>
        <v>340580.70299999998</v>
      </c>
      <c r="N39" s="36">
        <f>SUM(B39:M39)</f>
        <v>12693181.711000001</v>
      </c>
    </row>
    <row r="40" spans="1:14">
      <c r="A40" s="21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>
      <c r="A41" s="214" t="s">
        <v>20</v>
      </c>
      <c r="B41" s="35">
        <f t="shared" ref="B41:M41" si="9">SUM(B35:B39)</f>
        <v>84596683.800999999</v>
      </c>
      <c r="C41" s="35">
        <f t="shared" si="9"/>
        <v>81939299.863000005</v>
      </c>
      <c r="D41" s="35">
        <f t="shared" si="9"/>
        <v>79280315.215000004</v>
      </c>
      <c r="E41" s="35">
        <f t="shared" si="9"/>
        <v>86962477.437999994</v>
      </c>
      <c r="F41" s="35">
        <f t="shared" si="9"/>
        <v>77254347.449999988</v>
      </c>
      <c r="G41" s="35">
        <f t="shared" si="9"/>
        <v>86086130.420999989</v>
      </c>
      <c r="H41" s="35">
        <f t="shared" si="9"/>
        <v>81765807.944000021</v>
      </c>
      <c r="I41" s="35">
        <f t="shared" si="9"/>
        <v>97871420.272999987</v>
      </c>
      <c r="J41" s="35">
        <f t="shared" si="9"/>
        <v>87628650.387999997</v>
      </c>
      <c r="K41" s="35">
        <f t="shared" si="9"/>
        <v>79595278.862000003</v>
      </c>
      <c r="L41" s="35">
        <f t="shared" si="9"/>
        <v>122409956.456</v>
      </c>
      <c r="M41" s="35">
        <f t="shared" si="9"/>
        <v>55744940.135000005</v>
      </c>
      <c r="N41" s="35">
        <f>SUM(N35:N39)</f>
        <v>1021135308.2459999</v>
      </c>
    </row>
    <row r="42" spans="1:14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s="33" customFormat="1" ht="12" thickBot="1">
      <c r="A44" s="215" t="s">
        <v>22</v>
      </c>
      <c r="B44" s="226">
        <f t="shared" ref="B44:N44" si="10">B41+B30</f>
        <v>2214618195.2550001</v>
      </c>
      <c r="C44" s="226">
        <f t="shared" si="10"/>
        <v>2057071399.8049998</v>
      </c>
      <c r="D44" s="226">
        <f t="shared" si="10"/>
        <v>1999489414.6860001</v>
      </c>
      <c r="E44" s="226">
        <f t="shared" si="10"/>
        <v>1824689309.8610001</v>
      </c>
      <c r="F44" s="226">
        <f t="shared" si="10"/>
        <v>1672953320.9659998</v>
      </c>
      <c r="G44" s="226">
        <f t="shared" si="10"/>
        <v>1565511541.602</v>
      </c>
      <c r="H44" s="226">
        <f t="shared" si="10"/>
        <v>1614981505.2990003</v>
      </c>
      <c r="I44" s="226">
        <f t="shared" si="10"/>
        <v>1690634927.053</v>
      </c>
      <c r="J44" s="226">
        <f t="shared" si="10"/>
        <v>1556198411.1329997</v>
      </c>
      <c r="K44" s="226">
        <f t="shared" si="10"/>
        <v>1537583117.151</v>
      </c>
      <c r="L44" s="226">
        <f t="shared" si="10"/>
        <v>1757262501.204</v>
      </c>
      <c r="M44" s="226">
        <f t="shared" si="10"/>
        <v>2039575414.8939998</v>
      </c>
      <c r="N44" s="226">
        <f t="shared" si="10"/>
        <v>21530569058.908997</v>
      </c>
    </row>
    <row r="45" spans="1:14" ht="14.25" thickTop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>
      <c r="N46" s="46"/>
    </row>
    <row r="47" spans="1:14">
      <c r="B47" s="46"/>
      <c r="C47" s="46"/>
      <c r="D47" s="46"/>
      <c r="E47" s="46"/>
      <c r="F47" s="46"/>
      <c r="G47" s="46"/>
      <c r="H47" s="46"/>
      <c r="I47" s="46"/>
    </row>
    <row r="48" spans="1:14">
      <c r="B48" s="46"/>
      <c r="C48" s="46"/>
      <c r="D48" s="46"/>
      <c r="E48" s="46"/>
      <c r="F48" s="46"/>
      <c r="G48" s="46"/>
      <c r="H48" s="46"/>
      <c r="I48" s="46"/>
    </row>
    <row r="49" spans="2:9">
      <c r="B49" s="46"/>
      <c r="C49" s="46"/>
      <c r="D49" s="46"/>
      <c r="E49" s="46"/>
      <c r="F49" s="46"/>
      <c r="G49" s="46"/>
      <c r="H49" s="46"/>
      <c r="I49" s="46"/>
    </row>
    <row r="50" spans="2:9">
      <c r="B50" s="46"/>
      <c r="C50" s="46"/>
      <c r="D50" s="46"/>
      <c r="E50" s="46"/>
      <c r="F50" s="46"/>
      <c r="G50" s="46"/>
      <c r="H50" s="46"/>
      <c r="I50" s="46"/>
    </row>
    <row r="51" spans="2:9">
      <c r="B51" s="46"/>
      <c r="C51" s="46"/>
      <c r="D51" s="46"/>
      <c r="E51" s="46"/>
      <c r="F51" s="46"/>
      <c r="G51" s="46"/>
      <c r="H51" s="46"/>
      <c r="I51" s="46"/>
    </row>
    <row r="52" spans="2:9">
      <c r="B52" s="46"/>
      <c r="C52" s="46"/>
      <c r="D52" s="46"/>
      <c r="E52" s="46"/>
      <c r="F52" s="46"/>
      <c r="G52" s="46"/>
      <c r="H52" s="46"/>
      <c r="I52" s="46"/>
    </row>
    <row r="53" spans="2:9">
      <c r="B53" s="46"/>
      <c r="C53" s="46"/>
      <c r="D53" s="46"/>
      <c r="E53" s="46"/>
      <c r="F53" s="46"/>
      <c r="G53" s="46"/>
      <c r="H53" s="46"/>
      <c r="I53" s="46"/>
    </row>
    <row r="54" spans="2:9">
      <c r="B54" s="46"/>
      <c r="C54" s="46"/>
      <c r="D54" s="46"/>
      <c r="E54" s="46"/>
      <c r="F54" s="46"/>
      <c r="G54" s="46"/>
      <c r="H54" s="46"/>
      <c r="I54" s="46"/>
    </row>
    <row r="55" spans="2:9">
      <c r="B55" s="46"/>
      <c r="C55" s="46"/>
      <c r="D55" s="46"/>
      <c r="E55" s="46"/>
      <c r="F55" s="46"/>
      <c r="G55" s="46"/>
      <c r="H55" s="46"/>
      <c r="I55" s="46"/>
    </row>
    <row r="56" spans="2:9">
      <c r="B56" s="46"/>
      <c r="C56" s="46"/>
      <c r="D56" s="46"/>
      <c r="E56" s="46"/>
      <c r="F56" s="46"/>
      <c r="G56" s="219"/>
      <c r="H56" s="219"/>
      <c r="I56" s="219"/>
    </row>
    <row r="57" spans="2:9">
      <c r="B57" s="46"/>
      <c r="C57" s="46"/>
      <c r="D57" s="46"/>
      <c r="E57" s="46"/>
      <c r="F57" s="46"/>
      <c r="G57" s="219"/>
      <c r="H57" s="219"/>
      <c r="I57" s="219"/>
    </row>
  </sheetData>
  <phoneticPr fontId="9" type="noConversion"/>
  <printOptions horizontalCentered="1"/>
  <pageMargins left="0.75" right="0.75" top="1" bottom="1" header="0.5" footer="0.5"/>
  <pageSetup scale="52" orientation="landscape" r:id="rId1"/>
  <headerFooter alignWithMargins="0">
    <oddFooter xml:space="preserve">&amp;L&amp;F 
&amp;A&amp;R&amp;D
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4" workbookViewId="0">
      <selection activeCell="L24" sqref="L24"/>
    </sheetView>
  </sheetViews>
  <sheetFormatPr defaultColWidth="9.140625" defaultRowHeight="11.25"/>
  <cols>
    <col min="1" max="1" width="25.7109375" style="32" customWidth="1"/>
    <col min="2" max="2" width="11.28515625" style="32" customWidth="1"/>
    <col min="3" max="15" width="16" style="32" customWidth="1"/>
    <col min="16" max="16384" width="9.140625" style="32"/>
  </cols>
  <sheetData>
    <row r="1" spans="1:30">
      <c r="A1" s="205" t="s">
        <v>28</v>
      </c>
      <c r="B1" s="205"/>
    </row>
    <row r="2" spans="1:30">
      <c r="A2" s="205" t="s">
        <v>27</v>
      </c>
      <c r="B2" s="205"/>
    </row>
    <row r="3" spans="1:30">
      <c r="A3" s="32" t="s">
        <v>122</v>
      </c>
    </row>
    <row r="4" spans="1:30">
      <c r="A4" s="206" t="s">
        <v>52</v>
      </c>
    </row>
    <row r="5" spans="1:30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8"/>
    </row>
    <row r="6" spans="1:30">
      <c r="A6" s="207" t="s">
        <v>58</v>
      </c>
      <c r="B6" s="207"/>
      <c r="N6" s="208"/>
    </row>
    <row r="7" spans="1:30">
      <c r="A7" s="205" t="s">
        <v>25</v>
      </c>
      <c r="B7" s="209" t="s">
        <v>49</v>
      </c>
      <c r="C7" s="210">
        <f>'2024 CBR Adjustment'!C5</f>
        <v>45292</v>
      </c>
      <c r="D7" s="210">
        <f>'2024 CBR Adjustment'!D5</f>
        <v>45323</v>
      </c>
      <c r="E7" s="210">
        <f>'2024 CBR Adjustment'!E5</f>
        <v>45352</v>
      </c>
      <c r="F7" s="210">
        <f>'2024 CBR Adjustment'!F5</f>
        <v>45383</v>
      </c>
      <c r="G7" s="210">
        <f>'2024 CBR Adjustment'!G5</f>
        <v>45413</v>
      </c>
      <c r="H7" s="210">
        <f>'2024 CBR Adjustment'!H5</f>
        <v>45444</v>
      </c>
      <c r="I7" s="210">
        <f>'2024 CBR Adjustment'!I5</f>
        <v>45474</v>
      </c>
      <c r="J7" s="210">
        <f>'2024 CBR Adjustment'!J5</f>
        <v>45505</v>
      </c>
      <c r="K7" s="210">
        <f>'2024 CBR Adjustment'!K5</f>
        <v>45536</v>
      </c>
      <c r="L7" s="210">
        <f>'2024 CBR Adjustment'!L5</f>
        <v>45566</v>
      </c>
      <c r="M7" s="210">
        <f>'2024 CBR Adjustment'!M5</f>
        <v>45597</v>
      </c>
      <c r="N7" s="210">
        <f>'2024 CBR Adjustment'!N5</f>
        <v>45627</v>
      </c>
      <c r="O7" s="211" t="s">
        <v>19</v>
      </c>
    </row>
    <row r="8" spans="1:30" s="33" customFormat="1">
      <c r="A8" s="212" t="s">
        <v>46</v>
      </c>
      <c r="B8" s="33">
        <v>5</v>
      </c>
      <c r="C8" s="28">
        <v>806520</v>
      </c>
      <c r="D8" s="28">
        <v>942320</v>
      </c>
      <c r="E8" s="28">
        <v>906400</v>
      </c>
      <c r="F8" s="28">
        <v>793920</v>
      </c>
      <c r="G8" s="28">
        <v>585680</v>
      </c>
      <c r="H8" s="29">
        <v>492160</v>
      </c>
      <c r="I8" s="28">
        <v>363139.9</v>
      </c>
      <c r="J8" s="28">
        <v>306540.09999999998</v>
      </c>
      <c r="K8" s="28">
        <v>295480</v>
      </c>
      <c r="L8" s="28">
        <v>290900</v>
      </c>
      <c r="M8" s="28">
        <v>542280</v>
      </c>
      <c r="N8" s="28">
        <v>731580</v>
      </c>
      <c r="O8" s="1">
        <f>SUM(C8:N8)</f>
        <v>7056920</v>
      </c>
      <c r="Q8" s="32"/>
      <c r="R8" s="32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</row>
    <row r="9" spans="1:30" s="33" customFormat="1">
      <c r="A9" s="212" t="s">
        <v>110</v>
      </c>
      <c r="B9" s="33">
        <v>7</v>
      </c>
      <c r="C9" s="28">
        <v>1287686906.8189998</v>
      </c>
      <c r="D9" s="28">
        <v>1195296725.4449999</v>
      </c>
      <c r="E9" s="28">
        <v>1154356020.575</v>
      </c>
      <c r="F9" s="28">
        <v>984178710.11300004</v>
      </c>
      <c r="G9" s="28">
        <v>867171161.023</v>
      </c>
      <c r="H9" s="29">
        <v>770294541.505</v>
      </c>
      <c r="I9" s="28">
        <v>790190009.82599998</v>
      </c>
      <c r="J9" s="28">
        <v>812898559.69299996</v>
      </c>
      <c r="K9" s="28">
        <v>743188213.93699992</v>
      </c>
      <c r="L9" s="28">
        <v>758844596.58599997</v>
      </c>
      <c r="M9" s="28">
        <v>912118265.97599995</v>
      </c>
      <c r="N9" s="28">
        <v>1204758303.4219999</v>
      </c>
      <c r="O9" s="1">
        <f t="shared" ref="O9:O24" si="0">SUM(C9:N9)</f>
        <v>11480982014.919998</v>
      </c>
      <c r="Q9" s="32"/>
      <c r="R9" s="32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</row>
    <row r="10" spans="1:30" s="33" customFormat="1">
      <c r="A10" s="212" t="s">
        <v>35</v>
      </c>
      <c r="B10" s="33">
        <v>8</v>
      </c>
      <c r="C10" s="28">
        <v>27168327.651000001</v>
      </c>
      <c r="D10" s="28">
        <v>27691540.989999998</v>
      </c>
      <c r="E10" s="28">
        <v>25132281.846000001</v>
      </c>
      <c r="F10" s="28">
        <v>22855420.754000001</v>
      </c>
      <c r="G10" s="28">
        <v>19481269.601</v>
      </c>
      <c r="H10" s="29">
        <v>19660287.015999999</v>
      </c>
      <c r="I10" s="28">
        <v>17599008.890000001</v>
      </c>
      <c r="J10" s="28">
        <v>18201150.057</v>
      </c>
      <c r="K10" s="28">
        <v>17051359.596000001</v>
      </c>
      <c r="L10" s="28">
        <v>17730452.18</v>
      </c>
      <c r="M10" s="28">
        <v>19422707.151000001</v>
      </c>
      <c r="N10" s="28">
        <v>25453790.888999999</v>
      </c>
      <c r="O10" s="1">
        <f t="shared" si="0"/>
        <v>257447596.62099996</v>
      </c>
      <c r="Q10" s="32"/>
      <c r="R10" s="32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</row>
    <row r="11" spans="1:30" s="33" customFormat="1">
      <c r="A11" s="212" t="s">
        <v>38</v>
      </c>
      <c r="B11" s="3">
        <v>10</v>
      </c>
      <c r="C11" s="28">
        <v>1959360</v>
      </c>
      <c r="D11" s="28">
        <v>1960030.2</v>
      </c>
      <c r="E11" s="28">
        <v>2110380</v>
      </c>
      <c r="F11" s="28">
        <v>1600560</v>
      </c>
      <c r="G11" s="28">
        <v>1471173.3</v>
      </c>
      <c r="H11" s="29">
        <v>1409596.5</v>
      </c>
      <c r="I11" s="28">
        <v>1480080</v>
      </c>
      <c r="J11" s="28">
        <v>944515.2</v>
      </c>
      <c r="K11" s="28">
        <v>1105864.8</v>
      </c>
      <c r="L11" s="28">
        <v>1037700</v>
      </c>
      <c r="M11" s="28">
        <v>1204080</v>
      </c>
      <c r="N11" s="28">
        <v>1394160</v>
      </c>
      <c r="O11" s="1">
        <f t="shared" si="0"/>
        <v>17677500</v>
      </c>
      <c r="Q11" s="32"/>
      <c r="R11" s="32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</row>
    <row r="12" spans="1:30" s="33" customFormat="1">
      <c r="A12" s="212" t="s">
        <v>36</v>
      </c>
      <c r="B12" s="33">
        <v>11</v>
      </c>
      <c r="C12" s="28">
        <v>13702138.852</v>
      </c>
      <c r="D12" s="28">
        <v>12009741.585000001</v>
      </c>
      <c r="E12" s="28">
        <v>12009178.236</v>
      </c>
      <c r="F12" s="28">
        <v>10892128.865</v>
      </c>
      <c r="G12" s="28">
        <v>9936901.3059999999</v>
      </c>
      <c r="H12" s="29">
        <v>9159948.6290000007</v>
      </c>
      <c r="I12" s="28">
        <v>9537009.2579999994</v>
      </c>
      <c r="J12" s="28">
        <v>9602715.4859999996</v>
      </c>
      <c r="K12" s="28">
        <v>9331187.6229999997</v>
      </c>
      <c r="L12" s="28">
        <v>9247464.5510000009</v>
      </c>
      <c r="M12" s="28">
        <v>10490905.219000001</v>
      </c>
      <c r="N12" s="28">
        <v>12573219.275</v>
      </c>
      <c r="O12" s="1">
        <f t="shared" si="0"/>
        <v>128492538.88500001</v>
      </c>
      <c r="Q12" s="32"/>
      <c r="R12" s="32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</row>
    <row r="13" spans="1:30" s="33" customFormat="1">
      <c r="A13" s="212" t="s">
        <v>37</v>
      </c>
      <c r="B13" s="33">
        <v>12</v>
      </c>
      <c r="C13" s="28">
        <v>1474280</v>
      </c>
      <c r="D13" s="28">
        <v>1399580</v>
      </c>
      <c r="E13" s="28">
        <v>1236940</v>
      </c>
      <c r="F13" s="28">
        <v>1109500</v>
      </c>
      <c r="G13" s="28">
        <v>966860</v>
      </c>
      <c r="H13" s="29">
        <v>911280</v>
      </c>
      <c r="I13" s="28">
        <v>892380</v>
      </c>
      <c r="J13" s="28">
        <v>993740</v>
      </c>
      <c r="K13" s="28">
        <v>1143500</v>
      </c>
      <c r="L13" s="28">
        <v>1056660</v>
      </c>
      <c r="M13" s="28">
        <v>1213460</v>
      </c>
      <c r="N13" s="28">
        <v>1608440</v>
      </c>
      <c r="O13" s="1">
        <f t="shared" si="0"/>
        <v>14006620</v>
      </c>
      <c r="Q13" s="32"/>
      <c r="R13" s="32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</row>
    <row r="14" spans="1:30" s="33" customFormat="1">
      <c r="A14" s="212" t="s">
        <v>107</v>
      </c>
      <c r="B14" s="33">
        <v>24</v>
      </c>
      <c r="C14" s="28">
        <v>224872544.94499999</v>
      </c>
      <c r="D14" s="28">
        <v>210713284.352</v>
      </c>
      <c r="E14" s="28">
        <v>211072707.74500003</v>
      </c>
      <c r="F14" s="28">
        <v>199334874.46700001</v>
      </c>
      <c r="G14" s="28">
        <v>188524704.634</v>
      </c>
      <c r="H14" s="29">
        <v>180086875.87200001</v>
      </c>
      <c r="I14" s="28">
        <v>191079187.16199997</v>
      </c>
      <c r="J14" s="28">
        <v>197293100.61500001</v>
      </c>
      <c r="K14" s="28">
        <v>185607230.514</v>
      </c>
      <c r="L14" s="28">
        <v>181296881.41299999</v>
      </c>
      <c r="M14" s="28">
        <v>182829848.66600001</v>
      </c>
      <c r="N14" s="28">
        <v>217517291.76799998</v>
      </c>
      <c r="O14" s="1">
        <f t="shared" si="0"/>
        <v>2370228532.1529999</v>
      </c>
      <c r="Q14" s="32"/>
      <c r="R14" s="32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</row>
    <row r="15" spans="1:30" s="33" customFormat="1">
      <c r="A15" s="212" t="s">
        <v>108</v>
      </c>
      <c r="B15" s="33">
        <v>25</v>
      </c>
      <c r="C15" s="28">
        <v>264042994.56400001</v>
      </c>
      <c r="D15" s="28">
        <v>242006835.998</v>
      </c>
      <c r="E15" s="28">
        <v>245948423.25099999</v>
      </c>
      <c r="F15" s="28">
        <v>239848418.52700001</v>
      </c>
      <c r="G15" s="28">
        <v>228415174.382</v>
      </c>
      <c r="H15" s="29">
        <v>225308067.87699997</v>
      </c>
      <c r="I15" s="28">
        <v>240581215.98300001</v>
      </c>
      <c r="J15" s="28">
        <v>245962026.70799997</v>
      </c>
      <c r="K15" s="28">
        <v>230937369.30299997</v>
      </c>
      <c r="L15" s="28">
        <v>229260510.90900001</v>
      </c>
      <c r="M15" s="28">
        <v>226471604.96900001</v>
      </c>
      <c r="N15" s="28">
        <v>250590786.255</v>
      </c>
      <c r="O15" s="1">
        <f t="shared" si="0"/>
        <v>2869373428.7259998</v>
      </c>
      <c r="Q15" s="32"/>
      <c r="R15" s="32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</row>
    <row r="16" spans="1:30" s="33" customFormat="1">
      <c r="A16" s="212" t="s">
        <v>109</v>
      </c>
      <c r="B16" s="33">
        <v>26</v>
      </c>
      <c r="C16" s="28">
        <v>173574971.73000002</v>
      </c>
      <c r="D16" s="28">
        <v>154328264.74000001</v>
      </c>
      <c r="E16" s="28">
        <v>150702957.57500002</v>
      </c>
      <c r="F16" s="28">
        <v>157210656.09900001</v>
      </c>
      <c r="G16" s="28">
        <v>153393994.28599998</v>
      </c>
      <c r="H16" s="29">
        <v>150994984.89700001</v>
      </c>
      <c r="I16" s="28">
        <v>161650187.005</v>
      </c>
      <c r="J16" s="28">
        <v>176063069.59400001</v>
      </c>
      <c r="K16" s="28">
        <v>161508072.65199998</v>
      </c>
      <c r="L16" s="28">
        <v>137446414.52500001</v>
      </c>
      <c r="M16" s="28">
        <v>164716501.86499998</v>
      </c>
      <c r="N16" s="28">
        <v>154550068.38299999</v>
      </c>
      <c r="O16" s="1">
        <f t="shared" si="0"/>
        <v>1896140143.3510003</v>
      </c>
      <c r="Q16" s="32"/>
      <c r="R16" s="32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</row>
    <row r="17" spans="1:30" s="33" customFormat="1">
      <c r="A17" s="212" t="s">
        <v>5</v>
      </c>
      <c r="B17" s="33">
        <v>29</v>
      </c>
      <c r="C17" s="28">
        <v>197102.29199999999</v>
      </c>
      <c r="D17" s="28">
        <v>314480.505</v>
      </c>
      <c r="E17" s="28">
        <v>290073.35499999998</v>
      </c>
      <c r="F17" s="28">
        <v>305422.40299999999</v>
      </c>
      <c r="G17" s="28">
        <v>900028.26399999997</v>
      </c>
      <c r="H17" s="29">
        <v>1260564.983</v>
      </c>
      <c r="I17" s="28">
        <v>2054993.5619999999</v>
      </c>
      <c r="J17" s="28">
        <v>3615955.5040000002</v>
      </c>
      <c r="K17" s="28">
        <v>2231519.7560000001</v>
      </c>
      <c r="L17" s="28">
        <v>834209.42799999996</v>
      </c>
      <c r="M17" s="28">
        <v>348250.95600000001</v>
      </c>
      <c r="N17" s="28">
        <v>340580.70299999998</v>
      </c>
      <c r="O17" s="1">
        <f t="shared" si="0"/>
        <v>12693181.711000001</v>
      </c>
      <c r="Q17" s="32"/>
      <c r="R17" s="32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</row>
    <row r="18" spans="1:30" s="33" customFormat="1">
      <c r="A18" s="212" t="s">
        <v>6</v>
      </c>
      <c r="B18" s="33">
        <v>31</v>
      </c>
      <c r="C18" s="28">
        <v>122067973.058</v>
      </c>
      <c r="D18" s="28">
        <v>114401946.87200001</v>
      </c>
      <c r="E18" s="28">
        <v>104759315.463</v>
      </c>
      <c r="F18" s="28">
        <v>108229944.868</v>
      </c>
      <c r="G18" s="28">
        <v>116909669.649</v>
      </c>
      <c r="H18" s="29">
        <v>112031391.17500001</v>
      </c>
      <c r="I18" s="28">
        <v>113225252.926</v>
      </c>
      <c r="J18" s="28">
        <v>124854572.942</v>
      </c>
      <c r="K18" s="28">
        <v>112678442.705</v>
      </c>
      <c r="L18" s="28">
        <v>114249274.20999999</v>
      </c>
      <c r="M18" s="28">
        <v>107209858.612</v>
      </c>
      <c r="N18" s="28">
        <v>102949878.49699999</v>
      </c>
      <c r="O18" s="1">
        <f t="shared" si="0"/>
        <v>1353567520.977</v>
      </c>
      <c r="Q18" s="32"/>
      <c r="R18" s="32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</row>
    <row r="19" spans="1:30" s="33" customFormat="1">
      <c r="A19" s="214" t="s">
        <v>7</v>
      </c>
      <c r="B19" s="33">
        <v>35</v>
      </c>
      <c r="C19" s="28">
        <v>7680</v>
      </c>
      <c r="D19" s="28">
        <v>4140</v>
      </c>
      <c r="E19" s="28">
        <v>12600</v>
      </c>
      <c r="F19" s="28">
        <v>7500</v>
      </c>
      <c r="G19" s="28">
        <v>383940</v>
      </c>
      <c r="H19" s="29">
        <v>830400</v>
      </c>
      <c r="I19" s="28">
        <v>0</v>
      </c>
      <c r="J19" s="28">
        <v>1594200</v>
      </c>
      <c r="K19" s="28">
        <v>1008600</v>
      </c>
      <c r="L19" s="28">
        <v>0</v>
      </c>
      <c r="M19" s="28">
        <v>1088400</v>
      </c>
      <c r="N19" s="28">
        <v>11820</v>
      </c>
      <c r="O19" s="1">
        <f t="shared" si="0"/>
        <v>4949280</v>
      </c>
      <c r="Q19" s="32"/>
      <c r="R19" s="32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</row>
    <row r="20" spans="1:30" s="33" customFormat="1">
      <c r="A20" s="212" t="s">
        <v>8</v>
      </c>
      <c r="B20" s="33">
        <v>43</v>
      </c>
      <c r="C20" s="28">
        <v>12665493.835000001</v>
      </c>
      <c r="D20" s="28">
        <v>14381829.76</v>
      </c>
      <c r="E20" s="28">
        <v>11974494.779999999</v>
      </c>
      <c r="F20" s="28">
        <v>11672698.73</v>
      </c>
      <c r="G20" s="28">
        <v>8842385.3350000009</v>
      </c>
      <c r="H20" s="29">
        <v>9076277.7100000009</v>
      </c>
      <c r="I20" s="28">
        <v>6618226.4050000003</v>
      </c>
      <c r="J20" s="28">
        <v>5643516.3849999998</v>
      </c>
      <c r="K20" s="28">
        <v>5723039.6150000002</v>
      </c>
      <c r="L20" s="28">
        <v>7526983.915</v>
      </c>
      <c r="M20" s="28">
        <v>8633032.2899999991</v>
      </c>
      <c r="N20" s="28">
        <v>11702956.27</v>
      </c>
      <c r="O20" s="1">
        <f t="shared" si="0"/>
        <v>114460935.03000002</v>
      </c>
      <c r="Q20" s="32"/>
      <c r="R20" s="32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</row>
    <row r="21" spans="1:30" s="33" customFormat="1">
      <c r="A21" s="212" t="s">
        <v>127</v>
      </c>
      <c r="B21" s="212" t="s">
        <v>128</v>
      </c>
      <c r="C21" s="28">
        <v>27068795.285999998</v>
      </c>
      <c r="D21" s="28">
        <v>29349102.807999998</v>
      </c>
      <c r="E21" s="28">
        <v>26064427.329999998</v>
      </c>
      <c r="F21" s="28">
        <v>27072213.666000001</v>
      </c>
      <c r="G21" s="28">
        <v>24997759.160999998</v>
      </c>
      <c r="H21" s="29">
        <v>25015584.535999998</v>
      </c>
      <c r="I21" s="28">
        <v>24034271.34</v>
      </c>
      <c r="J21" s="28">
        <v>26294752.568</v>
      </c>
      <c r="K21" s="28">
        <v>26017770.969999999</v>
      </c>
      <c r="L21" s="28">
        <v>24765371.732999999</v>
      </c>
      <c r="M21" s="28">
        <v>45889385.213</v>
      </c>
      <c r="N21" s="28">
        <v>4379998.4419999998</v>
      </c>
      <c r="O21" s="1">
        <f t="shared" si="0"/>
        <v>310949433.05299997</v>
      </c>
      <c r="Q21" s="32"/>
      <c r="R21" s="32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</row>
    <row r="22" spans="1:30">
      <c r="A22" s="214" t="s">
        <v>112</v>
      </c>
      <c r="B22" s="212" t="s">
        <v>48</v>
      </c>
      <c r="C22" s="28">
        <v>51687373.997999996</v>
      </c>
      <c r="D22" s="28">
        <v>47456462.472000003</v>
      </c>
      <c r="E22" s="28">
        <v>48860711.592</v>
      </c>
      <c r="F22" s="28">
        <v>53503711.405999996</v>
      </c>
      <c r="G22" s="28">
        <v>44221531.181999996</v>
      </c>
      <c r="H22" s="29">
        <v>53383987.571000002</v>
      </c>
      <c r="I22" s="28">
        <v>59851901.67400001</v>
      </c>
      <c r="J22" s="28">
        <v>52751337.936999992</v>
      </c>
      <c r="K22" s="28">
        <v>51873486.626000002</v>
      </c>
      <c r="L22" s="28">
        <v>49136262.629000001</v>
      </c>
      <c r="M22" s="28">
        <v>69704312.218999997</v>
      </c>
      <c r="N22" s="28">
        <v>44290082.501000002</v>
      </c>
      <c r="O22" s="1">
        <f t="shared" si="0"/>
        <v>626721161.80700004</v>
      </c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</row>
    <row r="23" spans="1:30">
      <c r="A23" s="214" t="s">
        <v>111</v>
      </c>
      <c r="B23" s="212" t="s">
        <v>47</v>
      </c>
      <c r="C23" s="28">
        <v>5635732.2249999996</v>
      </c>
      <c r="D23" s="28">
        <v>4815114.0779999997</v>
      </c>
      <c r="E23" s="28">
        <v>4052502.9380000001</v>
      </c>
      <c r="F23" s="28">
        <v>6073629.9630000014</v>
      </c>
      <c r="G23" s="28">
        <v>6751088.8429999994</v>
      </c>
      <c r="H23" s="29">
        <v>5595593.3310000012</v>
      </c>
      <c r="I23" s="28">
        <v>-4175358.6319999998</v>
      </c>
      <c r="J23" s="28">
        <v>13615174.264</v>
      </c>
      <c r="K23" s="28">
        <v>6497273.0359999994</v>
      </c>
      <c r="L23" s="28">
        <v>4859435.0720000006</v>
      </c>
      <c r="M23" s="28">
        <v>5379608.0680000009</v>
      </c>
      <c r="N23" s="28">
        <v>6722458.4889999991</v>
      </c>
      <c r="O23" s="1">
        <f t="shared" si="0"/>
        <v>65822251.675000004</v>
      </c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</row>
    <row r="24" spans="1:30" s="33" customFormat="1">
      <c r="A24" s="215" t="s">
        <v>22</v>
      </c>
      <c r="B24" s="215"/>
      <c r="C24" s="1">
        <f t="shared" ref="C24:N24" si="1">SUM(C8:C23)</f>
        <v>2214618195.2550001</v>
      </c>
      <c r="D24" s="1">
        <f t="shared" si="1"/>
        <v>2057071399.8050003</v>
      </c>
      <c r="E24" s="1">
        <f t="shared" si="1"/>
        <v>1999489414.6860001</v>
      </c>
      <c r="F24" s="1">
        <f t="shared" si="1"/>
        <v>1824689309.8609998</v>
      </c>
      <c r="G24" s="1">
        <f t="shared" si="1"/>
        <v>1672953320.9659996</v>
      </c>
      <c r="H24" s="1">
        <f t="shared" si="1"/>
        <v>1565511541.6020002</v>
      </c>
      <c r="I24" s="1">
        <f t="shared" si="1"/>
        <v>1614981505.2989995</v>
      </c>
      <c r="J24" s="1">
        <f t="shared" si="1"/>
        <v>1690634927.053</v>
      </c>
      <c r="K24" s="1">
        <f t="shared" si="1"/>
        <v>1556198411.1329997</v>
      </c>
      <c r="L24" s="1">
        <f t="shared" si="1"/>
        <v>1537583117.151</v>
      </c>
      <c r="M24" s="1">
        <f t="shared" si="1"/>
        <v>1757262501.2040005</v>
      </c>
      <c r="N24" s="1">
        <f t="shared" si="1"/>
        <v>2039575414.8939996</v>
      </c>
      <c r="O24" s="1">
        <f t="shared" si="0"/>
        <v>21530569058.909</v>
      </c>
    </row>
    <row r="25" spans="1:30" ht="13.5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30"/>
    </row>
    <row r="26" spans="1:30">
      <c r="N26" s="33"/>
    </row>
    <row r="27" spans="1:30">
      <c r="A27" s="205" t="s">
        <v>28</v>
      </c>
    </row>
    <row r="28" spans="1:30">
      <c r="A28" s="205" t="s">
        <v>102</v>
      </c>
    </row>
    <row r="29" spans="1:30">
      <c r="A29" s="32" t="s">
        <v>116</v>
      </c>
    </row>
    <row r="30" spans="1:30">
      <c r="A30" s="205" t="s">
        <v>58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8"/>
    </row>
    <row r="31" spans="1:30">
      <c r="A31" s="205" t="s">
        <v>25</v>
      </c>
      <c r="B31" s="205" t="s">
        <v>49</v>
      </c>
      <c r="C31" s="210">
        <f t="shared" ref="C31:N31" si="2">C7</f>
        <v>45292</v>
      </c>
      <c r="D31" s="210">
        <f t="shared" si="2"/>
        <v>45323</v>
      </c>
      <c r="E31" s="210">
        <f t="shared" si="2"/>
        <v>45352</v>
      </c>
      <c r="F31" s="210">
        <f t="shared" si="2"/>
        <v>45383</v>
      </c>
      <c r="G31" s="210">
        <f t="shared" si="2"/>
        <v>45413</v>
      </c>
      <c r="H31" s="210">
        <f t="shared" si="2"/>
        <v>45444</v>
      </c>
      <c r="I31" s="210">
        <f t="shared" si="2"/>
        <v>45474</v>
      </c>
      <c r="J31" s="210">
        <f t="shared" si="2"/>
        <v>45505</v>
      </c>
      <c r="K31" s="210">
        <f t="shared" si="2"/>
        <v>45536</v>
      </c>
      <c r="L31" s="210">
        <f t="shared" si="2"/>
        <v>45566</v>
      </c>
      <c r="M31" s="210">
        <f t="shared" si="2"/>
        <v>45597</v>
      </c>
      <c r="N31" s="210">
        <f t="shared" si="2"/>
        <v>45627</v>
      </c>
    </row>
    <row r="32" spans="1:30">
      <c r="A32" s="212" t="s">
        <v>46</v>
      </c>
      <c r="B32" s="216">
        <v>5</v>
      </c>
      <c r="C32" s="217">
        <v>8</v>
      </c>
      <c r="D32" s="217">
        <v>8</v>
      </c>
      <c r="E32" s="217">
        <v>9</v>
      </c>
      <c r="F32" s="217">
        <v>9</v>
      </c>
      <c r="G32" s="217">
        <v>9</v>
      </c>
      <c r="H32" s="217">
        <v>9</v>
      </c>
      <c r="I32" s="217">
        <v>9</v>
      </c>
      <c r="J32" s="217">
        <v>9</v>
      </c>
      <c r="K32" s="217">
        <v>9</v>
      </c>
      <c r="L32" s="217">
        <v>9</v>
      </c>
      <c r="M32" s="217">
        <v>9</v>
      </c>
      <c r="N32" s="217">
        <v>9</v>
      </c>
    </row>
    <row r="33" spans="1:14">
      <c r="A33" s="212" t="s">
        <v>110</v>
      </c>
      <c r="B33" s="216">
        <v>7</v>
      </c>
      <c r="C33" s="217">
        <v>1084255</v>
      </c>
      <c r="D33" s="217">
        <v>1086015</v>
      </c>
      <c r="E33" s="217">
        <v>1087271</v>
      </c>
      <c r="F33" s="217">
        <v>1088345</v>
      </c>
      <c r="G33" s="217">
        <v>1089126</v>
      </c>
      <c r="H33" s="217">
        <v>1090600</v>
      </c>
      <c r="I33" s="217">
        <v>1092139</v>
      </c>
      <c r="J33" s="217">
        <v>1093449</v>
      </c>
      <c r="K33" s="217">
        <v>1094844</v>
      </c>
      <c r="L33" s="217">
        <v>1096188</v>
      </c>
      <c r="M33" s="217">
        <v>1097917</v>
      </c>
      <c r="N33" s="217">
        <v>1099015</v>
      </c>
    </row>
    <row r="34" spans="1:14">
      <c r="A34" s="212" t="s">
        <v>35</v>
      </c>
      <c r="B34" s="216">
        <v>8</v>
      </c>
      <c r="C34" s="217">
        <v>31493</v>
      </c>
      <c r="D34" s="217">
        <v>31514</v>
      </c>
      <c r="E34" s="217">
        <v>31556</v>
      </c>
      <c r="F34" s="217">
        <v>31575</v>
      </c>
      <c r="G34" s="217">
        <v>31611</v>
      </c>
      <c r="H34" s="217">
        <v>31639</v>
      </c>
      <c r="I34" s="217">
        <v>31702</v>
      </c>
      <c r="J34" s="217">
        <v>31715</v>
      </c>
      <c r="K34" s="217">
        <v>31745</v>
      </c>
      <c r="L34" s="217">
        <v>31769</v>
      </c>
      <c r="M34" s="217">
        <v>31792</v>
      </c>
      <c r="N34" s="217">
        <v>31828</v>
      </c>
    </row>
    <row r="35" spans="1:14">
      <c r="A35" s="212" t="s">
        <v>38</v>
      </c>
      <c r="B35" s="216">
        <v>10</v>
      </c>
      <c r="C35" s="217">
        <v>12</v>
      </c>
      <c r="D35" s="217">
        <v>12</v>
      </c>
      <c r="E35" s="217">
        <v>12</v>
      </c>
      <c r="F35" s="217">
        <v>12</v>
      </c>
      <c r="G35" s="217">
        <v>12</v>
      </c>
      <c r="H35" s="217">
        <v>12</v>
      </c>
      <c r="I35" s="217">
        <v>12</v>
      </c>
      <c r="J35" s="217">
        <v>11</v>
      </c>
      <c r="K35" s="217">
        <v>11</v>
      </c>
      <c r="L35" s="217">
        <v>11</v>
      </c>
      <c r="M35" s="217">
        <v>11</v>
      </c>
      <c r="N35" s="217">
        <v>11</v>
      </c>
    </row>
    <row r="36" spans="1:14">
      <c r="A36" s="212" t="s">
        <v>36</v>
      </c>
      <c r="B36" s="216">
        <v>11</v>
      </c>
      <c r="C36" s="217">
        <v>314</v>
      </c>
      <c r="D36" s="217">
        <v>315</v>
      </c>
      <c r="E36" s="217">
        <v>295</v>
      </c>
      <c r="F36" s="217">
        <v>296</v>
      </c>
      <c r="G36" s="217">
        <v>296</v>
      </c>
      <c r="H36" s="217">
        <v>294</v>
      </c>
      <c r="I36" s="217">
        <v>295</v>
      </c>
      <c r="J36" s="217">
        <v>298</v>
      </c>
      <c r="K36" s="217">
        <v>295</v>
      </c>
      <c r="L36" s="217">
        <v>294</v>
      </c>
      <c r="M36" s="217">
        <v>294</v>
      </c>
      <c r="N36" s="217">
        <v>294</v>
      </c>
    </row>
    <row r="37" spans="1:14">
      <c r="A37" s="212" t="s">
        <v>37</v>
      </c>
      <c r="B37" s="216">
        <v>12</v>
      </c>
      <c r="C37" s="217">
        <v>11</v>
      </c>
      <c r="D37" s="217">
        <v>10</v>
      </c>
      <c r="E37" s="217">
        <v>10</v>
      </c>
      <c r="F37" s="217">
        <v>10</v>
      </c>
      <c r="G37" s="217">
        <v>10</v>
      </c>
      <c r="H37" s="217">
        <v>10</v>
      </c>
      <c r="I37" s="217">
        <v>10</v>
      </c>
      <c r="J37" s="217">
        <v>10</v>
      </c>
      <c r="K37" s="217">
        <v>10</v>
      </c>
      <c r="L37" s="217">
        <v>10</v>
      </c>
      <c r="M37" s="217">
        <v>10</v>
      </c>
      <c r="N37" s="217">
        <v>10</v>
      </c>
    </row>
    <row r="38" spans="1:14">
      <c r="A38" s="212" t="s">
        <v>107</v>
      </c>
      <c r="B38" s="216">
        <v>24</v>
      </c>
      <c r="C38" s="217">
        <v>94987</v>
      </c>
      <c r="D38" s="217">
        <v>95240</v>
      </c>
      <c r="E38" s="217">
        <v>95656</v>
      </c>
      <c r="F38" s="217">
        <v>95907</v>
      </c>
      <c r="G38" s="217">
        <v>95670</v>
      </c>
      <c r="H38" s="217">
        <v>95385</v>
      </c>
      <c r="I38" s="217">
        <v>94986</v>
      </c>
      <c r="J38" s="217">
        <v>94829</v>
      </c>
      <c r="K38" s="217">
        <v>94901</v>
      </c>
      <c r="L38" s="217">
        <v>95160</v>
      </c>
      <c r="M38" s="217">
        <v>95245</v>
      </c>
      <c r="N38" s="217">
        <v>95285</v>
      </c>
    </row>
    <row r="39" spans="1:14">
      <c r="A39" s="212" t="s">
        <v>108</v>
      </c>
      <c r="B39" s="216">
        <v>25</v>
      </c>
      <c r="C39" s="217">
        <v>8223</v>
      </c>
      <c r="D39" s="217">
        <v>8046</v>
      </c>
      <c r="E39" s="217">
        <v>7756</v>
      </c>
      <c r="F39" s="217">
        <v>7732</v>
      </c>
      <c r="G39" s="217">
        <v>7731</v>
      </c>
      <c r="H39" s="217">
        <v>7693</v>
      </c>
      <c r="I39" s="217">
        <v>7704</v>
      </c>
      <c r="J39" s="217">
        <v>7694</v>
      </c>
      <c r="K39" s="217">
        <v>7691</v>
      </c>
      <c r="L39" s="217">
        <v>7672</v>
      </c>
      <c r="M39" s="217">
        <v>7675</v>
      </c>
      <c r="N39" s="217">
        <v>7674</v>
      </c>
    </row>
    <row r="40" spans="1:14">
      <c r="A40" s="212" t="s">
        <v>109</v>
      </c>
      <c r="B40" s="216">
        <v>26</v>
      </c>
      <c r="C40" s="217">
        <v>924</v>
      </c>
      <c r="D40" s="217">
        <v>880</v>
      </c>
      <c r="E40" s="217">
        <v>847</v>
      </c>
      <c r="F40" s="217">
        <v>848</v>
      </c>
      <c r="G40" s="217">
        <v>847</v>
      </c>
      <c r="H40" s="217">
        <v>841</v>
      </c>
      <c r="I40" s="217">
        <v>840</v>
      </c>
      <c r="J40" s="217">
        <v>839</v>
      </c>
      <c r="K40" s="217">
        <v>840</v>
      </c>
      <c r="L40" s="217">
        <v>842</v>
      </c>
      <c r="M40" s="217">
        <v>839</v>
      </c>
      <c r="N40" s="217">
        <v>843</v>
      </c>
    </row>
    <row r="41" spans="1:14">
      <c r="A41" s="212" t="s">
        <v>5</v>
      </c>
      <c r="B41" s="216">
        <v>29</v>
      </c>
      <c r="C41" s="217">
        <v>574</v>
      </c>
      <c r="D41" s="217">
        <v>567</v>
      </c>
      <c r="E41" s="217">
        <v>573</v>
      </c>
      <c r="F41" s="217">
        <v>603</v>
      </c>
      <c r="G41" s="217">
        <v>626</v>
      </c>
      <c r="H41" s="217">
        <v>644</v>
      </c>
      <c r="I41" s="217">
        <v>668</v>
      </c>
      <c r="J41" s="217">
        <v>668</v>
      </c>
      <c r="K41" s="217">
        <v>662</v>
      </c>
      <c r="L41" s="217">
        <v>610</v>
      </c>
      <c r="M41" s="217">
        <v>591</v>
      </c>
      <c r="N41" s="217">
        <v>580</v>
      </c>
    </row>
    <row r="42" spans="1:14">
      <c r="A42" s="212" t="s">
        <v>6</v>
      </c>
      <c r="B42" s="216">
        <v>31</v>
      </c>
      <c r="C42" s="217">
        <v>493</v>
      </c>
      <c r="D42" s="217">
        <v>494</v>
      </c>
      <c r="E42" s="217">
        <v>496</v>
      </c>
      <c r="F42" s="217">
        <v>495</v>
      </c>
      <c r="G42" s="217">
        <v>495</v>
      </c>
      <c r="H42" s="217">
        <v>499</v>
      </c>
      <c r="I42" s="217">
        <v>497</v>
      </c>
      <c r="J42" s="217">
        <v>496</v>
      </c>
      <c r="K42" s="217">
        <v>497</v>
      </c>
      <c r="L42" s="217">
        <v>497</v>
      </c>
      <c r="M42" s="217">
        <v>496</v>
      </c>
      <c r="N42" s="217">
        <v>499</v>
      </c>
    </row>
    <row r="43" spans="1:14">
      <c r="A43" s="214" t="s">
        <v>7</v>
      </c>
      <c r="B43" s="216">
        <v>35</v>
      </c>
      <c r="C43" s="217">
        <v>2</v>
      </c>
      <c r="D43" s="217">
        <v>2</v>
      </c>
      <c r="E43" s="217">
        <v>2</v>
      </c>
      <c r="F43" s="217">
        <v>2</v>
      </c>
      <c r="G43" s="217">
        <v>2</v>
      </c>
      <c r="H43" s="217">
        <v>1</v>
      </c>
      <c r="I43" s="217">
        <v>1</v>
      </c>
      <c r="J43" s="217">
        <v>1</v>
      </c>
      <c r="K43" s="217">
        <v>1</v>
      </c>
      <c r="L43" s="217">
        <v>1</v>
      </c>
      <c r="M43" s="217">
        <v>2</v>
      </c>
      <c r="N43" s="217">
        <v>2</v>
      </c>
    </row>
    <row r="44" spans="1:14">
      <c r="A44" s="212" t="s">
        <v>8</v>
      </c>
      <c r="B44" s="216">
        <v>43</v>
      </c>
      <c r="C44" s="217">
        <v>143</v>
      </c>
      <c r="D44" s="217">
        <v>143</v>
      </c>
      <c r="E44" s="217">
        <v>143</v>
      </c>
      <c r="F44" s="217">
        <v>143</v>
      </c>
      <c r="G44" s="217">
        <v>143</v>
      </c>
      <c r="H44" s="217">
        <v>143</v>
      </c>
      <c r="I44" s="217">
        <v>143</v>
      </c>
      <c r="J44" s="217">
        <v>143</v>
      </c>
      <c r="K44" s="217">
        <v>143</v>
      </c>
      <c r="L44" s="217">
        <v>143</v>
      </c>
      <c r="M44" s="217">
        <v>142</v>
      </c>
      <c r="N44" s="217">
        <v>142</v>
      </c>
    </row>
    <row r="45" spans="1:14">
      <c r="A45" s="214" t="s">
        <v>112</v>
      </c>
      <c r="B45" s="216" t="s">
        <v>48</v>
      </c>
      <c r="C45" s="217">
        <v>23</v>
      </c>
      <c r="D45" s="217">
        <v>23</v>
      </c>
      <c r="E45" s="217">
        <v>23</v>
      </c>
      <c r="F45" s="217">
        <v>23</v>
      </c>
      <c r="G45" s="217">
        <v>23</v>
      </c>
      <c r="H45" s="217">
        <v>23</v>
      </c>
      <c r="I45" s="217">
        <v>23</v>
      </c>
      <c r="J45" s="217">
        <v>23</v>
      </c>
      <c r="K45" s="217">
        <v>23</v>
      </c>
      <c r="L45" s="217">
        <v>23</v>
      </c>
      <c r="M45" s="217">
        <v>24</v>
      </c>
      <c r="N45" s="217">
        <v>26</v>
      </c>
    </row>
    <row r="46" spans="1:14">
      <c r="A46" s="214" t="s">
        <v>111</v>
      </c>
      <c r="B46" s="216" t="s">
        <v>47</v>
      </c>
      <c r="C46" s="217">
        <v>9225</v>
      </c>
      <c r="D46" s="217">
        <v>9224</v>
      </c>
      <c r="E46" s="217">
        <v>9242</v>
      </c>
      <c r="F46" s="217">
        <v>9237</v>
      </c>
      <c r="G46" s="217">
        <v>9270</v>
      </c>
      <c r="H46" s="217">
        <v>9272</v>
      </c>
      <c r="I46" s="217">
        <v>9302</v>
      </c>
      <c r="J46" s="217">
        <v>9312</v>
      </c>
      <c r="K46" s="217">
        <v>9293</v>
      </c>
      <c r="L46" s="217">
        <v>9344</v>
      </c>
      <c r="M46" s="217">
        <v>9314</v>
      </c>
      <c r="N46" s="217">
        <v>9350</v>
      </c>
    </row>
    <row r="47" spans="1:14">
      <c r="A47" s="218" t="s">
        <v>127</v>
      </c>
      <c r="B47" s="216"/>
      <c r="C47" s="217">
        <v>101</v>
      </c>
      <c r="D47" s="217">
        <v>102</v>
      </c>
      <c r="E47" s="217">
        <v>102</v>
      </c>
      <c r="F47" s="217">
        <v>102</v>
      </c>
      <c r="G47" s="217">
        <v>102</v>
      </c>
      <c r="H47" s="217">
        <v>102</v>
      </c>
      <c r="I47" s="217">
        <v>102</v>
      </c>
      <c r="J47" s="217">
        <v>103</v>
      </c>
      <c r="K47" s="217">
        <v>103</v>
      </c>
      <c r="L47" s="217">
        <v>103</v>
      </c>
      <c r="M47" s="217">
        <v>103</v>
      </c>
      <c r="N47" s="217">
        <v>103</v>
      </c>
    </row>
    <row r="48" spans="1:14">
      <c r="A48" s="32" t="s">
        <v>103</v>
      </c>
      <c r="B48" s="216"/>
      <c r="C48" s="217">
        <v>10</v>
      </c>
      <c r="D48" s="217">
        <v>10</v>
      </c>
      <c r="E48" s="217">
        <v>10</v>
      </c>
      <c r="F48" s="217">
        <v>10</v>
      </c>
      <c r="G48" s="217">
        <v>10</v>
      </c>
      <c r="H48" s="217">
        <v>10</v>
      </c>
      <c r="I48" s="217">
        <v>10</v>
      </c>
      <c r="J48" s="217">
        <v>10</v>
      </c>
      <c r="K48" s="217">
        <v>10</v>
      </c>
      <c r="L48" s="217">
        <v>10</v>
      </c>
      <c r="M48" s="217">
        <v>10</v>
      </c>
      <c r="N48" s="217">
        <v>10</v>
      </c>
    </row>
    <row r="49" spans="1:14">
      <c r="A49" s="32" t="s">
        <v>104</v>
      </c>
      <c r="B49" s="216"/>
      <c r="C49" s="217">
        <v>3</v>
      </c>
      <c r="D49" s="217">
        <v>3</v>
      </c>
      <c r="E49" s="217">
        <v>3</v>
      </c>
      <c r="F49" s="217">
        <v>3</v>
      </c>
      <c r="G49" s="217">
        <v>3</v>
      </c>
      <c r="H49" s="217">
        <v>3</v>
      </c>
      <c r="I49" s="217">
        <v>3</v>
      </c>
      <c r="J49" s="217">
        <v>3</v>
      </c>
      <c r="K49" s="217">
        <v>3</v>
      </c>
      <c r="L49" s="217">
        <v>3</v>
      </c>
      <c r="M49" s="217">
        <v>3</v>
      </c>
      <c r="N49" s="217">
        <v>3</v>
      </c>
    </row>
    <row r="50" spans="1:14">
      <c r="A50" s="32" t="s">
        <v>22</v>
      </c>
      <c r="B50" s="216"/>
      <c r="C50" s="219">
        <f>SUM(C32:C49)</f>
        <v>1230801</v>
      </c>
      <c r="D50" s="219">
        <f t="shared" ref="D50:N50" si="3">SUM(D32:D49)</f>
        <v>1232608</v>
      </c>
      <c r="E50" s="219">
        <f t="shared" si="3"/>
        <v>1234006</v>
      </c>
      <c r="F50" s="219">
        <f t="shared" si="3"/>
        <v>1235352</v>
      </c>
      <c r="G50" s="219">
        <f t="shared" si="3"/>
        <v>1235986</v>
      </c>
      <c r="H50" s="219">
        <f t="shared" si="3"/>
        <v>1237180</v>
      </c>
      <c r="I50" s="219">
        <f t="shared" si="3"/>
        <v>1238446</v>
      </c>
      <c r="J50" s="219">
        <f t="shared" si="3"/>
        <v>1239613</v>
      </c>
      <c r="K50" s="219">
        <f t="shared" si="3"/>
        <v>1241081</v>
      </c>
      <c r="L50" s="219">
        <f t="shared" si="3"/>
        <v>1242689</v>
      </c>
      <c r="M50" s="219">
        <f t="shared" si="3"/>
        <v>1244477</v>
      </c>
      <c r="N50" s="219">
        <f t="shared" si="3"/>
        <v>1245684</v>
      </c>
    </row>
    <row r="51" spans="1:14">
      <c r="A51" s="55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55"/>
    </row>
  </sheetData>
  <phoneticPr fontId="9" type="noConversion"/>
  <printOptions horizontalCentered="1"/>
  <pageMargins left="0.75" right="0.75" top="1" bottom="1" header="0.5" footer="0.5"/>
  <pageSetup scale="12" orientation="landscape" r:id="rId1"/>
  <headerFooter alignWithMargins="0">
    <oddFooter xml:space="preserve">&amp;L&amp;F 
&amp;A&amp;R&amp;D
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N45" sqref="N45"/>
    </sheetView>
  </sheetViews>
  <sheetFormatPr defaultColWidth="9.28515625" defaultRowHeight="11.25"/>
  <cols>
    <col min="1" max="2" width="9.28515625" style="119" bestFit="1" customWidth="1"/>
    <col min="3" max="3" width="12.28515625" style="119" customWidth="1"/>
    <col min="4" max="5" width="11.7109375" style="119" customWidth="1"/>
    <col min="6" max="6" width="12.28515625" style="119" customWidth="1"/>
    <col min="7" max="10" width="12.7109375" style="119" customWidth="1"/>
    <col min="11" max="11" width="14.28515625" style="119" bestFit="1" customWidth="1"/>
    <col min="12" max="12" width="13" style="119" bestFit="1" customWidth="1"/>
    <col min="13" max="13" width="10.7109375" style="119" customWidth="1"/>
    <col min="14" max="14" width="12.7109375" style="119" bestFit="1" customWidth="1"/>
    <col min="15" max="15" width="11.7109375" style="119" customWidth="1"/>
    <col min="16" max="16384" width="9.28515625" style="119"/>
  </cols>
  <sheetData>
    <row r="1" spans="1:30">
      <c r="A1" s="118" t="s">
        <v>161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30">
      <c r="A2" s="120"/>
      <c r="B2" s="121"/>
      <c r="C2" s="122"/>
      <c r="D2" s="122"/>
      <c r="E2" s="122"/>
      <c r="F2" s="123" t="s">
        <v>133</v>
      </c>
      <c r="G2" s="122"/>
      <c r="H2" s="122"/>
      <c r="I2" s="122"/>
      <c r="J2" s="122"/>
      <c r="K2" s="124"/>
      <c r="L2" s="121"/>
      <c r="M2" s="125"/>
      <c r="N2" s="125"/>
      <c r="O2" s="16"/>
    </row>
    <row r="3" spans="1:30" ht="22.5">
      <c r="A3" s="126" t="s">
        <v>134</v>
      </c>
      <c r="B3" s="127" t="s">
        <v>53</v>
      </c>
      <c r="C3" s="128" t="s">
        <v>135</v>
      </c>
      <c r="D3" s="128" t="s">
        <v>136</v>
      </c>
      <c r="E3" s="129" t="s">
        <v>137</v>
      </c>
      <c r="F3" s="128" t="s">
        <v>138</v>
      </c>
      <c r="G3" s="128" t="s">
        <v>139</v>
      </c>
      <c r="H3" s="128" t="s">
        <v>140</v>
      </c>
      <c r="I3" s="128" t="s">
        <v>141</v>
      </c>
      <c r="J3" s="128" t="s">
        <v>142</v>
      </c>
      <c r="K3" s="130" t="s">
        <v>143</v>
      </c>
      <c r="L3" s="131" t="s">
        <v>144</v>
      </c>
      <c r="M3" s="127" t="s">
        <v>145</v>
      </c>
      <c r="N3" s="132" t="s">
        <v>146</v>
      </c>
      <c r="O3" s="132" t="s">
        <v>147</v>
      </c>
      <c r="Q3" s="133" t="s">
        <v>148</v>
      </c>
      <c r="R3" s="133" t="s">
        <v>149</v>
      </c>
    </row>
    <row r="4" spans="1:30">
      <c r="A4" s="134">
        <v>2024</v>
      </c>
      <c r="B4" s="135">
        <v>1</v>
      </c>
      <c r="C4" s="136">
        <v>661.4</v>
      </c>
      <c r="D4" s="137">
        <v>0</v>
      </c>
      <c r="E4" s="138">
        <v>729.125</v>
      </c>
      <c r="F4" s="138">
        <v>0</v>
      </c>
      <c r="G4" s="136">
        <v>95.5</v>
      </c>
      <c r="H4" s="138">
        <v>170.875</v>
      </c>
      <c r="I4" s="136">
        <v>0</v>
      </c>
      <c r="J4" s="139">
        <v>0</v>
      </c>
      <c r="K4" s="140">
        <f>2384829928/1000</f>
        <v>2384829.9279999998</v>
      </c>
      <c r="L4" s="141">
        <f t="shared" ref="L4:L15" si="0">K4/M4*1000</f>
        <v>1937.8037860154532</v>
      </c>
      <c r="M4" s="142">
        <f>SUM('SAP BW Actual Usage'!C32:C46)</f>
        <v>1230687</v>
      </c>
      <c r="N4" s="143">
        <f t="shared" ref="N4:N15" si="1">(L4+(C4-E4)*C22+(G4-H4)*D22+(D4-F4)*E22+(I4-J4)*F22)*M4/1000</f>
        <v>2310731.3602721165</v>
      </c>
      <c r="O4" s="144">
        <f t="shared" ref="O4:O15" si="2">N4-K4</f>
        <v>-74098.567727883346</v>
      </c>
      <c r="P4" s="53"/>
      <c r="Q4" s="145">
        <v>353.9</v>
      </c>
      <c r="R4" s="146">
        <v>423.54166666666703</v>
      </c>
    </row>
    <row r="5" spans="1:30">
      <c r="A5" s="147">
        <f>A4</f>
        <v>2024</v>
      </c>
      <c r="B5" s="135">
        <v>2</v>
      </c>
      <c r="C5" s="106">
        <v>612.1</v>
      </c>
      <c r="D5" s="148">
        <v>0</v>
      </c>
      <c r="E5" s="149">
        <v>607.125</v>
      </c>
      <c r="F5" s="150">
        <v>0</v>
      </c>
      <c r="G5" s="106">
        <v>82.9</v>
      </c>
      <c r="H5" s="150">
        <v>53.0833333333334</v>
      </c>
      <c r="I5" s="106">
        <v>0</v>
      </c>
      <c r="J5" s="151">
        <v>0</v>
      </c>
      <c r="K5" s="152">
        <f>2014790354/1000</f>
        <v>2014790.3540000001</v>
      </c>
      <c r="L5" s="153">
        <f t="shared" si="0"/>
        <v>1634.727624416528</v>
      </c>
      <c r="M5" s="142">
        <f>SUM('SAP BW Actual Usage'!D32:D46)</f>
        <v>1232493</v>
      </c>
      <c r="N5" s="154">
        <f t="shared" si="1"/>
        <v>2031817.9081946281</v>
      </c>
      <c r="O5" s="155">
        <f t="shared" si="2"/>
        <v>17027.554194628028</v>
      </c>
      <c r="P5" s="53"/>
      <c r="Q5" s="145">
        <v>323.5</v>
      </c>
      <c r="R5" s="146">
        <v>317.125</v>
      </c>
    </row>
    <row r="6" spans="1:30">
      <c r="A6" s="147">
        <f t="shared" ref="A6:A15" si="3">A5</f>
        <v>2024</v>
      </c>
      <c r="B6" s="135">
        <v>3</v>
      </c>
      <c r="C6" s="106">
        <v>560.1</v>
      </c>
      <c r="D6" s="148">
        <v>0.2</v>
      </c>
      <c r="E6" s="149">
        <v>577.47916666666697</v>
      </c>
      <c r="F6" s="149">
        <v>0</v>
      </c>
      <c r="G6" s="106">
        <v>35.700000000000003</v>
      </c>
      <c r="H6" s="150">
        <v>51.5416666666667</v>
      </c>
      <c r="I6" s="106">
        <v>1</v>
      </c>
      <c r="J6" s="151">
        <v>0</v>
      </c>
      <c r="K6" s="156">
        <f>2015232089/1000</f>
        <v>2015232.0889999999</v>
      </c>
      <c r="L6" s="153">
        <f t="shared" si="0"/>
        <v>1633.2334776734735</v>
      </c>
      <c r="M6" s="142">
        <f>SUM('SAP BW Actual Usage'!E32:E46)</f>
        <v>1233891</v>
      </c>
      <c r="N6" s="154">
        <f t="shared" si="1"/>
        <v>1997066.3947434109</v>
      </c>
      <c r="O6" s="155">
        <f t="shared" si="2"/>
        <v>-18165.694256589049</v>
      </c>
      <c r="P6" s="53"/>
      <c r="Q6" s="145">
        <v>254.3</v>
      </c>
      <c r="R6" s="146">
        <v>272.27083333333297</v>
      </c>
    </row>
    <row r="7" spans="1:30">
      <c r="A7" s="157">
        <f t="shared" si="3"/>
        <v>2024</v>
      </c>
      <c r="B7" s="135">
        <v>4</v>
      </c>
      <c r="C7" s="106">
        <v>413.2</v>
      </c>
      <c r="D7" s="148">
        <v>1.3</v>
      </c>
      <c r="E7" s="149">
        <v>457.95833333333297</v>
      </c>
      <c r="F7" s="149">
        <v>0</v>
      </c>
      <c r="G7" s="106">
        <v>7</v>
      </c>
      <c r="H7" s="149">
        <v>1.7916666666666601</v>
      </c>
      <c r="I7" s="106">
        <v>7</v>
      </c>
      <c r="J7" s="151">
        <v>0</v>
      </c>
      <c r="K7" s="156">
        <f>1727836925/1000</f>
        <v>1727836.925</v>
      </c>
      <c r="L7" s="153">
        <f t="shared" si="0"/>
        <v>1398.7898071382253</v>
      </c>
      <c r="M7" s="142">
        <f>SUM('SAP BW Actual Usage'!F32:F46)</f>
        <v>1235237</v>
      </c>
      <c r="N7" s="154">
        <f t="shared" si="1"/>
        <v>1700898.0403103132</v>
      </c>
      <c r="O7" s="155">
        <f t="shared" si="2"/>
        <v>-26938.88468968682</v>
      </c>
      <c r="P7" s="53"/>
      <c r="Q7" s="145">
        <v>137.80000000000001</v>
      </c>
      <c r="R7" s="146">
        <v>163.5</v>
      </c>
    </row>
    <row r="8" spans="1:30">
      <c r="A8" s="157">
        <f t="shared" si="3"/>
        <v>2024</v>
      </c>
      <c r="B8" s="135">
        <v>5</v>
      </c>
      <c r="C8" s="106">
        <v>244.7</v>
      </c>
      <c r="D8" s="148">
        <v>10.8</v>
      </c>
      <c r="E8" s="149">
        <v>318.45833333333297</v>
      </c>
      <c r="F8" s="150">
        <v>8.4166666666666696</v>
      </c>
      <c r="G8" s="106">
        <v>0</v>
      </c>
      <c r="H8" s="149">
        <v>0</v>
      </c>
      <c r="I8" s="106">
        <v>39</v>
      </c>
      <c r="J8" s="158">
        <v>25.75</v>
      </c>
      <c r="K8" s="152">
        <f>1645924667/1000</f>
        <v>1645924.6669999999</v>
      </c>
      <c r="L8" s="153">
        <f t="shared" si="0"/>
        <v>1331.7932591670165</v>
      </c>
      <c r="M8" s="142">
        <f>SUM('SAP BW Actual Usage'!G32:G46)</f>
        <v>1235871</v>
      </c>
      <c r="N8" s="154">
        <f t="shared" si="1"/>
        <v>1628635.0793579507</v>
      </c>
      <c r="O8" s="155">
        <f t="shared" si="2"/>
        <v>-17289.587642049184</v>
      </c>
      <c r="P8" s="53"/>
      <c r="Q8" s="145">
        <v>33.6</v>
      </c>
      <c r="R8" s="146">
        <v>63.8333333333333</v>
      </c>
    </row>
    <row r="9" spans="1:30">
      <c r="A9" s="157">
        <f t="shared" si="3"/>
        <v>2024</v>
      </c>
      <c r="B9" s="135">
        <v>6</v>
      </c>
      <c r="C9" s="106">
        <v>110.9</v>
      </c>
      <c r="D9" s="148">
        <v>37.1</v>
      </c>
      <c r="E9" s="149">
        <v>158.541666666667</v>
      </c>
      <c r="F9" s="150">
        <v>16.875</v>
      </c>
      <c r="G9" s="106">
        <v>0</v>
      </c>
      <c r="H9" s="149">
        <v>0</v>
      </c>
      <c r="I9" s="106">
        <v>105</v>
      </c>
      <c r="J9" s="158">
        <v>62.9166666666667</v>
      </c>
      <c r="K9" s="152">
        <f>1517210686/1000</f>
        <v>1517210.686</v>
      </c>
      <c r="L9" s="153">
        <f t="shared" si="0"/>
        <v>1226.4599564291286</v>
      </c>
      <c r="M9" s="159">
        <f>SUM('SAP BW Actual Usage'!H32:H46)</f>
        <v>1237065</v>
      </c>
      <c r="N9" s="154">
        <f t="shared" si="1"/>
        <v>1541891.6734113686</v>
      </c>
      <c r="O9" s="155">
        <f t="shared" si="2"/>
        <v>24680.987411368638</v>
      </c>
      <c r="P9" s="53"/>
      <c r="Q9" s="145">
        <v>2.4</v>
      </c>
      <c r="R9" s="146">
        <v>4.6666666666666599</v>
      </c>
    </row>
    <row r="10" spans="1:30">
      <c r="A10" s="157">
        <f t="shared" si="3"/>
        <v>2024</v>
      </c>
      <c r="B10" s="135">
        <v>7</v>
      </c>
      <c r="C10" s="106">
        <v>29</v>
      </c>
      <c r="D10" s="160">
        <v>112.9</v>
      </c>
      <c r="E10" s="150">
        <v>16.125</v>
      </c>
      <c r="F10" s="150">
        <v>151.791666666667</v>
      </c>
      <c r="G10" s="106">
        <v>0</v>
      </c>
      <c r="H10" s="149">
        <v>0</v>
      </c>
      <c r="I10" s="106">
        <v>241</v>
      </c>
      <c r="J10" s="161">
        <v>290.66666666666703</v>
      </c>
      <c r="K10" s="162">
        <f>1768300222/1000</f>
        <v>1768300.2220000001</v>
      </c>
      <c r="L10" s="153">
        <f t="shared" si="0"/>
        <v>1427.9705684506</v>
      </c>
      <c r="M10" s="159">
        <f>SUM('SAP BW Actual Usage'!I32:I46)</f>
        <v>1238331</v>
      </c>
      <c r="N10" s="154">
        <f t="shared" si="1"/>
        <v>1739463.7475025388</v>
      </c>
      <c r="O10" s="155">
        <f t="shared" si="2"/>
        <v>-28836.474497461226</v>
      </c>
      <c r="P10" s="147"/>
      <c r="Q10" s="148">
        <v>0</v>
      </c>
      <c r="R10" s="158">
        <v>0</v>
      </c>
      <c r="S10" s="106"/>
      <c r="T10" s="106"/>
      <c r="U10" s="106"/>
      <c r="V10" s="106"/>
      <c r="W10" s="106"/>
      <c r="X10" s="106"/>
      <c r="Y10" s="148"/>
      <c r="Z10" s="163"/>
      <c r="AA10" s="106"/>
      <c r="AB10" s="164"/>
      <c r="AC10" s="165"/>
      <c r="AD10" s="166"/>
    </row>
    <row r="11" spans="1:30">
      <c r="A11" s="157">
        <f t="shared" si="3"/>
        <v>2024</v>
      </c>
      <c r="B11" s="135">
        <v>8</v>
      </c>
      <c r="C11" s="106">
        <v>22.4</v>
      </c>
      <c r="D11" s="160">
        <v>116.1</v>
      </c>
      <c r="E11" s="150">
        <v>44.875</v>
      </c>
      <c r="F11" s="150">
        <v>58.375</v>
      </c>
      <c r="G11" s="106">
        <v>0</v>
      </c>
      <c r="H11" s="150">
        <v>0</v>
      </c>
      <c r="I11" s="106">
        <v>250</v>
      </c>
      <c r="J11" s="161">
        <v>174.375</v>
      </c>
      <c r="K11" s="162">
        <f>1668881525/1000</f>
        <v>1668881.5249999999</v>
      </c>
      <c r="L11" s="153">
        <f t="shared" si="0"/>
        <v>1346.4183656757539</v>
      </c>
      <c r="M11" s="159">
        <f>SUM('SAP BW Actual Usage'!J32:J46)</f>
        <v>1239497</v>
      </c>
      <c r="N11" s="154">
        <f t="shared" si="1"/>
        <v>1715895.5788123505</v>
      </c>
      <c r="O11" s="155">
        <f t="shared" si="2"/>
        <v>47014.053812350612</v>
      </c>
      <c r="P11" s="147"/>
      <c r="Q11" s="148">
        <v>0</v>
      </c>
      <c r="R11" s="158">
        <v>0</v>
      </c>
      <c r="S11" s="106"/>
      <c r="T11" s="167"/>
      <c r="U11" s="167"/>
      <c r="V11" s="106"/>
      <c r="W11" s="106"/>
      <c r="X11" s="106"/>
      <c r="Y11" s="168"/>
      <c r="Z11" s="169"/>
      <c r="AA11" s="106"/>
      <c r="AB11" s="164"/>
      <c r="AC11" s="165"/>
      <c r="AD11" s="166"/>
    </row>
    <row r="12" spans="1:30">
      <c r="A12" s="157">
        <f t="shared" si="3"/>
        <v>2024</v>
      </c>
      <c r="B12" s="135">
        <v>9</v>
      </c>
      <c r="C12" s="106">
        <v>110.8</v>
      </c>
      <c r="D12" s="160">
        <v>26.5</v>
      </c>
      <c r="E12" s="150">
        <v>131.625</v>
      </c>
      <c r="F12" s="150">
        <v>31</v>
      </c>
      <c r="G12" s="106">
        <v>0</v>
      </c>
      <c r="H12" s="150">
        <v>0</v>
      </c>
      <c r="I12" s="106">
        <v>96</v>
      </c>
      <c r="J12" s="161">
        <v>82.75</v>
      </c>
      <c r="K12" s="162">
        <f>1549236903.81/1000</f>
        <v>1549236.90381</v>
      </c>
      <c r="L12" s="153">
        <f t="shared" si="0"/>
        <v>1248.413052592136</v>
      </c>
      <c r="M12" s="159">
        <f>SUM('SAP BW Actual Usage'!K32:K46)</f>
        <v>1240965</v>
      </c>
      <c r="N12" s="154">
        <f t="shared" si="1"/>
        <v>1547538.7220708258</v>
      </c>
      <c r="O12" s="155">
        <f t="shared" si="2"/>
        <v>-1698.1817391742952</v>
      </c>
      <c r="P12" s="147"/>
      <c r="Q12" s="148">
        <v>3.4</v>
      </c>
      <c r="R12" s="158">
        <v>0.58333333333333603</v>
      </c>
      <c r="S12" s="106"/>
      <c r="T12" s="167"/>
      <c r="U12" s="167"/>
      <c r="V12" s="106"/>
      <c r="W12" s="106"/>
      <c r="X12" s="106"/>
      <c r="Y12" s="168"/>
      <c r="Z12" s="169"/>
      <c r="AA12" s="106"/>
      <c r="AB12" s="164"/>
      <c r="AC12" s="165"/>
      <c r="AD12" s="166"/>
    </row>
    <row r="13" spans="1:30">
      <c r="A13" s="157">
        <f t="shared" si="3"/>
        <v>2024</v>
      </c>
      <c r="B13" s="135">
        <v>10</v>
      </c>
      <c r="C13" s="106">
        <v>347.1</v>
      </c>
      <c r="D13" s="160">
        <v>0.4</v>
      </c>
      <c r="E13" s="150">
        <v>357.41666666666703</v>
      </c>
      <c r="F13" s="150">
        <v>0</v>
      </c>
      <c r="G13" s="106">
        <v>1.8</v>
      </c>
      <c r="H13" s="150">
        <v>0</v>
      </c>
      <c r="I13" s="106">
        <v>6</v>
      </c>
      <c r="J13" s="161">
        <v>2.75</v>
      </c>
      <c r="K13" s="162">
        <f>1739254083/1000</f>
        <v>1739254.0830000001</v>
      </c>
      <c r="L13" s="153">
        <f t="shared" si="0"/>
        <v>1399.7198418121109</v>
      </c>
      <c r="M13" s="159">
        <f>SUM('SAP BW Actual Usage'!L32:L46)</f>
        <v>1242573</v>
      </c>
      <c r="N13" s="154">
        <f t="shared" si="1"/>
        <v>1732548.2637560247</v>
      </c>
      <c r="O13" s="155">
        <f t="shared" si="2"/>
        <v>-6705.8192439754494</v>
      </c>
      <c r="P13" s="147"/>
      <c r="Q13" s="148">
        <v>77.5</v>
      </c>
      <c r="R13" s="158">
        <v>83.625</v>
      </c>
      <c r="S13" s="106"/>
      <c r="T13" s="167"/>
      <c r="U13" s="167"/>
      <c r="V13" s="106"/>
      <c r="W13" s="167"/>
      <c r="X13" s="106"/>
      <c r="Y13" s="168"/>
      <c r="Z13" s="43"/>
      <c r="AA13" s="106"/>
      <c r="AB13" s="164"/>
      <c r="AC13" s="165"/>
      <c r="AD13" s="166"/>
    </row>
    <row r="14" spans="1:30">
      <c r="A14" s="157">
        <f t="shared" si="3"/>
        <v>2024</v>
      </c>
      <c r="B14" s="135">
        <v>11</v>
      </c>
      <c r="C14" s="106">
        <v>543.1</v>
      </c>
      <c r="D14" s="148">
        <v>0</v>
      </c>
      <c r="E14" s="150">
        <v>577.35416666666697</v>
      </c>
      <c r="F14" s="150">
        <v>0</v>
      </c>
      <c r="G14" s="106">
        <v>43.9</v>
      </c>
      <c r="H14" s="150">
        <v>40.7916666666667</v>
      </c>
      <c r="I14" s="106">
        <v>0</v>
      </c>
      <c r="J14" s="158">
        <v>0</v>
      </c>
      <c r="K14" s="152">
        <f>1953170463/1000</f>
        <v>1953170.463</v>
      </c>
      <c r="L14" s="153">
        <f t="shared" si="0"/>
        <v>1569.6172276373175</v>
      </c>
      <c r="M14" s="159">
        <f>SUM('SAP BW Actual Usage'!M32:M46)</f>
        <v>1244361</v>
      </c>
      <c r="N14" s="154">
        <f t="shared" si="1"/>
        <v>1924011.1794674373</v>
      </c>
      <c r="O14" s="155">
        <f t="shared" si="2"/>
        <v>-29159.283532562666</v>
      </c>
      <c r="P14" s="147"/>
      <c r="Q14" s="148">
        <v>247.8</v>
      </c>
      <c r="R14" s="158">
        <v>277.35416666666703</v>
      </c>
      <c r="S14" s="106"/>
      <c r="T14" s="167"/>
      <c r="U14" s="106"/>
      <c r="V14" s="106"/>
      <c r="W14" s="167"/>
      <c r="X14" s="106"/>
      <c r="Y14" s="148"/>
      <c r="Z14" s="43"/>
      <c r="AA14" s="106"/>
      <c r="AB14" s="164"/>
      <c r="AC14" s="165"/>
      <c r="AD14" s="166"/>
    </row>
    <row r="15" spans="1:30">
      <c r="A15" s="170">
        <f t="shared" si="3"/>
        <v>2024</v>
      </c>
      <c r="B15" s="135">
        <v>12</v>
      </c>
      <c r="C15" s="171">
        <v>697.3</v>
      </c>
      <c r="D15" s="172">
        <v>0</v>
      </c>
      <c r="E15" s="173">
        <v>660.41666666666697</v>
      </c>
      <c r="F15" s="173">
        <v>0</v>
      </c>
      <c r="G15" s="171">
        <v>119.3</v>
      </c>
      <c r="H15" s="173">
        <v>77.1666666666667</v>
      </c>
      <c r="I15" s="171">
        <v>0</v>
      </c>
      <c r="J15" s="174">
        <v>0</v>
      </c>
      <c r="K15" s="175">
        <f>2233428568/1000</f>
        <v>2233428.568</v>
      </c>
      <c r="L15" s="176">
        <f t="shared" si="0"/>
        <v>1793.1004714315075</v>
      </c>
      <c r="M15" s="177">
        <f>SUM('SAP BW Actual Usage'!N32:N46)</f>
        <v>1245568</v>
      </c>
      <c r="N15" s="178">
        <f t="shared" si="1"/>
        <v>2268910.0864471439</v>
      </c>
      <c r="O15" s="179">
        <f t="shared" si="2"/>
        <v>35481.518447143957</v>
      </c>
      <c r="P15" s="147"/>
      <c r="Q15" s="148">
        <v>388</v>
      </c>
      <c r="R15" s="158">
        <v>350.41666666666703</v>
      </c>
      <c r="S15" s="106"/>
      <c r="T15" s="167"/>
      <c r="U15" s="106"/>
      <c r="V15" s="106"/>
      <c r="W15" s="167"/>
      <c r="X15" s="106"/>
      <c r="Y15" s="148"/>
      <c r="Z15" s="43"/>
      <c r="AA15" s="106"/>
      <c r="AB15" s="180"/>
      <c r="AC15" s="165"/>
      <c r="AD15" s="166"/>
    </row>
    <row r="16" spans="1:30">
      <c r="A16" s="383" t="s">
        <v>160</v>
      </c>
      <c r="B16" s="384"/>
      <c r="C16" s="181"/>
      <c r="D16" s="182"/>
      <c r="E16" s="183"/>
      <c r="F16" s="183"/>
      <c r="G16" s="183"/>
      <c r="H16" s="183"/>
      <c r="I16" s="183"/>
      <c r="J16" s="184"/>
      <c r="K16" s="185">
        <f>SUM(K4:K15)</f>
        <v>22218096.41381</v>
      </c>
      <c r="L16" s="186"/>
      <c r="M16" s="187"/>
      <c r="N16" s="185">
        <f>SUM(N4:N15)</f>
        <v>22139408.034346111</v>
      </c>
      <c r="O16" s="188"/>
    </row>
    <row r="17" spans="1:24">
      <c r="A17" s="189" t="s">
        <v>150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1"/>
      <c r="M17" s="191"/>
      <c r="N17" s="192">
        <f>N16-$K16</f>
        <v>-78688.379463888705</v>
      </c>
      <c r="O17" s="24"/>
    </row>
    <row r="18" spans="1:24">
      <c r="A18" s="193" t="s">
        <v>168</v>
      </c>
      <c r="B18" s="16"/>
      <c r="C18" s="16"/>
      <c r="D18" s="16"/>
      <c r="E18" s="16"/>
      <c r="F18" s="16"/>
      <c r="G18" s="194"/>
      <c r="H18" s="16"/>
      <c r="I18" s="16"/>
      <c r="J18" s="16"/>
      <c r="K18" s="16"/>
      <c r="L18" s="195"/>
      <c r="M18" s="16"/>
      <c r="N18" s="16"/>
      <c r="O18" s="16"/>
    </row>
    <row r="19" spans="1:24">
      <c r="A19" s="196"/>
      <c r="B19" s="16"/>
      <c r="C19" s="16"/>
      <c r="D19" s="16"/>
      <c r="E19" s="16"/>
      <c r="F19" s="16"/>
      <c r="G19" s="194"/>
      <c r="H19" s="16"/>
      <c r="I19" s="16"/>
      <c r="J19" s="16"/>
      <c r="K19" s="16"/>
      <c r="L19" s="195"/>
      <c r="M19" s="16"/>
      <c r="N19" s="16"/>
      <c r="O19" s="16"/>
    </row>
    <row r="20" spans="1:24">
      <c r="A20" s="197" t="s">
        <v>162</v>
      </c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7"/>
      <c r="M20" s="18"/>
      <c r="N20" s="19"/>
      <c r="O20" s="16"/>
    </row>
    <row r="21" spans="1:24">
      <c r="A21" s="130" t="s">
        <v>134</v>
      </c>
      <c r="B21" s="198" t="s">
        <v>53</v>
      </c>
      <c r="C21" s="20" t="s">
        <v>54</v>
      </c>
      <c r="D21" s="21" t="s">
        <v>151</v>
      </c>
      <c r="E21" s="20" t="s">
        <v>152</v>
      </c>
      <c r="F21" s="22" t="s">
        <v>56</v>
      </c>
      <c r="G21" s="15"/>
      <c r="H21" s="16"/>
      <c r="I21" s="16"/>
      <c r="J21" s="16"/>
      <c r="K21" s="16"/>
      <c r="L21" s="23"/>
      <c r="M21" s="24"/>
      <c r="N21" s="16"/>
      <c r="O21" s="16"/>
    </row>
    <row r="22" spans="1:24">
      <c r="A22" s="134">
        <f>A4</f>
        <v>2024</v>
      </c>
      <c r="B22" s="199">
        <f>B4</f>
        <v>1</v>
      </c>
      <c r="C22" s="25">
        <v>0.47760999999999998</v>
      </c>
      <c r="D22" s="25">
        <v>0.36965799999999999</v>
      </c>
      <c r="E22" s="25">
        <v>0</v>
      </c>
      <c r="F22" s="25">
        <v>0</v>
      </c>
      <c r="G22" s="16"/>
      <c r="H22" s="16"/>
      <c r="I22" s="16"/>
      <c r="J22" s="16"/>
      <c r="K22" s="16"/>
      <c r="L22" s="16"/>
      <c r="M22" s="16"/>
      <c r="N22" s="16"/>
      <c r="O22" s="16"/>
    </row>
    <row r="23" spans="1:24">
      <c r="A23" s="157">
        <f t="shared" ref="A23:B33" si="4">A5</f>
        <v>2024</v>
      </c>
      <c r="B23" s="200">
        <f t="shared" si="4"/>
        <v>2</v>
      </c>
      <c r="C23" s="26">
        <v>0.499251</v>
      </c>
      <c r="D23" s="26">
        <v>0.380048</v>
      </c>
      <c r="E23" s="26">
        <v>0</v>
      </c>
      <c r="F23" s="26">
        <v>0</v>
      </c>
      <c r="G23" s="16"/>
      <c r="H23" s="16"/>
      <c r="I23" s="16"/>
      <c r="J23" s="16"/>
      <c r="K23" s="16"/>
      <c r="L23" s="16"/>
      <c r="M23" s="16"/>
      <c r="N23" s="16"/>
      <c r="O23" s="16"/>
    </row>
    <row r="24" spans="1:24">
      <c r="A24" s="157">
        <f t="shared" si="4"/>
        <v>2024</v>
      </c>
      <c r="B24" s="200">
        <f t="shared" si="4"/>
        <v>3</v>
      </c>
      <c r="C24" s="26">
        <v>0.47597499999999998</v>
      </c>
      <c r="D24" s="26">
        <v>0.407169</v>
      </c>
      <c r="E24" s="26">
        <v>0</v>
      </c>
      <c r="F24" s="26">
        <v>0</v>
      </c>
      <c r="G24" s="16"/>
      <c r="H24" s="16"/>
      <c r="I24" s="16"/>
      <c r="J24" s="16"/>
      <c r="K24" s="16"/>
      <c r="L24" s="16"/>
      <c r="M24" s="16"/>
      <c r="N24" s="16"/>
      <c r="O24" s="16"/>
    </row>
    <row r="25" spans="1:24">
      <c r="A25" s="157">
        <f t="shared" si="4"/>
        <v>2024</v>
      </c>
      <c r="B25" s="200">
        <f t="shared" si="4"/>
        <v>4</v>
      </c>
      <c r="C25" s="26">
        <v>0.48725400000000002</v>
      </c>
      <c r="D25" s="26">
        <v>0</v>
      </c>
      <c r="E25" s="26">
        <v>0</v>
      </c>
      <c r="F25" s="26">
        <v>0</v>
      </c>
      <c r="G25" s="16"/>
      <c r="H25" s="16"/>
      <c r="I25" s="16"/>
      <c r="J25" s="16"/>
      <c r="K25" s="16"/>
      <c r="L25" s="16"/>
      <c r="M25" s="16"/>
      <c r="N25" s="16"/>
      <c r="O25" s="16"/>
    </row>
    <row r="26" spans="1:24">
      <c r="A26" s="157">
        <f t="shared" si="4"/>
        <v>2024</v>
      </c>
      <c r="B26" s="200">
        <f t="shared" si="4"/>
        <v>5</v>
      </c>
      <c r="C26" s="27">
        <v>0.237344</v>
      </c>
      <c r="D26" s="26">
        <v>0</v>
      </c>
      <c r="E26" s="26">
        <v>0</v>
      </c>
      <c r="F26" s="26">
        <v>0.26538099999999998</v>
      </c>
      <c r="G26" s="16"/>
      <c r="H26" s="16"/>
      <c r="I26" s="16"/>
      <c r="J26" s="16"/>
      <c r="K26" s="16"/>
      <c r="L26" s="16"/>
      <c r="M26" s="16"/>
      <c r="N26" s="16"/>
      <c r="O26" s="16"/>
    </row>
    <row r="27" spans="1:24">
      <c r="A27" s="157">
        <f t="shared" si="4"/>
        <v>2024</v>
      </c>
      <c r="B27" s="200">
        <f t="shared" si="4"/>
        <v>6</v>
      </c>
      <c r="C27" s="26">
        <v>0</v>
      </c>
      <c r="D27" s="26">
        <v>0</v>
      </c>
      <c r="E27" s="26">
        <v>0</v>
      </c>
      <c r="F27" s="26">
        <v>0.47408899999999998</v>
      </c>
      <c r="G27" s="16"/>
      <c r="H27" s="16"/>
      <c r="I27" s="16"/>
      <c r="J27" s="16"/>
      <c r="K27" s="16"/>
      <c r="L27" s="16"/>
      <c r="M27" s="16"/>
      <c r="N27" s="16"/>
      <c r="O27" s="16"/>
      <c r="W27" s="201"/>
      <c r="X27" s="201"/>
    </row>
    <row r="28" spans="1:24">
      <c r="A28" s="157">
        <f t="shared" si="4"/>
        <v>2024</v>
      </c>
      <c r="B28" s="200">
        <f t="shared" si="4"/>
        <v>7</v>
      </c>
      <c r="C28" s="26">
        <v>0</v>
      </c>
      <c r="D28" s="26">
        <v>0</v>
      </c>
      <c r="E28" s="26">
        <v>0</v>
      </c>
      <c r="F28" s="26">
        <v>0.46885700000000002</v>
      </c>
      <c r="G28" s="16"/>
      <c r="H28" s="16"/>
      <c r="I28" s="16"/>
      <c r="J28" s="16"/>
      <c r="K28" s="16"/>
      <c r="L28" s="16"/>
      <c r="M28" s="16"/>
      <c r="N28" s="16"/>
      <c r="O28" s="16"/>
    </row>
    <row r="29" spans="1:24">
      <c r="A29" s="157">
        <f t="shared" si="4"/>
        <v>2024</v>
      </c>
      <c r="B29" s="200">
        <f t="shared" si="4"/>
        <v>8</v>
      </c>
      <c r="C29" s="26">
        <v>0</v>
      </c>
      <c r="D29" s="26">
        <v>0</v>
      </c>
      <c r="E29" s="26">
        <v>0</v>
      </c>
      <c r="F29" s="26">
        <v>0.50155300000000003</v>
      </c>
      <c r="G29" s="16"/>
      <c r="H29" s="16"/>
      <c r="I29" s="16"/>
      <c r="J29" s="16"/>
      <c r="K29" s="16"/>
      <c r="L29" s="16"/>
      <c r="M29" s="16"/>
      <c r="N29" s="16"/>
      <c r="O29" s="16"/>
    </row>
    <row r="30" spans="1:24">
      <c r="A30" s="157">
        <f t="shared" si="4"/>
        <v>2024</v>
      </c>
      <c r="B30" s="200">
        <f t="shared" si="4"/>
        <v>9</v>
      </c>
      <c r="C30" s="26">
        <v>0.33578599999999997</v>
      </c>
      <c r="D30" s="26">
        <v>0</v>
      </c>
      <c r="E30" s="26">
        <v>0</v>
      </c>
      <c r="F30" s="26">
        <v>0.42447600000000002</v>
      </c>
      <c r="G30" s="16"/>
      <c r="H30" s="16"/>
      <c r="I30" s="16"/>
      <c r="J30" s="16"/>
      <c r="K30" s="16"/>
      <c r="L30" s="16"/>
      <c r="M30" s="16"/>
      <c r="N30" s="16"/>
      <c r="O30" s="16"/>
    </row>
    <row r="31" spans="1:24">
      <c r="A31" s="157">
        <f t="shared" si="4"/>
        <v>2024</v>
      </c>
      <c r="B31" s="200">
        <f t="shared" si="4"/>
        <v>10</v>
      </c>
      <c r="C31" s="26">
        <v>0.52310699999999999</v>
      </c>
      <c r="D31" s="26">
        <v>0</v>
      </c>
      <c r="E31" s="26">
        <v>0</v>
      </c>
      <c r="F31" s="26">
        <v>0</v>
      </c>
      <c r="G31" s="16"/>
      <c r="H31" s="16"/>
      <c r="I31" s="16"/>
      <c r="J31" s="16"/>
      <c r="K31" s="16"/>
      <c r="L31" s="16"/>
      <c r="M31" s="16"/>
      <c r="N31" s="16"/>
      <c r="O31" s="16"/>
    </row>
    <row r="32" spans="1:24">
      <c r="A32" s="157">
        <f t="shared" si="4"/>
        <v>2024</v>
      </c>
      <c r="B32" s="200">
        <f t="shared" si="4"/>
        <v>11</v>
      </c>
      <c r="C32" s="27">
        <v>0.68409600000000004</v>
      </c>
      <c r="D32" s="26">
        <v>0</v>
      </c>
      <c r="E32" s="26">
        <v>0</v>
      </c>
      <c r="F32" s="26">
        <v>0</v>
      </c>
      <c r="G32" s="16"/>
      <c r="H32" s="16"/>
      <c r="I32" s="16"/>
      <c r="J32" s="16"/>
      <c r="K32" s="16"/>
      <c r="L32" s="16"/>
      <c r="M32" s="16"/>
      <c r="N32" s="16"/>
      <c r="O32" s="16"/>
    </row>
    <row r="33" spans="1:15">
      <c r="A33" s="170">
        <f t="shared" si="4"/>
        <v>2024</v>
      </c>
      <c r="B33" s="202">
        <f t="shared" si="4"/>
        <v>12</v>
      </c>
      <c r="C33" s="203">
        <v>0.77233300000000005</v>
      </c>
      <c r="D33" s="203">
        <v>0</v>
      </c>
      <c r="E33" s="203">
        <v>0</v>
      </c>
      <c r="F33" s="203">
        <v>0</v>
      </c>
      <c r="G33" s="16"/>
      <c r="H33" s="16"/>
      <c r="I33" s="16"/>
      <c r="J33" s="16"/>
      <c r="K33" s="16"/>
      <c r="L33" s="16"/>
      <c r="M33" s="16"/>
      <c r="N33" s="16"/>
      <c r="O33" s="16"/>
    </row>
    <row r="34" spans="1: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>
      <c r="A35" s="204" t="s">
        <v>153</v>
      </c>
      <c r="B35" s="204" t="s">
        <v>154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>
      <c r="A36" s="16"/>
      <c r="B36" s="204" t="s">
        <v>155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>
      <c r="A37" s="16"/>
      <c r="B37" s="204" t="s">
        <v>156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</sheetData>
  <mergeCells count="1">
    <mergeCell ref="A16:B16"/>
  </mergeCells>
  <pageMargins left="0.75" right="0.75" top="1" bottom="1" header="0.5" footer="0.5"/>
  <pageSetup scale="58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5"/>
  <sheetViews>
    <sheetView workbookViewId="0">
      <selection activeCell="L27" sqref="L27"/>
    </sheetView>
  </sheetViews>
  <sheetFormatPr defaultColWidth="9.28515625" defaultRowHeight="11.25"/>
  <cols>
    <col min="1" max="1" width="9.28515625" style="14"/>
    <col min="2" max="15" width="7.5703125" style="14" customWidth="1"/>
    <col min="16" max="16" width="9.28515625" style="14"/>
    <col min="17" max="17" width="14.28515625" style="14" customWidth="1"/>
    <col min="18" max="18" width="16.7109375" style="7" customWidth="1"/>
    <col min="19" max="16384" width="9.28515625" style="14"/>
  </cols>
  <sheetData>
    <row r="4" spans="1:20">
      <c r="A4" s="388" t="s">
        <v>157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95" t="s">
        <v>59</v>
      </c>
    </row>
    <row r="6" spans="1:20" ht="20.25" customHeight="1">
      <c r="A6" s="96"/>
      <c r="B6" s="385"/>
      <c r="C6" s="385"/>
      <c r="D6" s="385"/>
      <c r="E6" s="385"/>
      <c r="F6" s="385"/>
      <c r="G6" s="385"/>
      <c r="H6" s="385"/>
      <c r="I6" s="97"/>
      <c r="J6" s="97"/>
      <c r="K6" s="97"/>
      <c r="L6" s="97"/>
      <c r="M6" s="97"/>
      <c r="N6" s="97"/>
      <c r="O6" s="97"/>
      <c r="P6" s="98"/>
      <c r="Q6" s="99"/>
    </row>
    <row r="7" spans="1:20" ht="36" customHeight="1">
      <c r="A7" s="100"/>
      <c r="B7" s="101">
        <v>2008</v>
      </c>
      <c r="C7" s="101">
        <f t="shared" ref="C7" si="0">B7+1</f>
        <v>2009</v>
      </c>
      <c r="D7" s="101">
        <f t="shared" ref="D7" si="1">C7+1</f>
        <v>2010</v>
      </c>
      <c r="E7" s="101">
        <f t="shared" ref="E7" si="2">D7+1</f>
        <v>2011</v>
      </c>
      <c r="F7" s="101">
        <f t="shared" ref="F7" si="3">E7+1</f>
        <v>2012</v>
      </c>
      <c r="G7" s="101">
        <f t="shared" ref="G7" si="4">F7+1</f>
        <v>2013</v>
      </c>
      <c r="H7" s="101">
        <f t="shared" ref="H7" si="5">G7+1</f>
        <v>2014</v>
      </c>
      <c r="I7" s="101">
        <f t="shared" ref="I7:J7" si="6">H7+1</f>
        <v>2015</v>
      </c>
      <c r="J7" s="101">
        <f t="shared" si="6"/>
        <v>2016</v>
      </c>
      <c r="K7" s="101">
        <f>J7+1</f>
        <v>2017</v>
      </c>
      <c r="L7" s="101">
        <f>K7+1</f>
        <v>2018</v>
      </c>
      <c r="M7" s="101">
        <v>2019</v>
      </c>
      <c r="N7" s="101">
        <v>2020</v>
      </c>
      <c r="O7" s="101">
        <v>2021</v>
      </c>
      <c r="P7" s="102" t="s">
        <v>84</v>
      </c>
      <c r="Q7" s="63" t="s">
        <v>159</v>
      </c>
    </row>
    <row r="8" spans="1:20">
      <c r="A8" s="100" t="s">
        <v>60</v>
      </c>
      <c r="B8" s="5">
        <v>819.58333333333326</v>
      </c>
      <c r="C8" s="5">
        <v>812.5</v>
      </c>
      <c r="D8" s="5">
        <v>561.95833333333326</v>
      </c>
      <c r="E8" s="5">
        <v>716.33333333333303</v>
      </c>
      <c r="F8" s="5">
        <v>778</v>
      </c>
      <c r="G8" s="5">
        <v>828</v>
      </c>
      <c r="H8" s="5">
        <v>666.12490000000003</v>
      </c>
      <c r="I8" s="5">
        <v>629.33349999999996</v>
      </c>
      <c r="J8" s="103">
        <v>664.25019999999995</v>
      </c>
      <c r="K8" s="103">
        <v>845.54160000000002</v>
      </c>
      <c r="L8" s="103">
        <v>628.70833333333303</v>
      </c>
      <c r="M8" s="103">
        <v>625.58333333333303</v>
      </c>
      <c r="N8" s="103">
        <v>623.79166666666697</v>
      </c>
      <c r="O8" s="103">
        <v>656.29166666666697</v>
      </c>
      <c r="P8" s="104">
        <v>711.85138888888901</v>
      </c>
      <c r="Q8" s="105">
        <f>O8/P8-1</f>
        <v>-7.8049608513012569E-2</v>
      </c>
      <c r="R8" s="104">
        <v>711.85138888888901</v>
      </c>
      <c r="S8" s="106"/>
      <c r="T8" s="107"/>
    </row>
    <row r="9" spans="1:20">
      <c r="A9" s="100" t="s">
        <v>61</v>
      </c>
      <c r="B9" s="5">
        <v>629.83333333333337</v>
      </c>
      <c r="C9" s="5">
        <v>659.625</v>
      </c>
      <c r="D9" s="5">
        <v>515</v>
      </c>
      <c r="E9" s="5">
        <v>725.95833333333348</v>
      </c>
      <c r="F9" s="5">
        <v>629</v>
      </c>
      <c r="G9" s="5">
        <v>581</v>
      </c>
      <c r="H9" s="5">
        <v>656.58320000000003</v>
      </c>
      <c r="I9" s="5">
        <v>456.58359999999993</v>
      </c>
      <c r="J9" s="103">
        <v>516.16650000000004</v>
      </c>
      <c r="K9" s="103">
        <v>671.95839999999998</v>
      </c>
      <c r="L9" s="103">
        <v>672.58333333333303</v>
      </c>
      <c r="M9" s="103">
        <v>794.79166666666697</v>
      </c>
      <c r="N9" s="103">
        <v>621.91666666666697</v>
      </c>
      <c r="O9" s="103">
        <v>670.70833333333303</v>
      </c>
      <c r="P9" s="104">
        <v>615.21249999999998</v>
      </c>
      <c r="Q9" s="105">
        <f t="shared" ref="Q9:Q19" si="7">O9/P9-1</f>
        <v>9.0205958645724893E-2</v>
      </c>
      <c r="R9" s="104">
        <v>635.67083333333301</v>
      </c>
      <c r="S9" s="108"/>
      <c r="T9" s="107"/>
    </row>
    <row r="10" spans="1:20">
      <c r="A10" s="100" t="s">
        <v>62</v>
      </c>
      <c r="B10" s="5">
        <v>693.54166666666663</v>
      </c>
      <c r="C10" s="5">
        <v>725.0625</v>
      </c>
      <c r="D10" s="5">
        <v>564.35416666666674</v>
      </c>
      <c r="E10" s="5">
        <v>624.375</v>
      </c>
      <c r="F10" s="5">
        <v>684</v>
      </c>
      <c r="G10" s="5">
        <v>539.20000000000005</v>
      </c>
      <c r="H10" s="5">
        <v>535.62509999999997</v>
      </c>
      <c r="I10" s="5">
        <v>456.37670000000003</v>
      </c>
      <c r="J10" s="103">
        <v>510.06220000000008</v>
      </c>
      <c r="K10" s="103">
        <v>602.62480000000005</v>
      </c>
      <c r="L10" s="103">
        <v>589.02083333333303</v>
      </c>
      <c r="M10" s="103">
        <v>541.29999999999995</v>
      </c>
      <c r="N10" s="103">
        <v>645.70833333333303</v>
      </c>
      <c r="O10" s="103">
        <v>614.33333333333303</v>
      </c>
      <c r="P10" s="104">
        <v>589.43819444444398</v>
      </c>
      <c r="Q10" s="105">
        <f t="shared" si="7"/>
        <v>4.2235367717141425E-2</v>
      </c>
      <c r="R10" s="104">
        <v>589.43819444444398</v>
      </c>
      <c r="S10" s="106"/>
      <c r="T10" s="107"/>
    </row>
    <row r="11" spans="1:20">
      <c r="A11" s="100" t="s">
        <v>63</v>
      </c>
      <c r="B11" s="5">
        <v>568.33333333333326</v>
      </c>
      <c r="C11" s="5">
        <v>485.58333333333326</v>
      </c>
      <c r="D11" s="5">
        <v>486.20833333333337</v>
      </c>
      <c r="E11" s="5">
        <v>595.75</v>
      </c>
      <c r="F11" s="5">
        <v>436</v>
      </c>
      <c r="G11" s="5">
        <v>444.2</v>
      </c>
      <c r="H11" s="5">
        <v>404.58330000000001</v>
      </c>
      <c r="I11" s="5">
        <v>428.04169999999999</v>
      </c>
      <c r="J11" s="103">
        <v>289.93369999999999</v>
      </c>
      <c r="K11" s="103">
        <v>451.37509999999997</v>
      </c>
      <c r="L11" s="103">
        <v>419.04166666666703</v>
      </c>
      <c r="M11" s="103">
        <v>391.91666666666703</v>
      </c>
      <c r="N11" s="103">
        <v>397.79166666666703</v>
      </c>
      <c r="O11" s="103">
        <v>362.04166666666703</v>
      </c>
      <c r="P11" s="104">
        <v>449.71805555555602</v>
      </c>
      <c r="Q11" s="105">
        <f t="shared" si="7"/>
        <v>-0.19495856972115244</v>
      </c>
      <c r="R11" s="104">
        <v>449.71805555555602</v>
      </c>
      <c r="S11" s="106"/>
      <c r="T11" s="107"/>
    </row>
    <row r="12" spans="1:20">
      <c r="A12" s="100" t="s">
        <v>64</v>
      </c>
      <c r="B12" s="5">
        <v>306.375</v>
      </c>
      <c r="C12" s="5">
        <v>293.58333333333337</v>
      </c>
      <c r="D12" s="5">
        <v>387.70833333333331</v>
      </c>
      <c r="E12" s="5">
        <v>406.20833333333337</v>
      </c>
      <c r="F12" s="5">
        <v>317</v>
      </c>
      <c r="G12" s="5">
        <v>234.9</v>
      </c>
      <c r="H12" s="5">
        <v>213.33349999999996</v>
      </c>
      <c r="I12" s="5">
        <v>213.16689999999997</v>
      </c>
      <c r="J12" s="103">
        <v>188.74990000000003</v>
      </c>
      <c r="K12" s="103">
        <v>257.58359999999999</v>
      </c>
      <c r="L12" s="103">
        <v>172.458333333333</v>
      </c>
      <c r="M12" s="103">
        <v>179.916666666667</v>
      </c>
      <c r="N12" s="103">
        <v>227.708333333333</v>
      </c>
      <c r="O12" s="103">
        <v>284.58333333333297</v>
      </c>
      <c r="P12" s="104">
        <v>283.27361111111099</v>
      </c>
      <c r="Q12" s="105">
        <f t="shared" si="7"/>
        <v>4.62352358585294E-3</v>
      </c>
      <c r="R12" s="104">
        <v>283.27361111111099</v>
      </c>
      <c r="S12" s="106"/>
      <c r="T12" s="107"/>
    </row>
    <row r="13" spans="1:20">
      <c r="A13" s="100" t="s">
        <v>65</v>
      </c>
      <c r="B13" s="5">
        <v>251.70833333333334</v>
      </c>
      <c r="C13" s="5">
        <v>94.875</v>
      </c>
      <c r="D13" s="5">
        <v>224.20833333333326</v>
      </c>
      <c r="E13" s="5">
        <v>199.16666666666669</v>
      </c>
      <c r="F13" s="5">
        <v>220</v>
      </c>
      <c r="G13" s="5">
        <v>76.8</v>
      </c>
      <c r="H13" s="5">
        <v>125.83319999999998</v>
      </c>
      <c r="I13" s="5">
        <v>44</v>
      </c>
      <c r="J13" s="103">
        <v>122.95819999999998</v>
      </c>
      <c r="K13" s="103">
        <v>124.58319999999998</v>
      </c>
      <c r="L13" s="103">
        <v>124.833333333333</v>
      </c>
      <c r="M13" s="103">
        <v>114</v>
      </c>
      <c r="N13" s="103">
        <v>143.291666666667</v>
      </c>
      <c r="O13" s="103">
        <v>99.9583333333334</v>
      </c>
      <c r="P13" s="104">
        <v>158.07499999999999</v>
      </c>
      <c r="Q13" s="105">
        <f t="shared" si="7"/>
        <v>-0.36765248563445574</v>
      </c>
      <c r="R13" s="104">
        <v>158.07499999999999</v>
      </c>
      <c r="S13" s="106"/>
      <c r="T13" s="107"/>
    </row>
    <row r="14" spans="1:20">
      <c r="A14" s="100" t="s">
        <v>66</v>
      </c>
      <c r="B14" s="5">
        <v>71.458333333333343</v>
      </c>
      <c r="C14" s="5">
        <v>41.25</v>
      </c>
      <c r="D14" s="5">
        <v>113.20833333333331</v>
      </c>
      <c r="E14" s="5">
        <v>79.916666666666686</v>
      </c>
      <c r="F14" s="5">
        <v>68</v>
      </c>
      <c r="G14" s="5">
        <v>22.6</v>
      </c>
      <c r="H14" s="5">
        <v>20.833499999999997</v>
      </c>
      <c r="I14" s="5">
        <v>7.875</v>
      </c>
      <c r="J14" s="103">
        <v>33.625</v>
      </c>
      <c r="K14" s="103">
        <v>18.916799999999999</v>
      </c>
      <c r="L14" s="103">
        <v>16.5833333333333</v>
      </c>
      <c r="M14" s="103">
        <v>24.2916666666667</v>
      </c>
      <c r="N14" s="103">
        <v>47.4583333333333</v>
      </c>
      <c r="O14" s="103">
        <v>24</v>
      </c>
      <c r="P14" s="104">
        <v>54.019444444444503</v>
      </c>
      <c r="Q14" s="105">
        <f t="shared" si="7"/>
        <v>-0.55571553452974798</v>
      </c>
      <c r="R14" s="104">
        <v>54.019444444444503</v>
      </c>
      <c r="T14" s="107"/>
    </row>
    <row r="15" spans="1:20">
      <c r="A15" s="100" t="s">
        <v>67</v>
      </c>
      <c r="B15" s="5">
        <v>77.25</v>
      </c>
      <c r="C15" s="5">
        <v>58.833333333333329</v>
      </c>
      <c r="D15" s="5">
        <v>95.458333333333371</v>
      </c>
      <c r="E15" s="5">
        <v>43.54166666666665</v>
      </c>
      <c r="F15" s="5">
        <v>31</v>
      </c>
      <c r="G15" s="5">
        <v>7.6</v>
      </c>
      <c r="H15" s="5">
        <v>13.208299999999999</v>
      </c>
      <c r="I15" s="5">
        <v>18.333299999999998</v>
      </c>
      <c r="J15" s="103">
        <v>32.166600000000003</v>
      </c>
      <c r="K15" s="103">
        <v>4.7084000000000001</v>
      </c>
      <c r="L15" s="103">
        <v>25.0833333333333</v>
      </c>
      <c r="M15" s="103">
        <v>8.2083333333333393</v>
      </c>
      <c r="N15" s="103">
        <v>22.2916666666667</v>
      </c>
      <c r="O15" s="103">
        <v>47.75</v>
      </c>
      <c r="P15" s="104">
        <v>44.426388888888901</v>
      </c>
      <c r="Q15" s="105">
        <f t="shared" si="7"/>
        <v>7.4811642229655417E-2</v>
      </c>
      <c r="R15" s="104">
        <v>44.426388888888901</v>
      </c>
      <c r="T15" s="107"/>
    </row>
    <row r="16" spans="1:20">
      <c r="A16" s="100" t="s">
        <v>68</v>
      </c>
      <c r="B16" s="5">
        <v>144.20833333333334</v>
      </c>
      <c r="C16" s="5">
        <v>122.375</v>
      </c>
      <c r="D16" s="5">
        <v>155.33333333333331</v>
      </c>
      <c r="E16" s="5">
        <v>95.666666666666657</v>
      </c>
      <c r="F16" s="5">
        <v>110</v>
      </c>
      <c r="G16" s="5">
        <v>113.95833333333337</v>
      </c>
      <c r="H16" s="5">
        <v>63.499800000000008</v>
      </c>
      <c r="I16" s="5">
        <v>164.66670000000002</v>
      </c>
      <c r="J16" s="103">
        <v>137.37489999999997</v>
      </c>
      <c r="K16" s="103">
        <v>102.2084</v>
      </c>
      <c r="L16" s="103">
        <v>116.666666666667</v>
      </c>
      <c r="M16" s="103">
        <v>115.708333333333</v>
      </c>
      <c r="N16" s="103">
        <v>68</v>
      </c>
      <c r="O16" s="103">
        <v>131.666666666667</v>
      </c>
      <c r="P16" s="104">
        <v>134.64444444444399</v>
      </c>
      <c r="Q16" s="105">
        <f t="shared" si="7"/>
        <v>-2.2115860703080581E-2</v>
      </c>
      <c r="R16" s="104">
        <v>134.64444444444399</v>
      </c>
      <c r="T16" s="107"/>
    </row>
    <row r="17" spans="1:20">
      <c r="A17" s="100" t="s">
        <v>69</v>
      </c>
      <c r="B17" s="5">
        <v>422.1666666666668</v>
      </c>
      <c r="C17" s="5">
        <v>404.08333333333343</v>
      </c>
      <c r="D17" s="5">
        <v>377.16666666666663</v>
      </c>
      <c r="E17" s="5">
        <v>411.83333333333337</v>
      </c>
      <c r="F17" s="5">
        <v>360</v>
      </c>
      <c r="G17" s="5">
        <v>431.99999999999989</v>
      </c>
      <c r="H17" s="5">
        <v>238.79180000000002</v>
      </c>
      <c r="I17" s="5">
        <v>259.66660000000002</v>
      </c>
      <c r="J17" s="103">
        <v>340.29179999999997</v>
      </c>
      <c r="K17" s="103">
        <v>389.20829999999995</v>
      </c>
      <c r="L17" s="103">
        <v>366.375</v>
      </c>
      <c r="M17" s="103">
        <v>445.29166666666703</v>
      </c>
      <c r="N17" s="103">
        <v>348.33333333333297</v>
      </c>
      <c r="O17" s="103">
        <v>413.25</v>
      </c>
      <c r="P17" s="104">
        <v>386.39305555555597</v>
      </c>
      <c r="Q17" s="105">
        <f t="shared" si="7"/>
        <v>6.9506798992101659E-2</v>
      </c>
      <c r="R17" s="104">
        <v>386.39305555555597</v>
      </c>
      <c r="T17" s="107"/>
    </row>
    <row r="18" spans="1:20">
      <c r="A18" s="100" t="s">
        <v>70</v>
      </c>
      <c r="B18" s="5">
        <v>481.75</v>
      </c>
      <c r="C18" s="5">
        <v>556.375</v>
      </c>
      <c r="D18" s="5">
        <v>652.29166666666674</v>
      </c>
      <c r="E18" s="5">
        <v>659.25</v>
      </c>
      <c r="F18" s="5">
        <v>550</v>
      </c>
      <c r="G18" s="5">
        <v>519.20833333333337</v>
      </c>
      <c r="H18" s="5">
        <v>583.24990000000003</v>
      </c>
      <c r="I18" s="5">
        <v>635.52080000000001</v>
      </c>
      <c r="J18" s="103">
        <v>427.58320000000003</v>
      </c>
      <c r="K18" s="103">
        <v>563.87490000000003</v>
      </c>
      <c r="L18" s="103">
        <v>493.60416666666703</v>
      </c>
      <c r="M18" s="103">
        <v>560.95833333333303</v>
      </c>
      <c r="N18" s="103">
        <v>565.54166666666697</v>
      </c>
      <c r="O18" s="103"/>
      <c r="P18" s="104">
        <v>580.98055555555504</v>
      </c>
      <c r="Q18" s="105">
        <f t="shared" si="7"/>
        <v>-1</v>
      </c>
      <c r="R18" s="104">
        <v>580.98055555555504</v>
      </c>
      <c r="T18" s="107"/>
    </row>
    <row r="19" spans="1:20">
      <c r="A19" s="100" t="s">
        <v>71</v>
      </c>
      <c r="B19" s="5">
        <v>865.66666666666663</v>
      </c>
      <c r="C19" s="5">
        <v>840.66666666666663</v>
      </c>
      <c r="D19" s="5">
        <v>682.875</v>
      </c>
      <c r="E19" s="5">
        <v>787.95833333333326</v>
      </c>
      <c r="F19" s="5">
        <v>733</v>
      </c>
      <c r="G19" s="5">
        <v>773.79169999999999</v>
      </c>
      <c r="H19" s="5">
        <v>623.74980000000005</v>
      </c>
      <c r="I19" s="5">
        <v>693.83320000000003</v>
      </c>
      <c r="J19" s="103">
        <v>841.37519999999995</v>
      </c>
      <c r="K19" s="103">
        <v>780.5</v>
      </c>
      <c r="L19" s="103">
        <v>653.20833333333303</v>
      </c>
      <c r="M19" s="103">
        <v>634.20833333333303</v>
      </c>
      <c r="N19" s="103">
        <v>646.91666666666697</v>
      </c>
      <c r="O19" s="103"/>
      <c r="P19" s="104">
        <v>734.99305555555497</v>
      </c>
      <c r="Q19" s="105">
        <f t="shared" si="7"/>
        <v>-1</v>
      </c>
      <c r="R19" s="104">
        <v>734.99305555555497</v>
      </c>
      <c r="T19" s="107"/>
    </row>
    <row r="20" spans="1:20" ht="7.5" customHeight="1">
      <c r="A20" s="100"/>
      <c r="B20" s="5"/>
      <c r="C20" s="5"/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05"/>
    </row>
    <row r="21" spans="1:20">
      <c r="A21" s="100" t="s">
        <v>20</v>
      </c>
      <c r="B21" s="5">
        <f t="shared" ref="B21:N21" si="8">SUM(B8:B19)</f>
        <v>5331.8750000000009</v>
      </c>
      <c r="C21" s="5">
        <f t="shared" si="8"/>
        <v>5094.8125000000009</v>
      </c>
      <c r="D21" s="5">
        <f t="shared" si="8"/>
        <v>4815.7708333333339</v>
      </c>
      <c r="E21" s="5">
        <f t="shared" si="8"/>
        <v>5345.958333333333</v>
      </c>
      <c r="F21" s="5">
        <f t="shared" si="8"/>
        <v>4916</v>
      </c>
      <c r="G21" s="5">
        <f t="shared" si="8"/>
        <v>4573.2583666666669</v>
      </c>
      <c r="H21" s="5">
        <f t="shared" si="8"/>
        <v>4145.4163000000008</v>
      </c>
      <c r="I21" s="5">
        <f t="shared" si="8"/>
        <v>4007.3980000000001</v>
      </c>
      <c r="J21" s="5">
        <f t="shared" si="8"/>
        <v>4104.5374000000002</v>
      </c>
      <c r="K21" s="5">
        <f t="shared" si="8"/>
        <v>4813.0834999999997</v>
      </c>
      <c r="L21" s="5">
        <f t="shared" si="8"/>
        <v>4278.1666666666661</v>
      </c>
      <c r="M21" s="5">
        <f t="shared" si="8"/>
        <v>4436.1750000000002</v>
      </c>
      <c r="N21" s="5">
        <f t="shared" si="8"/>
        <v>4358.7500000000009</v>
      </c>
      <c r="O21" s="5"/>
      <c r="P21" s="8">
        <f>SUM(P8:P19)</f>
        <v>4743.0256944444427</v>
      </c>
      <c r="Q21" s="105"/>
      <c r="R21" s="8">
        <f>SUM(R8:R19)</f>
        <v>4763.4840277777757</v>
      </c>
    </row>
    <row r="22" spans="1:20" ht="19.5" customHeight="1">
      <c r="A22" s="386" t="s">
        <v>72</v>
      </c>
      <c r="B22" s="5"/>
      <c r="C22" s="5"/>
      <c r="D22" s="5"/>
      <c r="E22" s="5"/>
      <c r="F22" s="8"/>
      <c r="G22" s="8"/>
      <c r="H22" s="8"/>
      <c r="I22" s="8"/>
      <c r="J22" s="8"/>
      <c r="K22" s="7"/>
      <c r="L22" s="7"/>
      <c r="M22" s="7"/>
      <c r="N22" s="7"/>
      <c r="O22" s="7"/>
      <c r="P22" s="109"/>
      <c r="Q22" s="110"/>
    </row>
    <row r="23" spans="1:20">
      <c r="A23" s="387"/>
      <c r="B23" s="9">
        <f>B21/$R$21-1</f>
        <v>0.11932253134632353</v>
      </c>
      <c r="C23" s="9">
        <f>C21/$P$21-1</f>
        <v>7.4169281007187005E-2</v>
      </c>
      <c r="D23" s="9">
        <f>D21/$P$21-1</f>
        <v>1.5337285432397874E-2</v>
      </c>
      <c r="E23" s="9">
        <f>E21/$P$21-1</f>
        <v>0.12711983399017046</v>
      </c>
      <c r="F23" s="9">
        <f>F21/$R$21-1</f>
        <v>3.2017735618056653E-2</v>
      </c>
      <c r="G23" s="9">
        <f>G21/$P$21-1</f>
        <v>-3.5793044085050241E-2</v>
      </c>
      <c r="H23" s="9">
        <f>H21/$P$21-1</f>
        <v>-0.12599750305894997</v>
      </c>
      <c r="I23" s="9">
        <f>I21/$P$21-1</f>
        <v>-0.15509671290756266</v>
      </c>
      <c r="J23" s="9">
        <f>J21/$R$21-1</f>
        <v>-0.13833291429869288</v>
      </c>
      <c r="K23" s="9">
        <f>K21/$P$21-1</f>
        <v>1.4770699142029997E-2</v>
      </c>
      <c r="L23" s="9"/>
      <c r="M23" s="9"/>
      <c r="N23" s="9"/>
      <c r="O23" s="9"/>
      <c r="P23" s="111"/>
      <c r="Q23" s="112"/>
    </row>
    <row r="24" spans="1:20" ht="17.25" customHeight="1">
      <c r="A24" s="113" t="s">
        <v>132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4"/>
      <c r="R24" s="11"/>
    </row>
    <row r="25" spans="1:20">
      <c r="A25" s="115" t="s">
        <v>158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20">
      <c r="A26" s="114"/>
      <c r="B26" s="12"/>
      <c r="C26" s="12"/>
      <c r="D26" s="12"/>
      <c r="E26" s="12"/>
      <c r="F26" s="12"/>
      <c r="G26" s="12"/>
      <c r="H26" s="13"/>
      <c r="I26" s="13"/>
      <c r="J26" s="13"/>
      <c r="K26" s="13"/>
      <c r="L26" s="13"/>
      <c r="M26" s="13"/>
      <c r="N26" s="13"/>
      <c r="O26" s="13"/>
      <c r="P26" s="7"/>
      <c r="Q26" s="7"/>
    </row>
    <row r="30" spans="1:20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07"/>
    </row>
    <row r="31" spans="1:20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07"/>
    </row>
    <row r="32" spans="1:20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07"/>
    </row>
    <row r="33" spans="2:16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07"/>
    </row>
    <row r="34" spans="2:16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07"/>
    </row>
    <row r="35" spans="2:16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07"/>
    </row>
    <row r="36" spans="2:16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07"/>
    </row>
    <row r="37" spans="2:16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07"/>
    </row>
    <row r="38" spans="2:16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07"/>
    </row>
    <row r="39" spans="2:16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07"/>
    </row>
    <row r="40" spans="2:16"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07"/>
    </row>
    <row r="41" spans="2:16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07"/>
    </row>
    <row r="42" spans="2:16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</row>
    <row r="43" spans="2:16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</row>
    <row r="44" spans="2:16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</row>
    <row r="45" spans="2:16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</sheetData>
  <mergeCells count="3">
    <mergeCell ref="B6:H6"/>
    <mergeCell ref="A22:A23"/>
    <mergeCell ref="A4:Q4"/>
  </mergeCells>
  <phoneticPr fontId="37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D9017-6A99-4A68-AA7C-2E99D59FB99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0E7D00D-9C57-4214-8E8E-719B0AF30D05}"/>
</file>

<file path=customXml/itemProps3.xml><?xml version="1.0" encoding="utf-8"?>
<ds:datastoreItem xmlns:ds="http://schemas.openxmlformats.org/officeDocument/2006/customXml" ds:itemID="{717F215E-2B03-4C38-8E96-C264E70B0024}"/>
</file>

<file path=customXml/itemProps4.xml><?xml version="1.0" encoding="utf-8"?>
<ds:datastoreItem xmlns:ds="http://schemas.openxmlformats.org/officeDocument/2006/customXml" ds:itemID="{0B23B87C-3743-4478-B2E9-D3AAD829F764}"/>
</file>

<file path=customXml/itemProps5.xml><?xml version="1.0" encoding="utf-8"?>
<ds:datastoreItem xmlns:ds="http://schemas.openxmlformats.org/officeDocument/2006/customXml" ds:itemID="{9C847B18-E01B-405B-BD2E-6A65EC7C0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</vt:lpstr>
      <vt:lpstr>2024 CBR Adjustment</vt:lpstr>
      <vt:lpstr>Summary</vt:lpstr>
      <vt:lpstr>Temp Adj. by Schedule</vt:lpstr>
      <vt:lpstr>Normalized TotalUsage</vt:lpstr>
      <vt:lpstr>Actual Total Usage</vt:lpstr>
      <vt:lpstr>SAP BW Actual Usage</vt:lpstr>
      <vt:lpstr>System Model </vt:lpstr>
      <vt:lpstr>TABLE-HDD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Kellogg, Anh</cp:lastModifiedBy>
  <cp:lastPrinted>2015-04-28T19:11:31Z</cp:lastPrinted>
  <dcterms:created xsi:type="dcterms:W3CDTF">2004-05-04T16:51:38Z</dcterms:created>
  <dcterms:modified xsi:type="dcterms:W3CDTF">2025-03-28T16:51:27Z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2025-03-20T16:13:32Z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b6c4118a-b17c-4a8b-9b07-62c18d1b0d65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0x0101006E56B4D1795A2E4DB2F0B01679ED314A00BFC112CBC298CC4D8D30AFC02D6F87A6</vt:lpwstr>
  </property>
  <property fmtid="{D5CDD505-2E9C-101B-9397-08002B2CF9AE}" pid="10" name="_docset_NoMedatataSyncRequired">
    <vt:lpwstr>False</vt:lpwstr>
  </property>
</Properties>
</file>