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pacificorp.us\DFS\PDXCO\PSB1\RPS\Filings\_WA\2024\1. 2024 WUTC- RPS Report\_FINAL\A. Reporting Spreadsheet\"/>
    </mc:Choice>
  </mc:AlternateContent>
  <xr:revisionPtr revIDLastSave="0" documentId="13_ncr:1_{30FED36D-DD78-464E-8B80-7787474D7755}" xr6:coauthVersionLast="47" xr6:coauthVersionMax="47" xr10:uidLastSave="{00000000-0000-0000-0000-000000000000}"/>
  <bookViews>
    <workbookView xWindow="-120" yWindow="-120" windowWidth="19440" windowHeight="15000" tabRatio="670" firstSheet="2" activeTab="3" xr2:uid="{00000000-000D-0000-FFFF-FFFF00000000}"/>
  </bookViews>
  <sheets>
    <sheet name="Title Page" sheetId="9" r:id="rId1"/>
    <sheet name="Instructions" sheetId="7" r:id="rId2"/>
    <sheet name="Compliance Summary" sheetId="6" r:id="rId3"/>
    <sheet name="Facility Detail" sheetId="1" r:id="rId4"/>
    <sheet name="Generation Rollup" sheetId="8" r:id="rId5"/>
  </sheets>
  <definedNames>
    <definedName name="Facility">'Facility Detail'!$G$3478:$G$3487</definedName>
    <definedName name="LaborBonus">'Facility Detail'!$G$3467:$G$3469</definedName>
    <definedName name="_xlnm.Print_Area" localSheetId="2">'Compliance Summary'!$A$1:$P$69</definedName>
    <definedName name="_xlnm.Print_Area" localSheetId="3">'Facility Detail'!$F$5:$V$3462</definedName>
    <definedName name="_xlnm.Print_Area" localSheetId="4">'Generation Rollup'!$A$1:$P$13</definedName>
    <definedName name="_xlnm.Print_Area" localSheetId="1">Instructions!$A$2:$F$40</definedName>
    <definedName name="_xlnm.Print_Area" localSheetId="0">'Title Page'!$A$1:$J$51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242" i="1" l="1"/>
  <c r="U1190" i="1"/>
  <c r="P22" i="6" l="1"/>
  <c r="P52" i="6"/>
  <c r="R29" i="8" l="1"/>
  <c r="S29" i="8"/>
  <c r="U498" i="1"/>
  <c r="U541" i="1" s="1"/>
  <c r="T498" i="1"/>
  <c r="S498" i="1"/>
  <c r="V502" i="1"/>
  <c r="V501" i="1"/>
  <c r="V503" i="1" s="1"/>
  <c r="T502" i="1"/>
  <c r="S502" i="1"/>
  <c r="R502" i="1"/>
  <c r="T501" i="1"/>
  <c r="S501" i="1"/>
  <c r="S503" i="1" s="1"/>
  <c r="R501" i="1"/>
  <c r="Q502" i="1"/>
  <c r="P502" i="1"/>
  <c r="O502" i="1"/>
  <c r="Q501" i="1"/>
  <c r="Q503" i="1" s="1"/>
  <c r="P501" i="1"/>
  <c r="O501" i="1"/>
  <c r="N502" i="1"/>
  <c r="M502" i="1"/>
  <c r="L502" i="1"/>
  <c r="N501" i="1"/>
  <c r="M501" i="1"/>
  <c r="L501" i="1"/>
  <c r="K502" i="1"/>
  <c r="J502" i="1"/>
  <c r="I502" i="1"/>
  <c r="K501" i="1"/>
  <c r="J501" i="1"/>
  <c r="I501" i="1"/>
  <c r="I503" i="1" s="1"/>
  <c r="I541" i="1" s="1"/>
  <c r="U502" i="1"/>
  <c r="U501" i="1"/>
  <c r="U537" i="1"/>
  <c r="S537" i="1"/>
  <c r="R537" i="1"/>
  <c r="T535" i="1"/>
  <c r="V534" i="1"/>
  <c r="V537" i="1" s="1"/>
  <c r="U534" i="1"/>
  <c r="S533" i="1"/>
  <c r="T532" i="1"/>
  <c r="T537" i="1" s="1"/>
  <c r="S530" i="1"/>
  <c r="P526" i="1"/>
  <c r="Q526" i="1" s="1"/>
  <c r="Q537" i="1" s="1"/>
  <c r="N522" i="1"/>
  <c r="O522" i="1" s="1"/>
  <c r="N520" i="1"/>
  <c r="L518" i="1"/>
  <c r="M518" i="1" s="1"/>
  <c r="N518" i="1" s="1"/>
  <c r="K517" i="1"/>
  <c r="L516" i="1"/>
  <c r="K516" i="1"/>
  <c r="J515" i="1"/>
  <c r="K514" i="1"/>
  <c r="J514" i="1"/>
  <c r="I513" i="1"/>
  <c r="J512" i="1"/>
  <c r="I511" i="1"/>
  <c r="J511" i="1" s="1"/>
  <c r="K511" i="1" s="1"/>
  <c r="L511" i="1" s="1"/>
  <c r="M511" i="1" s="1"/>
  <c r="N511" i="1" s="1"/>
  <c r="O511" i="1" s="1"/>
  <c r="P511" i="1" s="1"/>
  <c r="Q511" i="1" s="1"/>
  <c r="R511" i="1" s="1"/>
  <c r="S511" i="1" s="1"/>
  <c r="T511" i="1" s="1"/>
  <c r="U511" i="1" s="1"/>
  <c r="V511" i="1" s="1"/>
  <c r="K505" i="1"/>
  <c r="L505" i="1" s="1"/>
  <c r="M505" i="1" s="1"/>
  <c r="N505" i="1" s="1"/>
  <c r="O505" i="1" s="1"/>
  <c r="P505" i="1" s="1"/>
  <c r="Q505" i="1" s="1"/>
  <c r="R505" i="1" s="1"/>
  <c r="S505" i="1" s="1"/>
  <c r="T505" i="1" s="1"/>
  <c r="U505" i="1" s="1"/>
  <c r="V505" i="1" s="1"/>
  <c r="J505" i="1"/>
  <c r="P503" i="1"/>
  <c r="R503" i="1"/>
  <c r="O503" i="1"/>
  <c r="N503" i="1"/>
  <c r="N541" i="1" s="1"/>
  <c r="M503" i="1"/>
  <c r="M541" i="1" s="1"/>
  <c r="L503" i="1"/>
  <c r="L541" i="1" s="1"/>
  <c r="K503" i="1"/>
  <c r="K541" i="1" s="1"/>
  <c r="J503" i="1"/>
  <c r="J541" i="1" s="1"/>
  <c r="J500" i="1"/>
  <c r="K500" i="1" s="1"/>
  <c r="L500" i="1" s="1"/>
  <c r="M500" i="1" s="1"/>
  <c r="N500" i="1" s="1"/>
  <c r="O500" i="1" s="1"/>
  <c r="P500" i="1" s="1"/>
  <c r="Q500" i="1" s="1"/>
  <c r="R500" i="1" s="1"/>
  <c r="S500" i="1" s="1"/>
  <c r="T500" i="1" s="1"/>
  <c r="U500" i="1" s="1"/>
  <c r="V500" i="1" s="1"/>
  <c r="R498" i="1"/>
  <c r="Q498" i="1"/>
  <c r="P498" i="1"/>
  <c r="O498" i="1"/>
  <c r="G495" i="1"/>
  <c r="J494" i="1"/>
  <c r="K494" i="1" s="1"/>
  <c r="L494" i="1" s="1"/>
  <c r="M494" i="1" s="1"/>
  <c r="N494" i="1" s="1"/>
  <c r="O494" i="1" s="1"/>
  <c r="P494" i="1" s="1"/>
  <c r="Q494" i="1" s="1"/>
  <c r="R494" i="1" s="1"/>
  <c r="S494" i="1" s="1"/>
  <c r="T494" i="1" s="1"/>
  <c r="U494" i="1" s="1"/>
  <c r="V494" i="1" s="1"/>
  <c r="U503" i="1" l="1"/>
  <c r="S541" i="1"/>
  <c r="T503" i="1"/>
  <c r="R541" i="1"/>
  <c r="Q541" i="1"/>
  <c r="T541" i="1"/>
  <c r="O524" i="1"/>
  <c r="P524" i="1" s="1"/>
  <c r="P537" i="1" s="1"/>
  <c r="P541" i="1" s="1"/>
  <c r="B42" i="8"/>
  <c r="S42" i="8" s="1"/>
  <c r="B43" i="8"/>
  <c r="S43" i="8" s="1"/>
  <c r="B44" i="8"/>
  <c r="S44" i="8" s="1"/>
  <c r="A42" i="8"/>
  <c r="A43" i="8"/>
  <c r="A44" i="8"/>
  <c r="L1282" i="1"/>
  <c r="K1282" i="1"/>
  <c r="J1282" i="1"/>
  <c r="I1282" i="1"/>
  <c r="T1280" i="1"/>
  <c r="U1279" i="1"/>
  <c r="V1279" i="1" s="1"/>
  <c r="V1282" i="1" s="1"/>
  <c r="S1278" i="1"/>
  <c r="T1277" i="1"/>
  <c r="S1275" i="1"/>
  <c r="R1273" i="1"/>
  <c r="Q1271" i="1"/>
  <c r="O1269" i="1"/>
  <c r="P1269" i="1" s="1"/>
  <c r="P1282" i="1" s="1"/>
  <c r="N1267" i="1"/>
  <c r="O1267" i="1" s="1"/>
  <c r="N1265" i="1"/>
  <c r="L1263" i="1"/>
  <c r="M1263" i="1" s="1"/>
  <c r="M1282" i="1" s="1"/>
  <c r="K1262" i="1"/>
  <c r="K1261" i="1"/>
  <c r="L1261" i="1" s="1"/>
  <c r="J1260" i="1"/>
  <c r="J1259" i="1"/>
  <c r="K1259" i="1" s="1"/>
  <c r="I1258" i="1"/>
  <c r="J1257" i="1"/>
  <c r="I1256" i="1"/>
  <c r="J1256" i="1" s="1"/>
  <c r="K1256" i="1" s="1"/>
  <c r="L1256" i="1" s="1"/>
  <c r="M1256" i="1" s="1"/>
  <c r="N1256" i="1" s="1"/>
  <c r="O1256" i="1" s="1"/>
  <c r="P1256" i="1" s="1"/>
  <c r="Q1256" i="1" s="1"/>
  <c r="R1256" i="1" s="1"/>
  <c r="S1256" i="1" s="1"/>
  <c r="T1256" i="1" s="1"/>
  <c r="U1256" i="1" s="1"/>
  <c r="V1256" i="1" s="1"/>
  <c r="J1250" i="1"/>
  <c r="K1250" i="1" s="1"/>
  <c r="L1250" i="1" s="1"/>
  <c r="M1250" i="1" s="1"/>
  <c r="N1250" i="1" s="1"/>
  <c r="O1250" i="1" s="1"/>
  <c r="P1250" i="1" s="1"/>
  <c r="Q1250" i="1" s="1"/>
  <c r="R1250" i="1" s="1"/>
  <c r="S1250" i="1" s="1"/>
  <c r="T1250" i="1" s="1"/>
  <c r="U1250" i="1" s="1"/>
  <c r="V1250" i="1" s="1"/>
  <c r="V1247" i="1"/>
  <c r="U1247" i="1"/>
  <c r="T1247" i="1"/>
  <c r="S1247" i="1"/>
  <c r="R1247" i="1"/>
  <c r="Q1247" i="1"/>
  <c r="P1247" i="1"/>
  <c r="O1247" i="1"/>
  <c r="N1247" i="1"/>
  <c r="M1247" i="1"/>
  <c r="L1247" i="1"/>
  <c r="K1247" i="1"/>
  <c r="J1247" i="1"/>
  <c r="I1247" i="1"/>
  <c r="V1246" i="1"/>
  <c r="U1246" i="1"/>
  <c r="T1246" i="1"/>
  <c r="S1246" i="1"/>
  <c r="R1246" i="1"/>
  <c r="Q1246" i="1"/>
  <c r="P1246" i="1"/>
  <c r="O1246" i="1"/>
  <c r="N1246" i="1"/>
  <c r="M1246" i="1"/>
  <c r="L1246" i="1"/>
  <c r="K1246" i="1"/>
  <c r="J1246" i="1"/>
  <c r="I1246" i="1"/>
  <c r="J1245" i="1"/>
  <c r="K1245" i="1" s="1"/>
  <c r="L1245" i="1" s="1"/>
  <c r="M1245" i="1" s="1"/>
  <c r="N1245" i="1" s="1"/>
  <c r="O1245" i="1" s="1"/>
  <c r="P1245" i="1" s="1"/>
  <c r="Q1245" i="1" s="1"/>
  <c r="R1245" i="1" s="1"/>
  <c r="S1245" i="1" s="1"/>
  <c r="T1245" i="1" s="1"/>
  <c r="U1245" i="1" s="1"/>
  <c r="V1245" i="1" s="1"/>
  <c r="T1243" i="1"/>
  <c r="S1243" i="1"/>
  <c r="R1243" i="1"/>
  <c r="Q1274" i="1" s="1"/>
  <c r="R1274" i="1" s="1"/>
  <c r="Q1243" i="1"/>
  <c r="U1243" i="1"/>
  <c r="G1240" i="1"/>
  <c r="J1239" i="1"/>
  <c r="K1239" i="1" s="1"/>
  <c r="L1239" i="1" s="1"/>
  <c r="M1239" i="1" s="1"/>
  <c r="N1239" i="1" s="1"/>
  <c r="O1239" i="1" s="1"/>
  <c r="P1239" i="1" s="1"/>
  <c r="Q1239" i="1" s="1"/>
  <c r="R1239" i="1" s="1"/>
  <c r="S1239" i="1" s="1"/>
  <c r="T1239" i="1" s="1"/>
  <c r="U1239" i="1" s="1"/>
  <c r="V1239" i="1" s="1"/>
  <c r="L1230" i="1"/>
  <c r="K1230" i="1"/>
  <c r="J1230" i="1"/>
  <c r="I1230" i="1"/>
  <c r="T1228" i="1"/>
  <c r="U1227" i="1"/>
  <c r="V1227" i="1" s="1"/>
  <c r="V1230" i="1" s="1"/>
  <c r="S1226" i="1"/>
  <c r="T1225" i="1"/>
  <c r="S1223" i="1"/>
  <c r="R1221" i="1"/>
  <c r="Q1219" i="1"/>
  <c r="O1217" i="1"/>
  <c r="P1217" i="1" s="1"/>
  <c r="P1230" i="1" s="1"/>
  <c r="N1215" i="1"/>
  <c r="O1215" i="1" s="1"/>
  <c r="N1213" i="1"/>
  <c r="L1211" i="1"/>
  <c r="M1211" i="1" s="1"/>
  <c r="M1230" i="1" s="1"/>
  <c r="K1210" i="1"/>
  <c r="K1209" i="1"/>
  <c r="L1209" i="1" s="1"/>
  <c r="J1208" i="1"/>
  <c r="J1207" i="1"/>
  <c r="K1207" i="1" s="1"/>
  <c r="I1206" i="1"/>
  <c r="J1205" i="1"/>
  <c r="I1204" i="1"/>
  <c r="J1204" i="1" s="1"/>
  <c r="K1204" i="1" s="1"/>
  <c r="L1204" i="1" s="1"/>
  <c r="M1204" i="1" s="1"/>
  <c r="N1204" i="1" s="1"/>
  <c r="O1204" i="1" s="1"/>
  <c r="P1204" i="1" s="1"/>
  <c r="Q1204" i="1" s="1"/>
  <c r="R1204" i="1" s="1"/>
  <c r="S1204" i="1" s="1"/>
  <c r="T1204" i="1" s="1"/>
  <c r="U1204" i="1" s="1"/>
  <c r="V1204" i="1" s="1"/>
  <c r="J1198" i="1"/>
  <c r="K1198" i="1" s="1"/>
  <c r="L1198" i="1" s="1"/>
  <c r="M1198" i="1" s="1"/>
  <c r="N1198" i="1" s="1"/>
  <c r="O1198" i="1" s="1"/>
  <c r="P1198" i="1" s="1"/>
  <c r="Q1198" i="1" s="1"/>
  <c r="R1198" i="1" s="1"/>
  <c r="S1198" i="1" s="1"/>
  <c r="T1198" i="1" s="1"/>
  <c r="U1198" i="1" s="1"/>
  <c r="V1198" i="1" s="1"/>
  <c r="J1193" i="1"/>
  <c r="K1193" i="1" s="1"/>
  <c r="L1193" i="1" s="1"/>
  <c r="M1193" i="1" s="1"/>
  <c r="N1193" i="1" s="1"/>
  <c r="O1193" i="1" s="1"/>
  <c r="P1193" i="1" s="1"/>
  <c r="Q1193" i="1" s="1"/>
  <c r="R1193" i="1" s="1"/>
  <c r="S1193" i="1" s="1"/>
  <c r="T1193" i="1" s="1"/>
  <c r="U1193" i="1" s="1"/>
  <c r="V1193" i="1" s="1"/>
  <c r="R1191" i="1"/>
  <c r="Q1222" i="1" s="1"/>
  <c r="R1222" i="1" s="1"/>
  <c r="Q1191" i="1"/>
  <c r="T1191" i="1"/>
  <c r="S1191" i="1"/>
  <c r="U1191" i="1"/>
  <c r="G1188" i="1"/>
  <c r="K1187" i="1"/>
  <c r="L1187" i="1" s="1"/>
  <c r="M1187" i="1" s="1"/>
  <c r="N1187" i="1" s="1"/>
  <c r="O1187" i="1" s="1"/>
  <c r="P1187" i="1" s="1"/>
  <c r="Q1187" i="1" s="1"/>
  <c r="R1187" i="1" s="1"/>
  <c r="S1187" i="1" s="1"/>
  <c r="T1187" i="1" s="1"/>
  <c r="U1187" i="1" s="1"/>
  <c r="V1187" i="1" s="1"/>
  <c r="J1187" i="1"/>
  <c r="L1178" i="1"/>
  <c r="K1178" i="1"/>
  <c r="J1178" i="1"/>
  <c r="I1178" i="1"/>
  <c r="T1176" i="1"/>
  <c r="U1175" i="1"/>
  <c r="V1175" i="1" s="1"/>
  <c r="V1178" i="1" s="1"/>
  <c r="S1174" i="1"/>
  <c r="T1173" i="1"/>
  <c r="S1171" i="1"/>
  <c r="R1169" i="1"/>
  <c r="Q1167" i="1"/>
  <c r="O1165" i="1"/>
  <c r="P1165" i="1" s="1"/>
  <c r="P1178" i="1" s="1"/>
  <c r="N1163" i="1"/>
  <c r="O1163" i="1" s="1"/>
  <c r="N1161" i="1"/>
  <c r="L1159" i="1"/>
  <c r="M1159" i="1" s="1"/>
  <c r="M1178" i="1" s="1"/>
  <c r="K1158" i="1"/>
  <c r="K1157" i="1"/>
  <c r="L1157" i="1" s="1"/>
  <c r="J1156" i="1"/>
  <c r="J1155" i="1"/>
  <c r="K1155" i="1" s="1"/>
  <c r="I1154" i="1"/>
  <c r="J1153" i="1"/>
  <c r="I1152" i="1"/>
  <c r="J1152" i="1" s="1"/>
  <c r="K1152" i="1" s="1"/>
  <c r="L1152" i="1" s="1"/>
  <c r="M1152" i="1" s="1"/>
  <c r="N1152" i="1" s="1"/>
  <c r="O1152" i="1" s="1"/>
  <c r="P1152" i="1" s="1"/>
  <c r="Q1152" i="1" s="1"/>
  <c r="R1152" i="1" s="1"/>
  <c r="S1152" i="1" s="1"/>
  <c r="T1152" i="1" s="1"/>
  <c r="U1152" i="1" s="1"/>
  <c r="V1152" i="1" s="1"/>
  <c r="J1146" i="1"/>
  <c r="K1146" i="1" s="1"/>
  <c r="L1146" i="1" s="1"/>
  <c r="M1146" i="1" s="1"/>
  <c r="N1146" i="1" s="1"/>
  <c r="O1146" i="1" s="1"/>
  <c r="P1146" i="1" s="1"/>
  <c r="Q1146" i="1" s="1"/>
  <c r="R1146" i="1" s="1"/>
  <c r="S1146" i="1" s="1"/>
  <c r="T1146" i="1" s="1"/>
  <c r="U1146" i="1" s="1"/>
  <c r="V1146" i="1" s="1"/>
  <c r="V1143" i="1"/>
  <c r="U1143" i="1"/>
  <c r="T1143" i="1"/>
  <c r="S1143" i="1"/>
  <c r="R1143" i="1"/>
  <c r="Q1143" i="1"/>
  <c r="P1143" i="1"/>
  <c r="O1143" i="1"/>
  <c r="N1143" i="1"/>
  <c r="M1143" i="1"/>
  <c r="L1143" i="1"/>
  <c r="K1143" i="1"/>
  <c r="J1143" i="1"/>
  <c r="I1143" i="1"/>
  <c r="V1142" i="1"/>
  <c r="U1142" i="1"/>
  <c r="T1142" i="1"/>
  <c r="S1142" i="1"/>
  <c r="R1142" i="1"/>
  <c r="Q1142" i="1"/>
  <c r="P1142" i="1"/>
  <c r="O1142" i="1"/>
  <c r="N1142" i="1"/>
  <c r="M1142" i="1"/>
  <c r="L1142" i="1"/>
  <c r="K1142" i="1"/>
  <c r="J1142" i="1"/>
  <c r="I1142" i="1"/>
  <c r="J1141" i="1"/>
  <c r="K1141" i="1" s="1"/>
  <c r="L1141" i="1" s="1"/>
  <c r="M1141" i="1" s="1"/>
  <c r="N1141" i="1" s="1"/>
  <c r="O1141" i="1" s="1"/>
  <c r="P1141" i="1" s="1"/>
  <c r="Q1141" i="1" s="1"/>
  <c r="R1141" i="1" s="1"/>
  <c r="S1141" i="1" s="1"/>
  <c r="T1141" i="1" s="1"/>
  <c r="U1141" i="1" s="1"/>
  <c r="V1141" i="1" s="1"/>
  <c r="R1139" i="1"/>
  <c r="Q1170" i="1" s="1"/>
  <c r="R1170" i="1" s="1"/>
  <c r="Q1139" i="1"/>
  <c r="T1139" i="1"/>
  <c r="S1139" i="1"/>
  <c r="U1139" i="1"/>
  <c r="G1136" i="1"/>
  <c r="J1135" i="1"/>
  <c r="K1135" i="1" s="1"/>
  <c r="L1135" i="1" s="1"/>
  <c r="M1135" i="1" s="1"/>
  <c r="N1135" i="1" s="1"/>
  <c r="O1135" i="1" s="1"/>
  <c r="P1135" i="1" s="1"/>
  <c r="Q1135" i="1" s="1"/>
  <c r="R1135" i="1" s="1"/>
  <c r="S1135" i="1" s="1"/>
  <c r="T1135" i="1" s="1"/>
  <c r="U1135" i="1" s="1"/>
  <c r="V1135" i="1" s="1"/>
  <c r="O537" i="1" l="1"/>
  <c r="O541" i="1" s="1"/>
  <c r="R42" i="8"/>
  <c r="C42" i="8"/>
  <c r="E42" i="8"/>
  <c r="R44" i="8"/>
  <c r="E44" i="8"/>
  <c r="R43" i="8"/>
  <c r="O1248" i="1"/>
  <c r="N1248" i="1"/>
  <c r="P1248" i="1"/>
  <c r="P1286" i="1" s="1"/>
  <c r="J44" i="8" s="1"/>
  <c r="L1248" i="1"/>
  <c r="L1286" i="1" s="1"/>
  <c r="F44" i="8" s="1"/>
  <c r="T1248" i="1"/>
  <c r="Q1230" i="1"/>
  <c r="M1248" i="1"/>
  <c r="M1286" i="1" s="1"/>
  <c r="G44" i="8" s="1"/>
  <c r="U1248" i="1"/>
  <c r="S1282" i="1"/>
  <c r="T1282" i="1"/>
  <c r="U1282" i="1"/>
  <c r="N1282" i="1"/>
  <c r="Q1248" i="1"/>
  <c r="J1248" i="1"/>
  <c r="J1286" i="1" s="1"/>
  <c r="D44" i="8" s="1"/>
  <c r="K1144" i="1"/>
  <c r="K1182" i="1" s="1"/>
  <c r="S1178" i="1"/>
  <c r="S1230" i="1"/>
  <c r="K1248" i="1"/>
  <c r="K1286" i="1" s="1"/>
  <c r="I1248" i="1"/>
  <c r="I1286" i="1" s="1"/>
  <c r="C44" i="8" s="1"/>
  <c r="R1248" i="1"/>
  <c r="T1178" i="1"/>
  <c r="T1230" i="1"/>
  <c r="O1282" i="1"/>
  <c r="O1144" i="1"/>
  <c r="N1230" i="1"/>
  <c r="R1282" i="1"/>
  <c r="N1178" i="1"/>
  <c r="U1230" i="1"/>
  <c r="O1230" i="1"/>
  <c r="V1248" i="1"/>
  <c r="S1248" i="1"/>
  <c r="Q1282" i="1"/>
  <c r="R1230" i="1"/>
  <c r="M1144" i="1"/>
  <c r="U1144" i="1"/>
  <c r="N1144" i="1"/>
  <c r="V1144" i="1"/>
  <c r="S1144" i="1"/>
  <c r="I1144" i="1"/>
  <c r="I1182" i="1" s="1"/>
  <c r="Q1144" i="1"/>
  <c r="O1178" i="1"/>
  <c r="M1182" i="1"/>
  <c r="G42" i="8" s="1"/>
  <c r="J1144" i="1"/>
  <c r="J1182" i="1" s="1"/>
  <c r="D42" i="8" s="1"/>
  <c r="P1144" i="1"/>
  <c r="P1182" i="1" s="1"/>
  <c r="J42" i="8" s="1"/>
  <c r="R1144" i="1"/>
  <c r="L1144" i="1"/>
  <c r="L1182" i="1" s="1"/>
  <c r="F42" i="8" s="1"/>
  <c r="T1144" i="1"/>
  <c r="U1178" i="1"/>
  <c r="Q1178" i="1"/>
  <c r="R1178" i="1"/>
  <c r="N1182" i="1" l="1"/>
  <c r="H42" i="8" s="1"/>
  <c r="O1286" i="1"/>
  <c r="I44" i="8" s="1"/>
  <c r="T1286" i="1"/>
  <c r="N44" i="8" s="1"/>
  <c r="N1286" i="1"/>
  <c r="H44" i="8" s="1"/>
  <c r="S1286" i="1"/>
  <c r="M44" i="8" s="1"/>
  <c r="O1182" i="1"/>
  <c r="I42" i="8" s="1"/>
  <c r="T1182" i="1"/>
  <c r="N42" i="8" s="1"/>
  <c r="R1286" i="1"/>
  <c r="L44" i="8" s="1"/>
  <c r="U1286" i="1"/>
  <c r="O44" i="8" s="1"/>
  <c r="Q1286" i="1"/>
  <c r="K44" i="8" s="1"/>
  <c r="S1182" i="1"/>
  <c r="M42" i="8" s="1"/>
  <c r="R1182" i="1"/>
  <c r="L42" i="8" s="1"/>
  <c r="U1182" i="1"/>
  <c r="O42" i="8" s="1"/>
  <c r="Q1182" i="1"/>
  <c r="K42" i="8" s="1"/>
  <c r="P17" i="6" l="1"/>
  <c r="P18" i="6"/>
  <c r="P19" i="6"/>
  <c r="P20" i="6" l="1"/>
  <c r="P9" i="6"/>
  <c r="V992" i="1" l="1"/>
  <c r="V497" i="1"/>
  <c r="V498" i="1" s="1"/>
  <c r="V3421" i="1"/>
  <c r="V3420" i="1"/>
  <c r="V3403" i="1"/>
  <c r="V3391" i="1"/>
  <c r="V3384" i="1"/>
  <c r="V3383" i="1"/>
  <c r="V3380" i="1"/>
  <c r="V3353" i="1"/>
  <c r="V3346" i="1"/>
  <c r="V3345" i="1"/>
  <c r="V3342" i="1"/>
  <c r="V3293" i="1"/>
  <c r="V3292" i="1"/>
  <c r="V3241" i="1"/>
  <c r="V3240" i="1"/>
  <c r="V3195" i="1"/>
  <c r="V3188" i="1"/>
  <c r="V3187" i="1"/>
  <c r="V3135" i="1"/>
  <c r="V3134" i="1"/>
  <c r="V3131" i="1"/>
  <c r="V3117" i="1"/>
  <c r="V3121" i="1" s="1"/>
  <c r="V3094" i="1"/>
  <c r="V3093" i="1"/>
  <c r="V3076" i="1"/>
  <c r="V3051" i="1"/>
  <c r="V3008" i="1"/>
  <c r="V3001" i="1"/>
  <c r="V3000" i="1"/>
  <c r="V2954" i="1"/>
  <c r="V2947" i="1"/>
  <c r="V2946" i="1"/>
  <c r="V2894" i="1"/>
  <c r="V2893" i="1"/>
  <c r="V2890" i="1"/>
  <c r="V2842" i="1"/>
  <c r="V2841" i="1"/>
  <c r="V2838" i="1"/>
  <c r="V2790" i="1"/>
  <c r="V2789" i="1"/>
  <c r="V2786" i="1"/>
  <c r="V2737" i="1"/>
  <c r="V2736" i="1"/>
  <c r="V2684" i="1"/>
  <c r="V2683" i="1"/>
  <c r="V2638" i="1"/>
  <c r="V2631" i="1"/>
  <c r="V2630" i="1"/>
  <c r="V2578" i="1"/>
  <c r="V2577" i="1"/>
  <c r="V2574" i="1"/>
  <c r="V2526" i="1"/>
  <c r="V2525" i="1"/>
  <c r="V2522" i="1"/>
  <c r="V2474" i="1"/>
  <c r="V2473" i="1"/>
  <c r="V2456" i="1"/>
  <c r="V2460" i="1" s="1"/>
  <c r="V2415" i="1"/>
  <c r="V2392" i="1"/>
  <c r="V2391" i="1"/>
  <c r="V2388" i="1"/>
  <c r="V2339" i="1"/>
  <c r="V2338" i="1"/>
  <c r="V2335" i="1"/>
  <c r="V2287" i="1"/>
  <c r="V2286" i="1"/>
  <c r="V2283" i="1"/>
  <c r="V2269" i="1"/>
  <c r="V2273" i="1" s="1"/>
  <c r="V2227" i="1"/>
  <c r="V2211" i="1"/>
  <c r="V2204" i="1"/>
  <c r="V2203" i="1"/>
  <c r="V2200" i="1"/>
  <c r="V2151" i="1"/>
  <c r="V2150" i="1"/>
  <c r="V2133" i="1"/>
  <c r="V2105" i="1"/>
  <c r="V2098" i="1"/>
  <c r="V2097" i="1"/>
  <c r="V2079" i="1"/>
  <c r="V2051" i="1"/>
  <c r="V2044" i="1"/>
  <c r="V2043" i="1"/>
  <c r="V2025" i="1"/>
  <c r="V2009" i="1"/>
  <c r="V2002" i="1"/>
  <c r="V2001" i="1"/>
  <c r="V1998" i="1"/>
  <c r="V1950" i="1"/>
  <c r="V1949" i="1"/>
  <c r="V1903" i="1"/>
  <c r="V1896" i="1"/>
  <c r="V1895" i="1"/>
  <c r="V1849" i="1"/>
  <c r="V1842" i="1"/>
  <c r="V1841" i="1"/>
  <c r="V1789" i="1"/>
  <c r="V1788" i="1"/>
  <c r="V1785" i="1"/>
  <c r="V1771" i="1"/>
  <c r="V1755" i="1"/>
  <c r="V1748" i="1"/>
  <c r="V1747" i="1"/>
  <c r="V1744" i="1"/>
  <c r="V1701" i="1"/>
  <c r="V1694" i="1"/>
  <c r="V1693" i="1"/>
  <c r="V1674" i="1"/>
  <c r="V1656" i="1"/>
  <c r="V1649" i="1"/>
  <c r="V1648" i="1"/>
  <c r="V1645" i="1"/>
  <c r="V1596" i="1"/>
  <c r="V1595" i="1"/>
  <c r="V1578" i="1"/>
  <c r="V1562" i="1"/>
  <c r="V1555" i="1"/>
  <c r="V1554" i="1"/>
  <c r="V1537" i="1"/>
  <c r="V1508" i="1"/>
  <c r="V1507" i="1"/>
  <c r="V1491" i="1"/>
  <c r="V1462" i="1"/>
  <c r="V1461" i="1"/>
  <c r="V1463" i="1" s="1"/>
  <c r="V1416" i="1"/>
  <c r="V1409" i="1"/>
  <c r="V1408" i="1"/>
  <c r="V1356" i="1"/>
  <c r="V1355" i="1"/>
  <c r="V1310" i="1"/>
  <c r="V1303" i="1"/>
  <c r="V1302" i="1"/>
  <c r="V1091" i="1"/>
  <c r="V1090" i="1"/>
  <c r="V1073" i="1"/>
  <c r="V1057" i="1"/>
  <c r="V1050" i="1"/>
  <c r="V1049" i="1"/>
  <c r="V1046" i="1"/>
  <c r="V997" i="1"/>
  <c r="V996" i="1"/>
  <c r="V979" i="1"/>
  <c r="V963" i="1"/>
  <c r="V956" i="1"/>
  <c r="V955" i="1"/>
  <c r="V952" i="1"/>
  <c r="V903" i="1"/>
  <c r="V902" i="1"/>
  <c r="V850" i="1"/>
  <c r="V849" i="1"/>
  <c r="V796" i="1"/>
  <c r="V795" i="1"/>
  <c r="V777" i="1"/>
  <c r="V761" i="1"/>
  <c r="V754" i="1"/>
  <c r="V753" i="1"/>
  <c r="V750" i="1"/>
  <c r="V735" i="1"/>
  <c r="V719" i="1"/>
  <c r="V712" i="1"/>
  <c r="V711" i="1"/>
  <c r="V708" i="1"/>
  <c r="V659" i="1"/>
  <c r="V658" i="1"/>
  <c r="V607" i="1"/>
  <c r="V606" i="1"/>
  <c r="V555" i="1"/>
  <c r="V554" i="1"/>
  <c r="V485" i="1"/>
  <c r="V457" i="1"/>
  <c r="V450" i="1"/>
  <c r="V449" i="1"/>
  <c r="V397" i="1"/>
  <c r="V396" i="1"/>
  <c r="V344" i="1"/>
  <c r="V343" i="1"/>
  <c r="V291" i="1"/>
  <c r="V290" i="1"/>
  <c r="V238" i="1"/>
  <c r="V237" i="1"/>
  <c r="V202" i="1"/>
  <c r="V195" i="1"/>
  <c r="V194" i="1"/>
  <c r="V191" i="1"/>
  <c r="V141" i="1"/>
  <c r="V140" i="1"/>
  <c r="V88" i="1"/>
  <c r="V87" i="1"/>
  <c r="V541" i="1" l="1"/>
  <c r="P29" i="8" s="1"/>
  <c r="AG29" i="8"/>
  <c r="V1051" i="1"/>
  <c r="V1077" i="1" s="1"/>
  <c r="V2579" i="1"/>
  <c r="V3080" i="1"/>
  <c r="V3347" i="1"/>
  <c r="V2419" i="1"/>
  <c r="V339" i="1"/>
  <c r="V340" i="1" s="1"/>
  <c r="V1242" i="1"/>
  <c r="V1243" i="1" s="1"/>
  <c r="V1190" i="1"/>
  <c r="V1191" i="1" s="1"/>
  <c r="AG43" i="8" s="1"/>
  <c r="V1138" i="1"/>
  <c r="V1139" i="1" s="1"/>
  <c r="V2003" i="1"/>
  <c r="V2029" i="1" s="1"/>
  <c r="V1495" i="1"/>
  <c r="V3136" i="1"/>
  <c r="V2205" i="1"/>
  <c r="V2231" i="1" s="1"/>
  <c r="V1790" i="1"/>
  <c r="V2791" i="1"/>
  <c r="V196" i="1"/>
  <c r="V224" i="1" s="1"/>
  <c r="V1650" i="1"/>
  <c r="V1678" i="1" s="1"/>
  <c r="V1749" i="1"/>
  <c r="V1775" i="1" s="1"/>
  <c r="V2340" i="1"/>
  <c r="V957" i="1"/>
  <c r="V983" i="1" s="1"/>
  <c r="V993" i="1"/>
  <c r="V904" i="1"/>
  <c r="V345" i="1"/>
  <c r="V791" i="1"/>
  <c r="V792" i="1" s="1"/>
  <c r="V3236" i="1"/>
  <c r="V3237" i="1" s="1"/>
  <c r="V83" i="1"/>
  <c r="V84" i="1" s="1"/>
  <c r="V1298" i="1"/>
  <c r="V1299" i="1" s="1"/>
  <c r="V2679" i="1"/>
  <c r="V2680" i="1" s="1"/>
  <c r="V233" i="1"/>
  <c r="V234" i="1" s="1"/>
  <c r="V1092" i="1"/>
  <c r="V2942" i="1"/>
  <c r="V2943" i="1" s="1"/>
  <c r="V1843" i="1"/>
  <c r="V2039" i="1"/>
  <c r="V2040" i="1" s="1"/>
  <c r="V445" i="1"/>
  <c r="V446" i="1" s="1"/>
  <c r="V3288" i="1"/>
  <c r="V3289" i="1" s="1"/>
  <c r="V1404" i="1"/>
  <c r="V1405" i="1" s="1"/>
  <c r="V602" i="1"/>
  <c r="V603" i="1" s="1"/>
  <c r="V898" i="1"/>
  <c r="V899" i="1" s="1"/>
  <c r="V2895" i="1"/>
  <c r="V1695" i="1"/>
  <c r="V2152" i="1"/>
  <c r="V3385" i="1"/>
  <c r="V3407" i="1" s="1"/>
  <c r="V3189" i="1"/>
  <c r="V2948" i="1"/>
  <c r="V1410" i="1"/>
  <c r="V398" i="1"/>
  <c r="V451" i="1"/>
  <c r="V2685" i="1"/>
  <c r="V1597" i="1"/>
  <c r="V1951" i="1"/>
  <c r="V239" i="1"/>
  <c r="V3369" i="1"/>
  <c r="V755" i="1"/>
  <c r="V781" i="1" s="1"/>
  <c r="V797" i="1"/>
  <c r="V851" i="1"/>
  <c r="V998" i="1"/>
  <c r="V1509" i="1"/>
  <c r="V1541" i="1" s="1"/>
  <c r="V3294" i="1"/>
  <c r="V3422" i="1"/>
  <c r="V1304" i="1"/>
  <c r="V2738" i="1"/>
  <c r="V2843" i="1"/>
  <c r="V3002" i="1"/>
  <c r="V2527" i="1"/>
  <c r="V2475" i="1"/>
  <c r="V713" i="1"/>
  <c r="V739" i="1" s="1"/>
  <c r="V1556" i="1"/>
  <c r="V1582" i="1" s="1"/>
  <c r="V2288" i="1"/>
  <c r="V2469" i="1"/>
  <c r="V2470" i="1" s="1"/>
  <c r="V89" i="1"/>
  <c r="V142" i="1"/>
  <c r="V660" i="1"/>
  <c r="V1897" i="1"/>
  <c r="V3242" i="1"/>
  <c r="V556" i="1"/>
  <c r="V608" i="1"/>
  <c r="V2045" i="1"/>
  <c r="V2632" i="1"/>
  <c r="V1357" i="1"/>
  <c r="V2099" i="1"/>
  <c r="V292" i="1"/>
  <c r="V1945" i="1"/>
  <c r="V1946" i="1" s="1"/>
  <c r="V2146" i="1"/>
  <c r="V2147" i="1" s="1"/>
  <c r="V2996" i="1"/>
  <c r="V2997" i="1" s="1"/>
  <c r="V3183" i="1"/>
  <c r="V3184" i="1" s="1"/>
  <c r="V136" i="1"/>
  <c r="V137" i="1" s="1"/>
  <c r="V845" i="1"/>
  <c r="V846" i="1" s="1"/>
  <c r="V1591" i="1"/>
  <c r="V1592" i="1" s="1"/>
  <c r="V1689" i="1"/>
  <c r="V1690" i="1" s="1"/>
  <c r="V1891" i="1"/>
  <c r="V1892" i="1" s="1"/>
  <c r="V2093" i="1"/>
  <c r="V2094" i="1" s="1"/>
  <c r="V2626" i="1"/>
  <c r="V2627" i="1" s="1"/>
  <c r="V3416" i="1"/>
  <c r="V3417" i="1" s="1"/>
  <c r="V286" i="1"/>
  <c r="V287" i="1" s="1"/>
  <c r="V392" i="1"/>
  <c r="V393" i="1" s="1"/>
  <c r="V550" i="1"/>
  <c r="V551" i="1" s="1"/>
  <c r="V654" i="1"/>
  <c r="V655" i="1" s="1"/>
  <c r="V1086" i="1"/>
  <c r="V1087" i="1" s="1"/>
  <c r="V2732" i="1"/>
  <c r="V2733" i="1" s="1"/>
  <c r="V1351" i="1"/>
  <c r="V1352" i="1" s="1"/>
  <c r="V1837" i="1"/>
  <c r="V1838" i="1" s="1"/>
  <c r="U3325" i="1"/>
  <c r="U3273" i="1"/>
  <c r="S2505" i="1"/>
  <c r="T1027" i="1"/>
  <c r="S2768" i="1"/>
  <c r="V1286" i="1" l="1"/>
  <c r="P44" i="8" s="1"/>
  <c r="AG44" i="8"/>
  <c r="V1182" i="1"/>
  <c r="P42" i="8" s="1"/>
  <c r="AG42" i="8"/>
  <c r="V1448" i="1"/>
  <c r="P13" i="6"/>
  <c r="V2083" i="1"/>
  <c r="V489" i="1"/>
  <c r="V2137" i="1"/>
  <c r="U3328" i="1"/>
  <c r="V3325" i="1"/>
  <c r="V3328" i="1" s="1"/>
  <c r="V3332" i="1" s="1"/>
  <c r="U3276" i="1"/>
  <c r="V3273" i="1"/>
  <c r="V3276" i="1" s="1"/>
  <c r="V3280" i="1" s="1"/>
  <c r="T2679" i="1"/>
  <c r="U2679" i="1"/>
  <c r="T1875" i="1"/>
  <c r="U1874" i="1"/>
  <c r="S1873" i="1"/>
  <c r="T1872" i="1"/>
  <c r="T1877" i="1" s="1"/>
  <c r="U1629" i="1"/>
  <c r="V1629" i="1" s="1"/>
  <c r="U1628" i="1"/>
  <c r="S1627" i="1"/>
  <c r="T1626" i="1"/>
  <c r="T1631" i="1" s="1"/>
  <c r="T1442" i="1"/>
  <c r="U1441" i="1"/>
  <c r="S1440" i="1"/>
  <c r="T1439" i="1"/>
  <c r="S1334" i="1"/>
  <c r="T1333" i="1"/>
  <c r="T1338" i="1" s="1"/>
  <c r="T1336" i="1"/>
  <c r="U1335" i="1"/>
  <c r="U1029" i="1"/>
  <c r="T880" i="1"/>
  <c r="T885" i="1" s="1"/>
  <c r="U882" i="1"/>
  <c r="R636" i="1"/>
  <c r="T588" i="1"/>
  <c r="S586" i="1"/>
  <c r="U587" i="1"/>
  <c r="T585" i="1"/>
  <c r="T590" i="1" s="1"/>
  <c r="U485" i="1"/>
  <c r="T485" i="1"/>
  <c r="T1032" i="1"/>
  <c r="U2079" i="1"/>
  <c r="T2079" i="1"/>
  <c r="U2133" i="1"/>
  <c r="T2133" i="1"/>
  <c r="T3328" i="1"/>
  <c r="T3454" i="1"/>
  <c r="U3453" i="1"/>
  <c r="S3452" i="1"/>
  <c r="T3451" i="1"/>
  <c r="S3449" i="1"/>
  <c r="T3220" i="1"/>
  <c r="U3219" i="1"/>
  <c r="S3218" i="1"/>
  <c r="T3217" i="1"/>
  <c r="S3215" i="1"/>
  <c r="T3168" i="1"/>
  <c r="U3167" i="1"/>
  <c r="S3166" i="1"/>
  <c r="T3165" i="1"/>
  <c r="S3163" i="1"/>
  <c r="T3034" i="1"/>
  <c r="U3033" i="1"/>
  <c r="S3032" i="1"/>
  <c r="T3031" i="1"/>
  <c r="S3029" i="1"/>
  <c r="T2980" i="1"/>
  <c r="U2979" i="1"/>
  <c r="S2978" i="1"/>
  <c r="T2977" i="1"/>
  <c r="S2975" i="1"/>
  <c r="T2927" i="1"/>
  <c r="U2926" i="1"/>
  <c r="S2925" i="1"/>
  <c r="T2924" i="1"/>
  <c r="S2922" i="1"/>
  <c r="T2875" i="1"/>
  <c r="U2874" i="1"/>
  <c r="S2873" i="1"/>
  <c r="T2872" i="1"/>
  <c r="S2870" i="1"/>
  <c r="T2823" i="1"/>
  <c r="U2822" i="1"/>
  <c r="S2821" i="1"/>
  <c r="T2820" i="1"/>
  <c r="S2818" i="1"/>
  <c r="T2770" i="1"/>
  <c r="U2769" i="1"/>
  <c r="T2767" i="1"/>
  <c r="S2765" i="1"/>
  <c r="S2772" i="1" s="1"/>
  <c r="T2717" i="1"/>
  <c r="U2716" i="1"/>
  <c r="S2715" i="1"/>
  <c r="T2714" i="1"/>
  <c r="S2712" i="1"/>
  <c r="T2664" i="1"/>
  <c r="U2663" i="1"/>
  <c r="S2662" i="1"/>
  <c r="T2661" i="1"/>
  <c r="S2659" i="1"/>
  <c r="T2611" i="1"/>
  <c r="U2610" i="1"/>
  <c r="S2609" i="1"/>
  <c r="T2608" i="1"/>
  <c r="S2606" i="1"/>
  <c r="T2559" i="1"/>
  <c r="U2558" i="1"/>
  <c r="S2557" i="1"/>
  <c r="T2556" i="1"/>
  <c r="S2554" i="1"/>
  <c r="T2507" i="1"/>
  <c r="U2506" i="1"/>
  <c r="T2504" i="1"/>
  <c r="S2502" i="1"/>
  <c r="T2372" i="1"/>
  <c r="U2371" i="1"/>
  <c r="S2370" i="1"/>
  <c r="T2369" i="1"/>
  <c r="S2367" i="1"/>
  <c r="T2320" i="1"/>
  <c r="U2319" i="1"/>
  <c r="S2318" i="1"/>
  <c r="T2317" i="1"/>
  <c r="S2315" i="1"/>
  <c r="T2184" i="1"/>
  <c r="U2183" i="1"/>
  <c r="S2182" i="1"/>
  <c r="T2181" i="1"/>
  <c r="S2179" i="1"/>
  <c r="T1983" i="1"/>
  <c r="U1982" i="1"/>
  <c r="S1981" i="1"/>
  <c r="T1980" i="1"/>
  <c r="S1978" i="1"/>
  <c r="T1929" i="1"/>
  <c r="U1928" i="1"/>
  <c r="S1927" i="1"/>
  <c r="T1926" i="1"/>
  <c r="S1924" i="1"/>
  <c r="T1822" i="1"/>
  <c r="U1821" i="1"/>
  <c r="S1820" i="1"/>
  <c r="T1819" i="1"/>
  <c r="S1817" i="1"/>
  <c r="T1727" i="1"/>
  <c r="U1726" i="1"/>
  <c r="S1725" i="1"/>
  <c r="T1724" i="1"/>
  <c r="S1722" i="1"/>
  <c r="T1389" i="1"/>
  <c r="U1388" i="1"/>
  <c r="S1387" i="1"/>
  <c r="T1386" i="1"/>
  <c r="S1384" i="1"/>
  <c r="T1124" i="1"/>
  <c r="U1123" i="1"/>
  <c r="S1122" i="1"/>
  <c r="T1121" i="1"/>
  <c r="S1119" i="1"/>
  <c r="T936" i="1"/>
  <c r="U935" i="1"/>
  <c r="S934" i="1"/>
  <c r="T933" i="1"/>
  <c r="S931" i="1"/>
  <c r="T829" i="1"/>
  <c r="U828" i="1"/>
  <c r="S827" i="1"/>
  <c r="T826" i="1"/>
  <c r="S824" i="1"/>
  <c r="T692" i="1"/>
  <c r="U691" i="1"/>
  <c r="S690" i="1"/>
  <c r="T689" i="1"/>
  <c r="S687" i="1"/>
  <c r="T430" i="1"/>
  <c r="U429" i="1"/>
  <c r="S428" i="1"/>
  <c r="T427" i="1"/>
  <c r="S425" i="1"/>
  <c r="T377" i="1"/>
  <c r="U376" i="1"/>
  <c r="S375" i="1"/>
  <c r="T374" i="1"/>
  <c r="S372" i="1"/>
  <c r="T324" i="1"/>
  <c r="U323" i="1"/>
  <c r="S322" i="1"/>
  <c r="T321" i="1"/>
  <c r="S319" i="1"/>
  <c r="T271" i="1"/>
  <c r="U270" i="1"/>
  <c r="S269" i="1"/>
  <c r="T268" i="1"/>
  <c r="S266" i="1"/>
  <c r="T174" i="1"/>
  <c r="U173" i="1"/>
  <c r="S172" i="1"/>
  <c r="T171" i="1"/>
  <c r="S169" i="1"/>
  <c r="S123" i="1"/>
  <c r="T121" i="1"/>
  <c r="U120" i="1"/>
  <c r="S119" i="1"/>
  <c r="T118" i="1"/>
  <c r="S116" i="1"/>
  <c r="S638" i="1"/>
  <c r="U639" i="1"/>
  <c r="T637" i="1"/>
  <c r="T642" i="1" s="1"/>
  <c r="T640" i="1"/>
  <c r="U642" i="1" l="1"/>
  <c r="V639" i="1"/>
  <c r="V642" i="1" s="1"/>
  <c r="V646" i="1" s="1"/>
  <c r="U1391" i="1"/>
  <c r="V1388" i="1"/>
  <c r="V1391" i="1" s="1"/>
  <c r="V1395" i="1" s="1"/>
  <c r="U3036" i="1"/>
  <c r="V3033" i="1"/>
  <c r="V3036" i="1" s="1"/>
  <c r="V3040" i="1" s="1"/>
  <c r="U1032" i="1"/>
  <c r="V1029" i="1"/>
  <c r="V1032" i="1" s="1"/>
  <c r="V1036" i="1" s="1"/>
  <c r="U831" i="1"/>
  <c r="V828" i="1"/>
  <c r="V831" i="1" s="1"/>
  <c r="V835" i="1" s="1"/>
  <c r="U2186" i="1"/>
  <c r="V2183" i="1"/>
  <c r="V2186" i="1" s="1"/>
  <c r="V2190" i="1" s="1"/>
  <c r="U2613" i="1"/>
  <c r="V2610" i="1"/>
  <c r="V2613" i="1" s="1"/>
  <c r="V2617" i="1" s="1"/>
  <c r="U2877" i="1"/>
  <c r="V2874" i="1"/>
  <c r="V2877" i="1" s="1"/>
  <c r="V2881" i="1" s="1"/>
  <c r="U1338" i="1"/>
  <c r="V1335" i="1"/>
  <c r="V1338" i="1" s="1"/>
  <c r="V1342" i="1" s="1"/>
  <c r="U3222" i="1"/>
  <c r="V3219" i="1"/>
  <c r="U1126" i="1"/>
  <c r="V1123" i="1"/>
  <c r="V1126" i="1" s="1"/>
  <c r="V1130" i="1" s="1"/>
  <c r="U2374" i="1"/>
  <c r="V2371" i="1"/>
  <c r="V2374" i="1" s="1"/>
  <c r="V2378" i="1" s="1"/>
  <c r="U2719" i="1"/>
  <c r="V2716" i="1"/>
  <c r="V2719" i="1" s="1"/>
  <c r="V2723" i="1" s="1"/>
  <c r="U1631" i="1"/>
  <c r="V1628" i="1"/>
  <c r="V1631" i="1" s="1"/>
  <c r="V1635" i="1" s="1"/>
  <c r="U694" i="1"/>
  <c r="V691" i="1"/>
  <c r="V694" i="1" s="1"/>
  <c r="V698" i="1" s="1"/>
  <c r="U1985" i="1"/>
  <c r="V1982" i="1"/>
  <c r="V1985" i="1" s="1"/>
  <c r="U2561" i="1"/>
  <c r="V2558" i="1"/>
  <c r="V2561" i="1" s="1"/>
  <c r="V2565" i="1" s="1"/>
  <c r="U2825" i="1"/>
  <c r="V2822" i="1"/>
  <c r="V2825" i="1" s="1"/>
  <c r="V2829" i="1" s="1"/>
  <c r="U273" i="1"/>
  <c r="V270" i="1"/>
  <c r="V273" i="1" s="1"/>
  <c r="V277" i="1" s="1"/>
  <c r="U1824" i="1"/>
  <c r="V1821" i="1"/>
  <c r="V1824" i="1" s="1"/>
  <c r="V1828" i="1" s="1"/>
  <c r="U590" i="1"/>
  <c r="V587" i="1"/>
  <c r="V590" i="1" s="1"/>
  <c r="V594" i="1" s="1"/>
  <c r="P30" i="8" s="1"/>
  <c r="U123" i="1"/>
  <c r="V120" i="1"/>
  <c r="V123" i="1" s="1"/>
  <c r="V127" i="1" s="1"/>
  <c r="U326" i="1"/>
  <c r="V323" i="1"/>
  <c r="V326" i="1" s="1"/>
  <c r="V330" i="1" s="1"/>
  <c r="U1729" i="1"/>
  <c r="V1726" i="1"/>
  <c r="V1729" i="1" s="1"/>
  <c r="V1733" i="1" s="1"/>
  <c r="U3170" i="1"/>
  <c r="V3167" i="1"/>
  <c r="V3170" i="1" s="1"/>
  <c r="V3174" i="1" s="1"/>
  <c r="U379" i="1"/>
  <c r="V376" i="1"/>
  <c r="V379" i="1" s="1"/>
  <c r="V383" i="1" s="1"/>
  <c r="U176" i="1"/>
  <c r="V173" i="1"/>
  <c r="V176" i="1" s="1"/>
  <c r="V180" i="1" s="1"/>
  <c r="U2982" i="1"/>
  <c r="V2979" i="1"/>
  <c r="V2982" i="1" s="1"/>
  <c r="V2986" i="1" s="1"/>
  <c r="U938" i="1"/>
  <c r="V935" i="1"/>
  <c r="V938" i="1" s="1"/>
  <c r="V942" i="1" s="1"/>
  <c r="U2322" i="1"/>
  <c r="V2319" i="1"/>
  <c r="V2322" i="1" s="1"/>
  <c r="V2326" i="1" s="1"/>
  <c r="U2666" i="1"/>
  <c r="V2663" i="1"/>
  <c r="V2666" i="1" s="1"/>
  <c r="V2670" i="1" s="1"/>
  <c r="U2929" i="1"/>
  <c r="V2926" i="1"/>
  <c r="V2929" i="1" s="1"/>
  <c r="V2933" i="1" s="1"/>
  <c r="U885" i="1"/>
  <c r="V882" i="1"/>
  <c r="V885" i="1" s="1"/>
  <c r="V889" i="1" s="1"/>
  <c r="U432" i="1"/>
  <c r="V429" i="1"/>
  <c r="V432" i="1" s="1"/>
  <c r="V436" i="1" s="1"/>
  <c r="U1931" i="1"/>
  <c r="V1928" i="1"/>
  <c r="V1931" i="1" s="1"/>
  <c r="V1935" i="1" s="1"/>
  <c r="U2509" i="1"/>
  <c r="V2506" i="1"/>
  <c r="V2509" i="1" s="1"/>
  <c r="V2513" i="1" s="1"/>
  <c r="U2772" i="1"/>
  <c r="V2769" i="1"/>
  <c r="V2772" i="1" s="1"/>
  <c r="V2776" i="1" s="1"/>
  <c r="U3456" i="1"/>
  <c r="V3453" i="1"/>
  <c r="V3456" i="1" s="1"/>
  <c r="V3460" i="1" s="1"/>
  <c r="U1444" i="1"/>
  <c r="V1441" i="1"/>
  <c r="V1444" i="1" s="1"/>
  <c r="U1877" i="1"/>
  <c r="V1874" i="1"/>
  <c r="V1877" i="1" s="1"/>
  <c r="V1881" i="1" s="1"/>
  <c r="T2877" i="1"/>
  <c r="S2719" i="1"/>
  <c r="T2613" i="1"/>
  <c r="T176" i="1"/>
  <c r="T1126" i="1"/>
  <c r="T379" i="1"/>
  <c r="T3222" i="1"/>
  <c r="S694" i="1"/>
  <c r="T2374" i="1"/>
  <c r="T2719" i="1"/>
  <c r="S2825" i="1"/>
  <c r="T2982" i="1"/>
  <c r="S3170" i="1"/>
  <c r="T3036" i="1"/>
  <c r="S3222" i="1"/>
  <c r="S176" i="1"/>
  <c r="S1126" i="1"/>
  <c r="T1824" i="1"/>
  <c r="S1985" i="1"/>
  <c r="T2561" i="1"/>
  <c r="T694" i="1"/>
  <c r="T1985" i="1"/>
  <c r="S938" i="1"/>
  <c r="T1729" i="1"/>
  <c r="S2322" i="1"/>
  <c r="S2666" i="1"/>
  <c r="T123" i="1"/>
  <c r="T326" i="1"/>
  <c r="S1931" i="1"/>
  <c r="S326" i="1"/>
  <c r="S1729" i="1"/>
  <c r="S2561" i="1"/>
  <c r="S2982" i="1"/>
  <c r="S379" i="1"/>
  <c r="T831" i="1"/>
  <c r="S1824" i="1"/>
  <c r="T2186" i="1"/>
  <c r="T2772" i="1"/>
  <c r="T3456" i="1"/>
  <c r="S2374" i="1"/>
  <c r="S2877" i="1"/>
  <c r="S432" i="1"/>
  <c r="T938" i="1"/>
  <c r="T2322" i="1"/>
  <c r="T2825" i="1"/>
  <c r="S273" i="1"/>
  <c r="T432" i="1"/>
  <c r="S1391" i="1"/>
  <c r="T1931" i="1"/>
  <c r="S2509" i="1"/>
  <c r="T2666" i="1"/>
  <c r="S2929" i="1"/>
  <c r="T3170" i="1"/>
  <c r="T273" i="1"/>
  <c r="S831" i="1"/>
  <c r="T1391" i="1"/>
  <c r="S2186" i="1"/>
  <c r="T2509" i="1"/>
  <c r="T2929" i="1"/>
  <c r="S3456" i="1"/>
  <c r="S2613" i="1"/>
  <c r="S3036" i="1"/>
  <c r="T1444" i="1"/>
  <c r="V1989" i="1" l="1"/>
  <c r="P50" i="6"/>
  <c r="V3222" i="1"/>
  <c r="V3223" i="1"/>
  <c r="V3227" i="1" s="1"/>
  <c r="P2079" i="1"/>
  <c r="Q2079" i="1"/>
  <c r="R642" i="1"/>
  <c r="U83" i="1"/>
  <c r="U84" i="1" s="1"/>
  <c r="U87" i="1"/>
  <c r="U88" i="1"/>
  <c r="U136" i="1"/>
  <c r="U137" i="1" s="1"/>
  <c r="U140" i="1"/>
  <c r="U141" i="1"/>
  <c r="U191" i="1"/>
  <c r="U194" i="1"/>
  <c r="U195" i="1"/>
  <c r="U202" i="1"/>
  <c r="U233" i="1"/>
  <c r="U234" i="1" s="1"/>
  <c r="U237" i="1"/>
  <c r="U238" i="1"/>
  <c r="U286" i="1"/>
  <c r="U287" i="1" s="1"/>
  <c r="U290" i="1"/>
  <c r="U291" i="1"/>
  <c r="U339" i="1"/>
  <c r="U340" i="1" s="1"/>
  <c r="U343" i="1"/>
  <c r="U344" i="1"/>
  <c r="U392" i="1"/>
  <c r="U393" i="1" s="1"/>
  <c r="U396" i="1"/>
  <c r="U397" i="1"/>
  <c r="U445" i="1"/>
  <c r="U446" i="1" s="1"/>
  <c r="U449" i="1"/>
  <c r="U450" i="1"/>
  <c r="U457" i="1"/>
  <c r="U550" i="1"/>
  <c r="U551" i="1" s="1"/>
  <c r="U554" i="1"/>
  <c r="U555" i="1"/>
  <c r="U602" i="1"/>
  <c r="U603" i="1" s="1"/>
  <c r="U606" i="1"/>
  <c r="U607" i="1"/>
  <c r="U654" i="1"/>
  <c r="U655" i="1" s="1"/>
  <c r="U658" i="1"/>
  <c r="U659" i="1"/>
  <c r="U708" i="1"/>
  <c r="U711" i="1"/>
  <c r="U712" i="1"/>
  <c r="U719" i="1"/>
  <c r="U735" i="1"/>
  <c r="U750" i="1"/>
  <c r="U753" i="1"/>
  <c r="U754" i="1"/>
  <c r="U761" i="1"/>
  <c r="U777" i="1"/>
  <c r="U791" i="1"/>
  <c r="U792" i="1" s="1"/>
  <c r="U795" i="1"/>
  <c r="U796" i="1"/>
  <c r="U845" i="1"/>
  <c r="U846" i="1" s="1"/>
  <c r="U849" i="1"/>
  <c r="U850" i="1"/>
  <c r="U898" i="1"/>
  <c r="U899" i="1" s="1"/>
  <c r="U902" i="1"/>
  <c r="U903" i="1"/>
  <c r="U952" i="1"/>
  <c r="U955" i="1"/>
  <c r="U956" i="1"/>
  <c r="U963" i="1"/>
  <c r="U979" i="1"/>
  <c r="U992" i="1"/>
  <c r="U993" i="1" s="1"/>
  <c r="U996" i="1"/>
  <c r="U997" i="1"/>
  <c r="U1046" i="1"/>
  <c r="U1049" i="1"/>
  <c r="U1050" i="1"/>
  <c r="U1057" i="1"/>
  <c r="U1073" i="1"/>
  <c r="U1086" i="1"/>
  <c r="U1087" i="1" s="1"/>
  <c r="U1090" i="1"/>
  <c r="U1091" i="1"/>
  <c r="U1298" i="1"/>
  <c r="U1299" i="1" s="1"/>
  <c r="U1302" i="1"/>
  <c r="U1303" i="1"/>
  <c r="U1310" i="1"/>
  <c r="U1351" i="1"/>
  <c r="U1352" i="1" s="1"/>
  <c r="U1355" i="1"/>
  <c r="U1356" i="1"/>
  <c r="U1404" i="1"/>
  <c r="U1405" i="1" s="1"/>
  <c r="U1408" i="1"/>
  <c r="U1409" i="1"/>
  <c r="U1416" i="1"/>
  <c r="U1461" i="1"/>
  <c r="U1462" i="1"/>
  <c r="U1491" i="1"/>
  <c r="U1507" i="1"/>
  <c r="U1508" i="1"/>
  <c r="U1537" i="1"/>
  <c r="U1554" i="1"/>
  <c r="U1555" i="1"/>
  <c r="U1562" i="1"/>
  <c r="U1578" i="1"/>
  <c r="U1591" i="1"/>
  <c r="U1592" i="1" s="1"/>
  <c r="U1595" i="1"/>
  <c r="U1596" i="1"/>
  <c r="U1645" i="1"/>
  <c r="U1648" i="1"/>
  <c r="U1649" i="1"/>
  <c r="U1656" i="1"/>
  <c r="U1674" i="1"/>
  <c r="U1689" i="1"/>
  <c r="U1690" i="1" s="1"/>
  <c r="U1693" i="1"/>
  <c r="U1694" i="1"/>
  <c r="U1701" i="1"/>
  <c r="U1744" i="1"/>
  <c r="U1747" i="1"/>
  <c r="U1748" i="1"/>
  <c r="U1755" i="1"/>
  <c r="U1771" i="1"/>
  <c r="U1785" i="1"/>
  <c r="U1788" i="1"/>
  <c r="U1789" i="1"/>
  <c r="U1837" i="1"/>
  <c r="U1838" i="1" s="1"/>
  <c r="U1841" i="1"/>
  <c r="U1842" i="1"/>
  <c r="U1849" i="1"/>
  <c r="U1891" i="1"/>
  <c r="U1892" i="1" s="1"/>
  <c r="U1895" i="1"/>
  <c r="U1896" i="1"/>
  <c r="U1903" i="1"/>
  <c r="U1945" i="1"/>
  <c r="U1946" i="1" s="1"/>
  <c r="U1949" i="1"/>
  <c r="U1950" i="1"/>
  <c r="U1998" i="1"/>
  <c r="U2001" i="1"/>
  <c r="U2002" i="1"/>
  <c r="U2009" i="1"/>
  <c r="U2025" i="1"/>
  <c r="U2039" i="1"/>
  <c r="U2040" i="1" s="1"/>
  <c r="U2043" i="1"/>
  <c r="U2044" i="1"/>
  <c r="U2051" i="1"/>
  <c r="U2093" i="1"/>
  <c r="U2094" i="1" s="1"/>
  <c r="U2097" i="1"/>
  <c r="U2098" i="1"/>
  <c r="U2105" i="1"/>
  <c r="U2146" i="1"/>
  <c r="U2147" i="1" s="1"/>
  <c r="U2150" i="1"/>
  <c r="U2151" i="1"/>
  <c r="U2200" i="1"/>
  <c r="U2203" i="1"/>
  <c r="U2204" i="1"/>
  <c r="U2211" i="1"/>
  <c r="U2227" i="1"/>
  <c r="U2269" i="1"/>
  <c r="U2273" i="1" s="1"/>
  <c r="U2283" i="1"/>
  <c r="U2286" i="1"/>
  <c r="U2287" i="1"/>
  <c r="U2335" i="1"/>
  <c r="U2338" i="1"/>
  <c r="U2339" i="1"/>
  <c r="U2388" i="1"/>
  <c r="U2391" i="1"/>
  <c r="U2392" i="1"/>
  <c r="U2415" i="1"/>
  <c r="U2456" i="1"/>
  <c r="U2460" i="1" s="1"/>
  <c r="U2469" i="1"/>
  <c r="U2470" i="1" s="1"/>
  <c r="U2473" i="1"/>
  <c r="U2474" i="1"/>
  <c r="U2522" i="1"/>
  <c r="U2525" i="1"/>
  <c r="U2526" i="1"/>
  <c r="U2574" i="1"/>
  <c r="U2577" i="1"/>
  <c r="U2578" i="1"/>
  <c r="U2626" i="1"/>
  <c r="U2627" i="1" s="1"/>
  <c r="U2630" i="1"/>
  <c r="U2631" i="1"/>
  <c r="U2638" i="1"/>
  <c r="U2680" i="1"/>
  <c r="U2683" i="1"/>
  <c r="U2684" i="1"/>
  <c r="U2732" i="1"/>
  <c r="U2733" i="1" s="1"/>
  <c r="U2736" i="1"/>
  <c r="U2737" i="1"/>
  <c r="U2786" i="1"/>
  <c r="U2789" i="1"/>
  <c r="U2790" i="1"/>
  <c r="U2838" i="1"/>
  <c r="U2841" i="1"/>
  <c r="U2842" i="1"/>
  <c r="U2890" i="1"/>
  <c r="U2893" i="1"/>
  <c r="U2894" i="1"/>
  <c r="U2942" i="1"/>
  <c r="U2943" i="1" s="1"/>
  <c r="U2946" i="1"/>
  <c r="U2947" i="1"/>
  <c r="U2954" i="1"/>
  <c r="U2996" i="1"/>
  <c r="U2997" i="1" s="1"/>
  <c r="U3000" i="1"/>
  <c r="U3001" i="1"/>
  <c r="U3008" i="1"/>
  <c r="U3051" i="1"/>
  <c r="U3076" i="1"/>
  <c r="U3093" i="1"/>
  <c r="U3094" i="1"/>
  <c r="U3117" i="1"/>
  <c r="U3121" i="1" s="1"/>
  <c r="U3131" i="1"/>
  <c r="U3134" i="1"/>
  <c r="U3135" i="1"/>
  <c r="U3183" i="1"/>
  <c r="U3184" i="1" s="1"/>
  <c r="U3187" i="1"/>
  <c r="U3188" i="1"/>
  <c r="U3195" i="1"/>
  <c r="U3223" i="1"/>
  <c r="U3236" i="1"/>
  <c r="U3237" i="1" s="1"/>
  <c r="U3240" i="1"/>
  <c r="U3241" i="1"/>
  <c r="U3288" i="1"/>
  <c r="U3289" i="1" s="1"/>
  <c r="U3292" i="1"/>
  <c r="U3293" i="1"/>
  <c r="U3342" i="1"/>
  <c r="U3345" i="1"/>
  <c r="U3346" i="1"/>
  <c r="U3353" i="1"/>
  <c r="U3380" i="1"/>
  <c r="U3383" i="1"/>
  <c r="U3384" i="1"/>
  <c r="U3391" i="1"/>
  <c r="U3403" i="1"/>
  <c r="U3416" i="1"/>
  <c r="U3417" i="1" s="1"/>
  <c r="U3420" i="1"/>
  <c r="U3421" i="1"/>
  <c r="U1448" i="1" l="1"/>
  <c r="U345" i="1"/>
  <c r="U383" i="1" s="1"/>
  <c r="U851" i="1"/>
  <c r="U889" i="1" s="1"/>
  <c r="U1790" i="1"/>
  <c r="U1828" i="1" s="1"/>
  <c r="U1357" i="1"/>
  <c r="U1395" i="1" s="1"/>
  <c r="U957" i="1"/>
  <c r="U983" i="1" s="1"/>
  <c r="U2083" i="1"/>
  <c r="U292" i="1"/>
  <c r="U330" i="1" s="1"/>
  <c r="U89" i="1"/>
  <c r="U3002" i="1"/>
  <c r="U3040" i="1" s="1"/>
  <c r="U2579" i="1"/>
  <c r="U2617" i="1" s="1"/>
  <c r="U2099" i="1"/>
  <c r="U2137" i="1" s="1"/>
  <c r="U239" i="1"/>
  <c r="U277" i="1" s="1"/>
  <c r="U1597" i="1"/>
  <c r="U1635" i="1" s="1"/>
  <c r="U2419" i="1"/>
  <c r="U797" i="1"/>
  <c r="U835" i="1" s="1"/>
  <c r="U2340" i="1"/>
  <c r="U2378" i="1" s="1"/>
  <c r="U1092" i="1"/>
  <c r="U755" i="1"/>
  <c r="U781" i="1" s="1"/>
  <c r="U2895" i="1"/>
  <c r="U2933" i="1" s="1"/>
  <c r="U2791" i="1"/>
  <c r="U2829" i="1" s="1"/>
  <c r="U3080" i="1"/>
  <c r="U1843" i="1"/>
  <c r="U1881" i="1" s="1"/>
  <c r="U1509" i="1"/>
  <c r="U1541" i="1" s="1"/>
  <c r="U660" i="1"/>
  <c r="U698" i="1" s="1"/>
  <c r="U3136" i="1"/>
  <c r="U1749" i="1"/>
  <c r="U1775" i="1" s="1"/>
  <c r="U3189" i="1"/>
  <c r="U3227" i="1" s="1"/>
  <c r="U594" i="1"/>
  <c r="U2685" i="1"/>
  <c r="U2723" i="1" s="1"/>
  <c r="U3385" i="1"/>
  <c r="U3407" i="1" s="1"/>
  <c r="U3294" i="1"/>
  <c r="U3332" i="1" s="1"/>
  <c r="U2527" i="1"/>
  <c r="U2565" i="1" s="1"/>
  <c r="U1556" i="1"/>
  <c r="U1582" i="1" s="1"/>
  <c r="U3242" i="1"/>
  <c r="U3280" i="1" s="1"/>
  <c r="U1951" i="1"/>
  <c r="U1989" i="1" s="1"/>
  <c r="U1650" i="1"/>
  <c r="U1678" i="1" s="1"/>
  <c r="U398" i="1"/>
  <c r="U436" i="1" s="1"/>
  <c r="U142" i="1"/>
  <c r="U180" i="1" s="1"/>
  <c r="U2205" i="1"/>
  <c r="U2231" i="1" s="1"/>
  <c r="U998" i="1"/>
  <c r="U1036" i="1" s="1"/>
  <c r="U713" i="1"/>
  <c r="U739" i="1" s="1"/>
  <c r="U2948" i="1"/>
  <c r="U2986" i="1" s="1"/>
  <c r="U2288" i="1"/>
  <c r="U2326" i="1" s="1"/>
  <c r="U1304" i="1"/>
  <c r="U1342" i="1" s="1"/>
  <c r="U608" i="1"/>
  <c r="U646" i="1"/>
  <c r="U2843" i="1"/>
  <c r="U2881" i="1" s="1"/>
  <c r="U2475" i="1"/>
  <c r="U2513" i="1" s="1"/>
  <c r="U2152" i="1"/>
  <c r="U1695" i="1"/>
  <c r="U1733" i="1" s="1"/>
  <c r="U1463" i="1"/>
  <c r="U1495" i="1" s="1"/>
  <c r="U1051" i="1"/>
  <c r="U1077" i="1" s="1"/>
  <c r="U3422" i="1"/>
  <c r="U2045" i="1"/>
  <c r="U1897" i="1"/>
  <c r="U1935" i="1" s="1"/>
  <c r="U556" i="1"/>
  <c r="U451" i="1"/>
  <c r="U489" i="1" s="1"/>
  <c r="U196" i="1"/>
  <c r="U224" i="1" s="1"/>
  <c r="U2738" i="1"/>
  <c r="U2776" i="1" s="1"/>
  <c r="U2632" i="1"/>
  <c r="U2670" i="1" s="1"/>
  <c r="U2003" i="1"/>
  <c r="U2029" i="1" s="1"/>
  <c r="U1410" i="1"/>
  <c r="U904" i="1"/>
  <c r="U942" i="1" s="1"/>
  <c r="U3347" i="1"/>
  <c r="U3369" i="1" s="1"/>
  <c r="O50" i="6"/>
  <c r="O9" i="6"/>
  <c r="O17" i="6"/>
  <c r="O18" i="6"/>
  <c r="O19" i="6"/>
  <c r="O13" i="6" l="1"/>
  <c r="O20" i="6"/>
  <c r="T83" i="1"/>
  <c r="T84" i="1" s="1"/>
  <c r="T233" i="1"/>
  <c r="T234" i="1" s="1"/>
  <c r="M9" i="6" l="1"/>
  <c r="T3223" i="1" l="1"/>
  <c r="C9" i="6"/>
  <c r="R167" i="1" l="1"/>
  <c r="R176" i="1" s="1"/>
  <c r="P166" i="1"/>
  <c r="U127" i="1"/>
  <c r="R117" i="1"/>
  <c r="R123" i="1" s="1"/>
  <c r="Q115" i="1"/>
  <c r="P113" i="1"/>
  <c r="O111" i="1"/>
  <c r="O108" i="1"/>
  <c r="N109" i="1"/>
  <c r="M107" i="1"/>
  <c r="L105" i="1"/>
  <c r="I99" i="1"/>
  <c r="J123" i="1"/>
  <c r="K123" i="1"/>
  <c r="L123" i="1"/>
  <c r="M123" i="1"/>
  <c r="N123" i="1"/>
  <c r="J98" i="1"/>
  <c r="N9" i="6" l="1"/>
  <c r="N17" i="6"/>
  <c r="N18" i="6"/>
  <c r="N19" i="6"/>
  <c r="N50" i="6"/>
  <c r="T3276" i="1"/>
  <c r="T3416" i="1"/>
  <c r="T3417" i="1" s="1"/>
  <c r="S3416" i="1"/>
  <c r="S3417" i="1" s="1"/>
  <c r="T3288" i="1"/>
  <c r="T3289" i="1" s="1"/>
  <c r="S3288" i="1"/>
  <c r="S3289" i="1" s="1"/>
  <c r="T3236" i="1"/>
  <c r="T3237" i="1" s="1"/>
  <c r="S3236" i="1"/>
  <c r="S3237" i="1" s="1"/>
  <c r="T3183" i="1"/>
  <c r="T3184" i="1" s="1"/>
  <c r="S3183" i="1"/>
  <c r="S3184" i="1" s="1"/>
  <c r="T2996" i="1"/>
  <c r="T2997" i="1" s="1"/>
  <c r="S2996" i="1"/>
  <c r="S2997" i="1" s="1"/>
  <c r="T2942" i="1"/>
  <c r="S2942" i="1"/>
  <c r="S2943" i="1" s="1"/>
  <c r="T2732" i="1"/>
  <c r="T2733" i="1" s="1"/>
  <c r="S2732" i="1"/>
  <c r="S2733" i="1" s="1"/>
  <c r="S2679" i="1"/>
  <c r="S2680" i="1" s="1"/>
  <c r="T2626" i="1"/>
  <c r="S2626" i="1"/>
  <c r="T2469" i="1"/>
  <c r="T2470" i="1" s="1"/>
  <c r="S2469" i="1"/>
  <c r="T2146" i="1"/>
  <c r="S2146" i="1"/>
  <c r="S2147" i="1" s="1"/>
  <c r="T2093" i="1"/>
  <c r="T2094" i="1" s="1"/>
  <c r="S2093" i="1"/>
  <c r="S2094" i="1" s="1"/>
  <c r="T2039" i="1"/>
  <c r="T2040" i="1" s="1"/>
  <c r="S2039" i="1"/>
  <c r="S2040" i="1" s="1"/>
  <c r="T1945" i="1"/>
  <c r="S1945" i="1"/>
  <c r="S1946" i="1" s="1"/>
  <c r="T1891" i="1"/>
  <c r="S1891" i="1"/>
  <c r="S1892" i="1" s="1"/>
  <c r="T1837" i="1"/>
  <c r="S1837" i="1"/>
  <c r="T1689" i="1"/>
  <c r="S1689" i="1"/>
  <c r="T1591" i="1"/>
  <c r="S1591" i="1"/>
  <c r="T1404" i="1"/>
  <c r="T1405" i="1" s="1"/>
  <c r="S1404" i="1"/>
  <c r="S1405" i="1" s="1"/>
  <c r="T1351" i="1"/>
  <c r="S1351" i="1"/>
  <c r="T1298" i="1"/>
  <c r="T1299" i="1" s="1"/>
  <c r="S1298" i="1"/>
  <c r="S1299" i="1" s="1"/>
  <c r="T1086" i="1"/>
  <c r="T1087" i="1" s="1"/>
  <c r="S1086" i="1"/>
  <c r="T992" i="1"/>
  <c r="T993" i="1" s="1"/>
  <c r="S992" i="1"/>
  <c r="S993" i="1" s="1"/>
  <c r="T898" i="1"/>
  <c r="T899" i="1" s="1"/>
  <c r="S898" i="1"/>
  <c r="T845" i="1"/>
  <c r="T846" i="1" s="1"/>
  <c r="S845" i="1"/>
  <c r="S846" i="1" s="1"/>
  <c r="T791" i="1"/>
  <c r="T792" i="1" s="1"/>
  <c r="S791" i="1"/>
  <c r="S792" i="1" s="1"/>
  <c r="T654" i="1"/>
  <c r="T655" i="1" s="1"/>
  <c r="S654" i="1"/>
  <c r="S655" i="1" s="1"/>
  <c r="T602" i="1"/>
  <c r="T603" i="1" s="1"/>
  <c r="S602" i="1"/>
  <c r="S603" i="1" s="1"/>
  <c r="T550" i="1"/>
  <c r="T551" i="1" s="1"/>
  <c r="S550" i="1"/>
  <c r="S551" i="1" s="1"/>
  <c r="T445" i="1"/>
  <c r="T446" i="1" s="1"/>
  <c r="S445" i="1"/>
  <c r="S446" i="1" s="1"/>
  <c r="T392" i="1"/>
  <c r="T393" i="1" s="1"/>
  <c r="S392" i="1"/>
  <c r="S393" i="1" s="1"/>
  <c r="T339" i="1"/>
  <c r="T340" i="1" s="1"/>
  <c r="S339" i="1"/>
  <c r="S340" i="1" s="1"/>
  <c r="T286" i="1"/>
  <c r="T287" i="1" s="1"/>
  <c r="S286" i="1"/>
  <c r="S287" i="1" s="1"/>
  <c r="S233" i="1"/>
  <c r="S234" i="1" s="1"/>
  <c r="T136" i="1"/>
  <c r="T137" i="1" s="1"/>
  <c r="S136" i="1"/>
  <c r="S137" i="1" s="1"/>
  <c r="S83" i="1"/>
  <c r="N20" i="6" l="1"/>
  <c r="J1" i="1" l="1"/>
  <c r="O2666" i="1"/>
  <c r="P2666" i="1"/>
  <c r="Q2666" i="1"/>
  <c r="R2666" i="1"/>
  <c r="K1" i="1" l="1"/>
  <c r="L1" i="1" s="1"/>
  <c r="M1" i="1" s="1"/>
  <c r="N1" i="1" s="1"/>
  <c r="O1" i="1" s="1"/>
  <c r="P1" i="1" s="1"/>
  <c r="Q1" i="1" s="1"/>
  <c r="R1" i="1" s="1"/>
  <c r="S1" i="1" s="1"/>
  <c r="T1" i="1" s="1"/>
  <c r="U1" i="1" s="1"/>
  <c r="V1" i="1" s="1"/>
  <c r="T87" i="1"/>
  <c r="T88" i="1"/>
  <c r="T140" i="1"/>
  <c r="T141" i="1"/>
  <c r="T191" i="1"/>
  <c r="T194" i="1"/>
  <c r="T195" i="1"/>
  <c r="T202" i="1"/>
  <c r="T237" i="1"/>
  <c r="T238" i="1"/>
  <c r="T290" i="1"/>
  <c r="T291" i="1"/>
  <c r="T343" i="1"/>
  <c r="T344" i="1"/>
  <c r="T396" i="1"/>
  <c r="T397" i="1"/>
  <c r="T449" i="1"/>
  <c r="T450" i="1"/>
  <c r="T457" i="1"/>
  <c r="T554" i="1"/>
  <c r="T555" i="1"/>
  <c r="T606" i="1"/>
  <c r="T607" i="1"/>
  <c r="T658" i="1"/>
  <c r="T659" i="1"/>
  <c r="T708" i="1"/>
  <c r="T711" i="1"/>
  <c r="T712" i="1"/>
  <c r="T719" i="1"/>
  <c r="T735" i="1"/>
  <c r="T750" i="1"/>
  <c r="T753" i="1"/>
  <c r="T754" i="1"/>
  <c r="T761" i="1"/>
  <c r="T777" i="1"/>
  <c r="T795" i="1"/>
  <c r="T796" i="1"/>
  <c r="T849" i="1"/>
  <c r="T850" i="1"/>
  <c r="T902" i="1"/>
  <c r="T903" i="1"/>
  <c r="T952" i="1"/>
  <c r="T955" i="1"/>
  <c r="T956" i="1"/>
  <c r="T963" i="1"/>
  <c r="T979" i="1"/>
  <c r="T996" i="1"/>
  <c r="T997" i="1"/>
  <c r="T1046" i="1"/>
  <c r="T1049" i="1"/>
  <c r="T1050" i="1"/>
  <c r="T1057" i="1"/>
  <c r="T1090" i="1"/>
  <c r="T1091" i="1"/>
  <c r="T1302" i="1"/>
  <c r="T1303" i="1"/>
  <c r="T1310" i="1"/>
  <c r="T1355" i="1"/>
  <c r="T1356" i="1"/>
  <c r="T1408" i="1"/>
  <c r="T1409" i="1"/>
  <c r="T1416" i="1"/>
  <c r="T1461" i="1"/>
  <c r="T1462" i="1"/>
  <c r="T1491" i="1"/>
  <c r="T1507" i="1"/>
  <c r="T1508" i="1"/>
  <c r="T1537" i="1"/>
  <c r="T1554" i="1"/>
  <c r="T1555" i="1"/>
  <c r="T1562" i="1"/>
  <c r="T1578" i="1"/>
  <c r="T1595" i="1"/>
  <c r="T1596" i="1"/>
  <c r="T1645" i="1"/>
  <c r="T1648" i="1"/>
  <c r="T1649" i="1"/>
  <c r="T1656" i="1"/>
  <c r="T1674" i="1"/>
  <c r="T1693" i="1"/>
  <c r="T1694" i="1"/>
  <c r="T1701" i="1"/>
  <c r="T1744" i="1"/>
  <c r="T1747" i="1"/>
  <c r="T1748" i="1"/>
  <c r="T1755" i="1"/>
  <c r="T1771" i="1"/>
  <c r="T1788" i="1"/>
  <c r="T1789" i="1"/>
  <c r="T1841" i="1"/>
  <c r="T1842" i="1"/>
  <c r="T1849" i="1"/>
  <c r="T1895" i="1"/>
  <c r="T1896" i="1"/>
  <c r="T1903" i="1"/>
  <c r="T1949" i="1"/>
  <c r="T1950" i="1"/>
  <c r="T1998" i="1"/>
  <c r="T2001" i="1"/>
  <c r="T2002" i="1"/>
  <c r="T2009" i="1"/>
  <c r="T2025" i="1"/>
  <c r="T2043" i="1"/>
  <c r="T2044" i="1"/>
  <c r="T2051" i="1"/>
  <c r="T2097" i="1"/>
  <c r="T2098" i="1"/>
  <c r="T2105" i="1"/>
  <c r="T2150" i="1"/>
  <c r="T2151" i="1"/>
  <c r="T2200" i="1"/>
  <c r="T2203" i="1"/>
  <c r="T2204" i="1"/>
  <c r="T2211" i="1"/>
  <c r="T2227" i="1"/>
  <c r="T2269" i="1"/>
  <c r="T2273" i="1" s="1"/>
  <c r="T2286" i="1"/>
  <c r="T2287" i="1"/>
  <c r="T2338" i="1"/>
  <c r="T2339" i="1"/>
  <c r="T2388" i="1"/>
  <c r="T2391" i="1"/>
  <c r="T2392" i="1"/>
  <c r="T2415" i="1"/>
  <c r="T2456" i="1"/>
  <c r="T2460" i="1" s="1"/>
  <c r="T2473" i="1"/>
  <c r="T2474" i="1"/>
  <c r="T2525" i="1"/>
  <c r="T2526" i="1"/>
  <c r="T2577" i="1"/>
  <c r="T2578" i="1"/>
  <c r="T2630" i="1"/>
  <c r="T2631" i="1"/>
  <c r="T2638" i="1"/>
  <c r="T2683" i="1"/>
  <c r="T2684" i="1"/>
  <c r="T2736" i="1"/>
  <c r="T2737" i="1"/>
  <c r="T2789" i="1"/>
  <c r="T2790" i="1"/>
  <c r="T2841" i="1"/>
  <c r="T2842" i="1"/>
  <c r="T2893" i="1"/>
  <c r="T2894" i="1"/>
  <c r="T2946" i="1"/>
  <c r="T2947" i="1"/>
  <c r="T2954" i="1"/>
  <c r="T3000" i="1"/>
  <c r="T3001" i="1"/>
  <c r="T3008" i="1"/>
  <c r="T3051" i="1"/>
  <c r="T3076" i="1"/>
  <c r="T3093" i="1"/>
  <c r="T3094" i="1"/>
  <c r="T3117" i="1"/>
  <c r="T3121" i="1" s="1"/>
  <c r="T3134" i="1"/>
  <c r="T3135" i="1"/>
  <c r="T3187" i="1"/>
  <c r="T3188" i="1"/>
  <c r="T3195" i="1"/>
  <c r="T3240" i="1"/>
  <c r="T3241" i="1"/>
  <c r="T3292" i="1"/>
  <c r="T3293" i="1"/>
  <c r="T3342" i="1"/>
  <c r="T3345" i="1"/>
  <c r="T3346" i="1"/>
  <c r="T3353" i="1"/>
  <c r="T3380" i="1"/>
  <c r="T3383" i="1"/>
  <c r="T3384" i="1"/>
  <c r="T3391" i="1"/>
  <c r="T3403" i="1"/>
  <c r="T3420" i="1"/>
  <c r="T3421" i="1"/>
  <c r="T1357" i="1" l="1"/>
  <c r="T713" i="1"/>
  <c r="T739" i="1" s="1"/>
  <c r="T142" i="1"/>
  <c r="T451" i="1"/>
  <c r="T489" i="1" s="1"/>
  <c r="T2288" i="1"/>
  <c r="T3136" i="1"/>
  <c r="T2685" i="1"/>
  <c r="T2579" i="1"/>
  <c r="T755" i="1"/>
  <c r="T781" i="1" s="1"/>
  <c r="T608" i="1"/>
  <c r="T2099" i="1"/>
  <c r="T1410" i="1"/>
  <c r="T1051" i="1"/>
  <c r="T2205" i="1"/>
  <c r="T2231" i="1" s="1"/>
  <c r="T3002" i="1"/>
  <c r="T2895" i="1"/>
  <c r="T1304" i="1"/>
  <c r="T3347" i="1"/>
  <c r="T3369" i="1" s="1"/>
  <c r="T3294" i="1"/>
  <c r="T3080" i="1"/>
  <c r="T2152" i="1"/>
  <c r="T2003" i="1"/>
  <c r="T2029" i="1" s="1"/>
  <c r="T1843" i="1"/>
  <c r="T1749" i="1"/>
  <c r="T1775" i="1" s="1"/>
  <c r="T1597" i="1"/>
  <c r="T1463" i="1"/>
  <c r="T1495" i="1" s="1"/>
  <c r="T1897" i="1"/>
  <c r="T797" i="1"/>
  <c r="T292" i="1"/>
  <c r="T330" i="1" s="1"/>
  <c r="T2340" i="1"/>
  <c r="T2791" i="1"/>
  <c r="T556" i="1"/>
  <c r="T851" i="1"/>
  <c r="T345" i="1"/>
  <c r="T383" i="1" s="1"/>
  <c r="T1556" i="1"/>
  <c r="T1582" i="1" s="1"/>
  <c r="T239" i="1"/>
  <c r="T277" i="1" s="1"/>
  <c r="T2738" i="1"/>
  <c r="T2527" i="1"/>
  <c r="T904" i="1"/>
  <c r="T660" i="1"/>
  <c r="T398" i="1"/>
  <c r="T436" i="1" s="1"/>
  <c r="T196" i="1"/>
  <c r="T224" i="1" s="1"/>
  <c r="T89" i="1"/>
  <c r="T127" i="1" s="1"/>
  <c r="T3385" i="1"/>
  <c r="T3407" i="1" s="1"/>
  <c r="T3189" i="1"/>
  <c r="T2948" i="1"/>
  <c r="T2632" i="1"/>
  <c r="T2045" i="1"/>
  <c r="T1951" i="1"/>
  <c r="T1650" i="1"/>
  <c r="T1678" i="1" s="1"/>
  <c r="T1509" i="1"/>
  <c r="T1541" i="1" s="1"/>
  <c r="T1092" i="1"/>
  <c r="T3422" i="1"/>
  <c r="T2419" i="1"/>
  <c r="T3242" i="1"/>
  <c r="T1790" i="1"/>
  <c r="T1695" i="1"/>
  <c r="T2843" i="1"/>
  <c r="T957" i="1"/>
  <c r="T983" i="1" s="1"/>
  <c r="T2475" i="1"/>
  <c r="T998" i="1"/>
  <c r="N13" i="6" l="1"/>
  <c r="T942" i="1"/>
  <c r="T2513" i="1"/>
  <c r="T835" i="1"/>
  <c r="T594" i="1" l="1"/>
  <c r="T889" i="1"/>
  <c r="T1342" i="1"/>
  <c r="T1352" i="1"/>
  <c r="T698" i="1"/>
  <c r="T646" i="1"/>
  <c r="T1592" i="1" l="1"/>
  <c r="T1448" i="1"/>
  <c r="T1785" i="1" l="1"/>
  <c r="T1690" i="1"/>
  <c r="T1733" i="1" l="1"/>
  <c r="T1838" i="1"/>
  <c r="T1881" i="1" s="1"/>
  <c r="T1892" i="1" l="1"/>
  <c r="T1935" i="1" l="1"/>
  <c r="T1946" i="1"/>
  <c r="T1989" i="1" l="1"/>
  <c r="T2083" i="1" l="1"/>
  <c r="T2137" i="1" l="1"/>
  <c r="T2147" i="1"/>
  <c r="T2627" i="1"/>
  <c r="T2670" i="1" s="1"/>
  <c r="T2680" i="1"/>
  <c r="T2943" i="1" l="1"/>
  <c r="T2986" i="1" s="1"/>
  <c r="T2283" i="1"/>
  <c r="T2776" i="1"/>
  <c r="T2335" i="1" l="1"/>
  <c r="T3040" i="1"/>
  <c r="T3131" i="1"/>
  <c r="T3227" i="1"/>
  <c r="T2786" i="1"/>
  <c r="T2574" i="1" l="1"/>
  <c r="T2522" i="1"/>
  <c r="T2838" i="1"/>
  <c r="T2890" i="1"/>
  <c r="M50" i="6"/>
  <c r="L50" i="6"/>
  <c r="K50" i="6"/>
  <c r="J50" i="6"/>
  <c r="I50" i="6"/>
  <c r="H50" i="6"/>
  <c r="G50" i="6"/>
  <c r="F50" i="6"/>
  <c r="E50" i="6"/>
  <c r="D50" i="6"/>
  <c r="C50" i="6"/>
  <c r="M19" i="6"/>
  <c r="L19" i="6"/>
  <c r="K19" i="6"/>
  <c r="J19" i="6"/>
  <c r="I19" i="6"/>
  <c r="H19" i="6"/>
  <c r="G19" i="6"/>
  <c r="F19" i="6"/>
  <c r="E19" i="6"/>
  <c r="D19" i="6"/>
  <c r="C19" i="6"/>
  <c r="M18" i="6"/>
  <c r="L18" i="6"/>
  <c r="K18" i="6"/>
  <c r="J18" i="6"/>
  <c r="I18" i="6"/>
  <c r="H18" i="6"/>
  <c r="G18" i="6"/>
  <c r="F18" i="6"/>
  <c r="E18" i="6"/>
  <c r="D18" i="6"/>
  <c r="C18" i="6"/>
  <c r="M17" i="6"/>
  <c r="L17" i="6"/>
  <c r="K17" i="6"/>
  <c r="J17" i="6"/>
  <c r="I17" i="6"/>
  <c r="H17" i="6"/>
  <c r="G17" i="6"/>
  <c r="F17" i="6"/>
  <c r="E17" i="6"/>
  <c r="D17" i="6"/>
  <c r="C17" i="6"/>
  <c r="S3223" i="1" l="1"/>
  <c r="R791" i="1"/>
  <c r="R1298" i="1" s="1"/>
  <c r="R1404" i="1" s="1"/>
  <c r="R1689" i="1" s="1"/>
  <c r="R1837" i="1" s="1"/>
  <c r="R1891" i="1" s="1"/>
  <c r="R1945" i="1" s="1"/>
  <c r="R2039" i="1" s="1"/>
  <c r="R2093" i="1" s="1"/>
  <c r="R694" i="1"/>
  <c r="R590" i="1"/>
  <c r="R2626" i="1" l="1"/>
  <c r="R2732" i="1" s="1"/>
  <c r="R2094" i="1"/>
  <c r="R84" i="1"/>
  <c r="R2942" i="1" l="1"/>
  <c r="R3183" i="1" s="1"/>
  <c r="N3021" i="1"/>
  <c r="A79" i="8" l="1"/>
  <c r="B79" i="8"/>
  <c r="S79" i="8" s="1"/>
  <c r="H2937" i="1"/>
  <c r="H2991" i="1"/>
  <c r="G2994" i="1" s="1"/>
  <c r="R3036" i="1"/>
  <c r="S3027" i="1"/>
  <c r="U3027" i="1" s="1"/>
  <c r="R3027" i="1"/>
  <c r="T3027" i="1" s="1"/>
  <c r="V3027" i="1" s="1"/>
  <c r="Q3025" i="1"/>
  <c r="Q3036" i="1" s="1"/>
  <c r="P3023" i="1"/>
  <c r="P3036" i="1" s="1"/>
  <c r="O3021" i="1"/>
  <c r="M3020" i="1"/>
  <c r="L3018" i="1"/>
  <c r="M3017" i="1"/>
  <c r="K3016" i="1"/>
  <c r="L3015" i="1"/>
  <c r="L3036" i="1" s="1"/>
  <c r="J3014" i="1"/>
  <c r="K3013" i="1"/>
  <c r="K3036" i="1" s="1"/>
  <c r="I3012" i="1"/>
  <c r="I3036" i="1" s="1"/>
  <c r="J3011" i="1"/>
  <c r="I3010" i="1"/>
  <c r="J3010" i="1" s="1"/>
  <c r="K3010" i="1" s="1"/>
  <c r="L3010" i="1" s="1"/>
  <c r="M3010" i="1" s="1"/>
  <c r="N3010" i="1" s="1"/>
  <c r="O3010" i="1" s="1"/>
  <c r="P3010" i="1" s="1"/>
  <c r="Q3010" i="1" s="1"/>
  <c r="R3010" i="1" s="1"/>
  <c r="S3010" i="1" s="1"/>
  <c r="T3010" i="1" s="1"/>
  <c r="U3010" i="1" s="1"/>
  <c r="V3010" i="1" s="1"/>
  <c r="S3008" i="1"/>
  <c r="R3008" i="1"/>
  <c r="Q3008" i="1"/>
  <c r="P3008" i="1"/>
  <c r="O3008" i="1"/>
  <c r="N3008" i="1"/>
  <c r="M3008" i="1"/>
  <c r="L3008" i="1"/>
  <c r="K3008" i="1"/>
  <c r="J3008" i="1"/>
  <c r="I3008" i="1"/>
  <c r="I3004" i="1"/>
  <c r="J3004" i="1" s="1"/>
  <c r="K3004" i="1" s="1"/>
  <c r="S3001" i="1"/>
  <c r="R3001" i="1"/>
  <c r="Q3001" i="1"/>
  <c r="P3001" i="1"/>
  <c r="O3001" i="1"/>
  <c r="N3001" i="1"/>
  <c r="M3001" i="1"/>
  <c r="L3001" i="1"/>
  <c r="K3001" i="1"/>
  <c r="J3001" i="1"/>
  <c r="I3001" i="1"/>
  <c r="S3000" i="1"/>
  <c r="R3000" i="1"/>
  <c r="Q3000" i="1"/>
  <c r="P3000" i="1"/>
  <c r="O3000" i="1"/>
  <c r="N3000" i="1"/>
  <c r="M3000" i="1"/>
  <c r="L3000" i="1"/>
  <c r="K3000" i="1"/>
  <c r="J3000" i="1"/>
  <c r="I3000" i="1"/>
  <c r="I2999" i="1"/>
  <c r="J2999" i="1" s="1"/>
  <c r="K2999" i="1" s="1"/>
  <c r="R2997" i="1"/>
  <c r="Q3028" i="1" s="1"/>
  <c r="R3028" i="1" s="1"/>
  <c r="Q2997" i="1"/>
  <c r="M2997" i="1"/>
  <c r="M3019" i="1" s="1"/>
  <c r="N3019" i="1" s="1"/>
  <c r="N3036" i="1" s="1"/>
  <c r="L2997" i="1"/>
  <c r="K2997" i="1"/>
  <c r="J2997" i="1"/>
  <c r="I2997" i="1"/>
  <c r="I2993" i="1"/>
  <c r="J2993" i="1" s="1"/>
  <c r="K2993" i="1" s="1"/>
  <c r="L2993" i="1" s="1"/>
  <c r="AG79" i="8" l="1"/>
  <c r="P79" i="8"/>
  <c r="AE79" i="8"/>
  <c r="AF79" i="8"/>
  <c r="O79" i="8"/>
  <c r="AD79" i="8"/>
  <c r="Y79" i="8"/>
  <c r="Z79" i="8"/>
  <c r="AA79" i="8"/>
  <c r="R79" i="8"/>
  <c r="N79" i="8"/>
  <c r="L3002" i="1"/>
  <c r="L3040" i="1" s="1"/>
  <c r="J3002" i="1"/>
  <c r="O3002" i="1"/>
  <c r="P3002" i="1"/>
  <c r="P3040" i="1" s="1"/>
  <c r="S3002" i="1"/>
  <c r="S3040" i="1" s="1"/>
  <c r="K3002" i="1"/>
  <c r="K3040" i="1" s="1"/>
  <c r="R3002" i="1"/>
  <c r="R3040" i="1" s="1"/>
  <c r="I3002" i="1"/>
  <c r="I3040" i="1" s="1"/>
  <c r="M3002" i="1"/>
  <c r="J3036" i="1"/>
  <c r="N3002" i="1"/>
  <c r="N3040" i="1" s="1"/>
  <c r="O3036" i="1"/>
  <c r="Q3002" i="1"/>
  <c r="Q3040" i="1" s="1"/>
  <c r="M2993" i="1"/>
  <c r="L3004" i="1"/>
  <c r="L2999" i="1"/>
  <c r="M3036" i="1"/>
  <c r="N732" i="1"/>
  <c r="O732" i="1" s="1"/>
  <c r="Q3184" i="1"/>
  <c r="J3040" i="1" l="1"/>
  <c r="O3040" i="1"/>
  <c r="M3040" i="1"/>
  <c r="N2993" i="1"/>
  <c r="M3004" i="1"/>
  <c r="M2999" i="1"/>
  <c r="J3420" i="1"/>
  <c r="K3420" i="1"/>
  <c r="L3420" i="1"/>
  <c r="M3420" i="1"/>
  <c r="N3420" i="1"/>
  <c r="O3420" i="1"/>
  <c r="P3420" i="1"/>
  <c r="Q3420" i="1"/>
  <c r="R3420" i="1"/>
  <c r="S3420" i="1"/>
  <c r="J3421" i="1"/>
  <c r="K3421" i="1"/>
  <c r="L3421" i="1"/>
  <c r="M3421" i="1"/>
  <c r="N3421" i="1"/>
  <c r="O3421" i="1"/>
  <c r="P3421" i="1"/>
  <c r="Q3421" i="1"/>
  <c r="R3421" i="1"/>
  <c r="S3421" i="1"/>
  <c r="I3420" i="1"/>
  <c r="J3383" i="1"/>
  <c r="K3383" i="1"/>
  <c r="L3383" i="1"/>
  <c r="M3383" i="1"/>
  <c r="N3383" i="1"/>
  <c r="O3383" i="1"/>
  <c r="P3383" i="1"/>
  <c r="Q3383" i="1"/>
  <c r="R3383" i="1"/>
  <c r="S3383" i="1"/>
  <c r="J3384" i="1"/>
  <c r="K3384" i="1"/>
  <c r="L3384" i="1"/>
  <c r="M3384" i="1"/>
  <c r="N3384" i="1"/>
  <c r="O3384" i="1"/>
  <c r="P3384" i="1"/>
  <c r="P3385" i="1" s="1"/>
  <c r="Q3384" i="1"/>
  <c r="R3384" i="1"/>
  <c r="S3384" i="1"/>
  <c r="I3384" i="1"/>
  <c r="I3383" i="1"/>
  <c r="I3393" i="1"/>
  <c r="I3387" i="1"/>
  <c r="I3382" i="1"/>
  <c r="J3382" i="1" s="1"/>
  <c r="K3382" i="1" s="1"/>
  <c r="I3376" i="1"/>
  <c r="J3376" i="1" s="1"/>
  <c r="K3376" i="1" s="1"/>
  <c r="L3376" i="1" s="1"/>
  <c r="J3345" i="1"/>
  <c r="K3345" i="1"/>
  <c r="L3345" i="1"/>
  <c r="M3345" i="1"/>
  <c r="N3345" i="1"/>
  <c r="O3345" i="1"/>
  <c r="P3345" i="1"/>
  <c r="Q3345" i="1"/>
  <c r="R3345" i="1"/>
  <c r="S3345" i="1"/>
  <c r="J3346" i="1"/>
  <c r="K3346" i="1"/>
  <c r="L3346" i="1"/>
  <c r="M3346" i="1"/>
  <c r="N3346" i="1"/>
  <c r="O3346" i="1"/>
  <c r="P3346" i="1"/>
  <c r="Q3346" i="1"/>
  <c r="R3346" i="1"/>
  <c r="S3346" i="1"/>
  <c r="I3346" i="1"/>
  <c r="I3345" i="1"/>
  <c r="I3355" i="1"/>
  <c r="J3355" i="1" s="1"/>
  <c r="K3355" i="1" s="1"/>
  <c r="L3355" i="1" s="1"/>
  <c r="M3355" i="1" s="1"/>
  <c r="N3355" i="1" s="1"/>
  <c r="O3355" i="1" s="1"/>
  <c r="P3355" i="1" s="1"/>
  <c r="Q3355" i="1" s="1"/>
  <c r="R3355" i="1" s="1"/>
  <c r="S3355" i="1" s="1"/>
  <c r="T3355" i="1" s="1"/>
  <c r="U3355" i="1" s="1"/>
  <c r="V3355" i="1" s="1"/>
  <c r="I3349" i="1"/>
  <c r="J3349" i="1" s="1"/>
  <c r="K3349" i="1" s="1"/>
  <c r="I3344" i="1"/>
  <c r="J3344" i="1" s="1"/>
  <c r="K3344" i="1" s="1"/>
  <c r="I3338" i="1"/>
  <c r="J3338" i="1" s="1"/>
  <c r="K3338" i="1" s="1"/>
  <c r="L3338" i="1" s="1"/>
  <c r="J3292" i="1"/>
  <c r="K3292" i="1"/>
  <c r="L3292" i="1"/>
  <c r="M3292" i="1"/>
  <c r="N3292" i="1"/>
  <c r="O3292" i="1"/>
  <c r="P3292" i="1"/>
  <c r="Q3292" i="1"/>
  <c r="R3292" i="1"/>
  <c r="S3292" i="1"/>
  <c r="J3293" i="1"/>
  <c r="K3293" i="1"/>
  <c r="L3293" i="1"/>
  <c r="M3293" i="1"/>
  <c r="N3293" i="1"/>
  <c r="O3293" i="1"/>
  <c r="P3293" i="1"/>
  <c r="Q3293" i="1"/>
  <c r="R3293" i="1"/>
  <c r="S3293" i="1"/>
  <c r="I3292" i="1"/>
  <c r="J3240" i="1"/>
  <c r="K3240" i="1"/>
  <c r="L3240" i="1"/>
  <c r="M3240" i="1"/>
  <c r="N3240" i="1"/>
  <c r="O3240" i="1"/>
  <c r="P3240" i="1"/>
  <c r="Q3240" i="1"/>
  <c r="R3240" i="1"/>
  <c r="S3240" i="1"/>
  <c r="I3240" i="1"/>
  <c r="J3187" i="1"/>
  <c r="K3187" i="1"/>
  <c r="L3187" i="1"/>
  <c r="M3187" i="1"/>
  <c r="N3187" i="1"/>
  <c r="O3187" i="1"/>
  <c r="P3187" i="1"/>
  <c r="Q3187" i="1"/>
  <c r="R3187" i="1"/>
  <c r="S3187" i="1"/>
  <c r="I3187" i="1"/>
  <c r="J3134" i="1"/>
  <c r="K3134" i="1"/>
  <c r="L3134" i="1"/>
  <c r="M3134" i="1"/>
  <c r="N3134" i="1"/>
  <c r="O3134" i="1"/>
  <c r="P3134" i="1"/>
  <c r="Q3134" i="1"/>
  <c r="R3134" i="1"/>
  <c r="S3134" i="1"/>
  <c r="J3135" i="1"/>
  <c r="K3135" i="1"/>
  <c r="L3135" i="1"/>
  <c r="M3135" i="1"/>
  <c r="N3135" i="1"/>
  <c r="O3135" i="1"/>
  <c r="P3135" i="1"/>
  <c r="Q3135" i="1"/>
  <c r="R3135" i="1"/>
  <c r="S3135" i="1"/>
  <c r="I3134" i="1"/>
  <c r="J3093" i="1"/>
  <c r="K3093" i="1"/>
  <c r="L3093" i="1"/>
  <c r="M3093" i="1"/>
  <c r="N3093" i="1"/>
  <c r="O3093" i="1"/>
  <c r="P3093" i="1"/>
  <c r="Q3093" i="1"/>
  <c r="R3093" i="1"/>
  <c r="S3093" i="1"/>
  <c r="J3094" i="1"/>
  <c r="K3094" i="1"/>
  <c r="L3094" i="1"/>
  <c r="M3094" i="1"/>
  <c r="N3094" i="1"/>
  <c r="O3094" i="1"/>
  <c r="P3094" i="1"/>
  <c r="Q3094" i="1"/>
  <c r="R3094" i="1"/>
  <c r="S3094" i="1"/>
  <c r="I3094" i="1"/>
  <c r="I3093" i="1"/>
  <c r="I3103" i="1"/>
  <c r="J3103" i="1" s="1"/>
  <c r="K3103" i="1" s="1"/>
  <c r="L3103" i="1" s="1"/>
  <c r="M3103" i="1" s="1"/>
  <c r="N3103" i="1" s="1"/>
  <c r="O3103" i="1" s="1"/>
  <c r="P3103" i="1" s="1"/>
  <c r="Q3103" i="1" s="1"/>
  <c r="R3103" i="1" s="1"/>
  <c r="S3103" i="1" s="1"/>
  <c r="T3103" i="1" s="1"/>
  <c r="U3103" i="1" s="1"/>
  <c r="V3103" i="1" s="1"/>
  <c r="I3097" i="1"/>
  <c r="J3097" i="1" s="1"/>
  <c r="K3097" i="1" s="1"/>
  <c r="L3097" i="1" s="1"/>
  <c r="M3097" i="1" s="1"/>
  <c r="N3097" i="1" s="1"/>
  <c r="O3097" i="1" s="1"/>
  <c r="P3097" i="1" s="1"/>
  <c r="Q3097" i="1" s="1"/>
  <c r="R3097" i="1" s="1"/>
  <c r="S3097" i="1" s="1"/>
  <c r="T3097" i="1" s="1"/>
  <c r="U3097" i="1" s="1"/>
  <c r="V3097" i="1" s="1"/>
  <c r="I3092" i="1"/>
  <c r="J3092" i="1" s="1"/>
  <c r="K3092" i="1" s="1"/>
  <c r="L3092" i="1" s="1"/>
  <c r="M3092" i="1" s="1"/>
  <c r="N3092" i="1" s="1"/>
  <c r="O3092" i="1" s="1"/>
  <c r="P3092" i="1" s="1"/>
  <c r="Q3092" i="1" s="1"/>
  <c r="R3092" i="1" s="1"/>
  <c r="S3092" i="1" s="1"/>
  <c r="T3092" i="1" s="1"/>
  <c r="U3092" i="1" s="1"/>
  <c r="V3092" i="1" s="1"/>
  <c r="I3086" i="1"/>
  <c r="J3086" i="1" s="1"/>
  <c r="K3086" i="1" s="1"/>
  <c r="L3086" i="1" s="1"/>
  <c r="M3086" i="1" s="1"/>
  <c r="N3086" i="1" s="1"/>
  <c r="O3086" i="1" s="1"/>
  <c r="P3086" i="1" s="1"/>
  <c r="Q3086" i="1" s="1"/>
  <c r="R3086" i="1" s="1"/>
  <c r="S3086" i="1" s="1"/>
  <c r="T3086" i="1" s="1"/>
  <c r="U3086" i="1" s="1"/>
  <c r="V3086" i="1" s="1"/>
  <c r="I3055" i="1"/>
  <c r="I3054" i="1"/>
  <c r="I3064" i="1"/>
  <c r="J3064" i="1" s="1"/>
  <c r="K3064" i="1" s="1"/>
  <c r="L3064" i="1" s="1"/>
  <c r="M3064" i="1" s="1"/>
  <c r="N3064" i="1" s="1"/>
  <c r="O3064" i="1" s="1"/>
  <c r="I3058" i="1"/>
  <c r="J3058" i="1" s="1"/>
  <c r="K3058" i="1" s="1"/>
  <c r="L3058" i="1" s="1"/>
  <c r="M3058" i="1" s="1"/>
  <c r="N3058" i="1" s="1"/>
  <c r="O3058" i="1" s="1"/>
  <c r="I3053" i="1"/>
  <c r="J3053" i="1" s="1"/>
  <c r="K3053" i="1" s="1"/>
  <c r="L3053" i="1" s="1"/>
  <c r="M3053" i="1" s="1"/>
  <c r="N3053" i="1" s="1"/>
  <c r="O3053" i="1" s="1"/>
  <c r="I3047" i="1"/>
  <c r="J3047" i="1" s="1"/>
  <c r="K3047" i="1" s="1"/>
  <c r="L3047" i="1" s="1"/>
  <c r="M3047" i="1" s="1"/>
  <c r="N3047" i="1" s="1"/>
  <c r="O3047" i="1" s="1"/>
  <c r="P3047" i="1" s="1"/>
  <c r="J2946" i="1"/>
  <c r="K2946" i="1"/>
  <c r="L2946" i="1"/>
  <c r="M2946" i="1"/>
  <c r="N2946" i="1"/>
  <c r="O2946" i="1"/>
  <c r="P2946" i="1"/>
  <c r="Q2946" i="1"/>
  <c r="R2946" i="1"/>
  <c r="S2946" i="1"/>
  <c r="J2947" i="1"/>
  <c r="K2947" i="1"/>
  <c r="L2947" i="1"/>
  <c r="M2947" i="1"/>
  <c r="N2947" i="1"/>
  <c r="O2947" i="1"/>
  <c r="P2947" i="1"/>
  <c r="Q2947" i="1"/>
  <c r="R2947" i="1"/>
  <c r="S2947" i="1"/>
  <c r="I2946" i="1"/>
  <c r="J2893" i="1"/>
  <c r="K2893" i="1"/>
  <c r="L2893" i="1"/>
  <c r="M2893" i="1"/>
  <c r="N2893" i="1"/>
  <c r="O2893" i="1"/>
  <c r="P2893" i="1"/>
  <c r="Q2893" i="1"/>
  <c r="R2893" i="1"/>
  <c r="S2893" i="1"/>
  <c r="I2893" i="1"/>
  <c r="J2841" i="1"/>
  <c r="K2841" i="1"/>
  <c r="L2841" i="1"/>
  <c r="M2841" i="1"/>
  <c r="N2841" i="1"/>
  <c r="O2841" i="1"/>
  <c r="P2841" i="1"/>
  <c r="Q2841" i="1"/>
  <c r="R2841" i="1"/>
  <c r="S2841" i="1"/>
  <c r="I2841" i="1"/>
  <c r="J2789" i="1"/>
  <c r="K2789" i="1"/>
  <c r="L2789" i="1"/>
  <c r="M2789" i="1"/>
  <c r="N2789" i="1"/>
  <c r="O2789" i="1"/>
  <c r="P2789" i="1"/>
  <c r="Q2789" i="1"/>
  <c r="R2789" i="1"/>
  <c r="S2789" i="1"/>
  <c r="I2789" i="1"/>
  <c r="J2736" i="1"/>
  <c r="K2736" i="1"/>
  <c r="L2736" i="1"/>
  <c r="M2736" i="1"/>
  <c r="N2736" i="1"/>
  <c r="O2736" i="1"/>
  <c r="P2736" i="1"/>
  <c r="Q2736" i="1"/>
  <c r="R2736" i="1"/>
  <c r="S2736" i="1"/>
  <c r="I2736" i="1"/>
  <c r="J2683" i="1"/>
  <c r="K2683" i="1"/>
  <c r="L2683" i="1"/>
  <c r="M2683" i="1"/>
  <c r="N2683" i="1"/>
  <c r="O2683" i="1"/>
  <c r="P2683" i="1"/>
  <c r="Q2683" i="1"/>
  <c r="R2683" i="1"/>
  <c r="S2683" i="1"/>
  <c r="I2683" i="1"/>
  <c r="J2630" i="1"/>
  <c r="K2630" i="1"/>
  <c r="L2630" i="1"/>
  <c r="M2630" i="1"/>
  <c r="N2630" i="1"/>
  <c r="O2630" i="1"/>
  <c r="P2630" i="1"/>
  <c r="Q2630" i="1"/>
  <c r="R2630" i="1"/>
  <c r="S2630" i="1"/>
  <c r="I2630" i="1"/>
  <c r="J2577" i="1"/>
  <c r="K2577" i="1"/>
  <c r="L2577" i="1"/>
  <c r="M2577" i="1"/>
  <c r="N2577" i="1"/>
  <c r="O2577" i="1"/>
  <c r="P2577" i="1"/>
  <c r="Q2577" i="1"/>
  <c r="R2577" i="1"/>
  <c r="S2577" i="1"/>
  <c r="J2578" i="1"/>
  <c r="K2578" i="1"/>
  <c r="L2578" i="1"/>
  <c r="M2578" i="1"/>
  <c r="N2578" i="1"/>
  <c r="O2578" i="1"/>
  <c r="P2578" i="1"/>
  <c r="Q2578" i="1"/>
  <c r="R2578" i="1"/>
  <c r="S2578" i="1"/>
  <c r="I2577" i="1"/>
  <c r="J2525" i="1"/>
  <c r="K2525" i="1"/>
  <c r="L2525" i="1"/>
  <c r="M2525" i="1"/>
  <c r="N2525" i="1"/>
  <c r="O2525" i="1"/>
  <c r="P2525" i="1"/>
  <c r="Q2525" i="1"/>
  <c r="R2525" i="1"/>
  <c r="S2525" i="1"/>
  <c r="I2525" i="1"/>
  <c r="J2473" i="1"/>
  <c r="K2473" i="1"/>
  <c r="L2473" i="1"/>
  <c r="M2473" i="1"/>
  <c r="N2473" i="1"/>
  <c r="O2473" i="1"/>
  <c r="P2473" i="1"/>
  <c r="Q2473" i="1"/>
  <c r="R2473" i="1"/>
  <c r="S2473" i="1"/>
  <c r="J2474" i="1"/>
  <c r="K2474" i="1"/>
  <c r="L2474" i="1"/>
  <c r="M2474" i="1"/>
  <c r="N2474" i="1"/>
  <c r="O2474" i="1"/>
  <c r="P2474" i="1"/>
  <c r="Q2474" i="1"/>
  <c r="R2474" i="1"/>
  <c r="S2474" i="1"/>
  <c r="I2473" i="1"/>
  <c r="I2433" i="1"/>
  <c r="I2432" i="1"/>
  <c r="J2442" i="1"/>
  <c r="K2442" i="1" s="1"/>
  <c r="L2442" i="1" s="1"/>
  <c r="M2442" i="1" s="1"/>
  <c r="N2442" i="1" s="1"/>
  <c r="O2442" i="1" s="1"/>
  <c r="P2442" i="1" s="1"/>
  <c r="Q2442" i="1" s="1"/>
  <c r="R2442" i="1" s="1"/>
  <c r="S2442" i="1" s="1"/>
  <c r="T2442" i="1" s="1"/>
  <c r="U2442" i="1" s="1"/>
  <c r="V2442" i="1" s="1"/>
  <c r="J2436" i="1"/>
  <c r="K2436" i="1" s="1"/>
  <c r="L2436" i="1" s="1"/>
  <c r="M2436" i="1" s="1"/>
  <c r="N2436" i="1" s="1"/>
  <c r="O2436" i="1" s="1"/>
  <c r="P2436" i="1" s="1"/>
  <c r="Q2436" i="1" s="1"/>
  <c r="R2436" i="1" s="1"/>
  <c r="S2436" i="1" s="1"/>
  <c r="T2436" i="1" s="1"/>
  <c r="U2436" i="1" s="1"/>
  <c r="V2436" i="1" s="1"/>
  <c r="J2431" i="1"/>
  <c r="K2431" i="1" s="1"/>
  <c r="L2431" i="1" s="1"/>
  <c r="M2431" i="1" s="1"/>
  <c r="N2431" i="1" s="1"/>
  <c r="O2431" i="1" s="1"/>
  <c r="P2431" i="1" s="1"/>
  <c r="Q2431" i="1" s="1"/>
  <c r="R2431" i="1" s="1"/>
  <c r="S2431" i="1" s="1"/>
  <c r="T2431" i="1" s="1"/>
  <c r="U2431" i="1" s="1"/>
  <c r="V2431" i="1" s="1"/>
  <c r="J2425" i="1"/>
  <c r="K2425" i="1" s="1"/>
  <c r="L2425" i="1" s="1"/>
  <c r="M2425" i="1" s="1"/>
  <c r="N2425" i="1" s="1"/>
  <c r="O2425" i="1" s="1"/>
  <c r="P2425" i="1" s="1"/>
  <c r="Q2425" i="1" s="1"/>
  <c r="R2425" i="1" s="1"/>
  <c r="S2425" i="1" s="1"/>
  <c r="T2425" i="1" s="1"/>
  <c r="U2425" i="1" s="1"/>
  <c r="V2425" i="1" s="1"/>
  <c r="J2391" i="1"/>
  <c r="K2391" i="1"/>
  <c r="L2391" i="1"/>
  <c r="M2391" i="1"/>
  <c r="N2391" i="1"/>
  <c r="O2391" i="1"/>
  <c r="P2391" i="1"/>
  <c r="Q2391" i="1"/>
  <c r="R2391" i="1"/>
  <c r="S2391" i="1"/>
  <c r="J2392" i="1"/>
  <c r="J2393" i="1" s="1"/>
  <c r="K2392" i="1"/>
  <c r="L2392" i="1"/>
  <c r="M2392" i="1"/>
  <c r="N2392" i="1"/>
  <c r="O2392" i="1"/>
  <c r="P2392" i="1"/>
  <c r="Q2392" i="1"/>
  <c r="R2392" i="1"/>
  <c r="S2392" i="1"/>
  <c r="I2392" i="1"/>
  <c r="I2391" i="1"/>
  <c r="J2338" i="1"/>
  <c r="K2338" i="1"/>
  <c r="L2338" i="1"/>
  <c r="M2338" i="1"/>
  <c r="N2338" i="1"/>
  <c r="O2338" i="1"/>
  <c r="P2338" i="1"/>
  <c r="Q2338" i="1"/>
  <c r="R2338" i="1"/>
  <c r="S2338" i="1"/>
  <c r="J2339" i="1"/>
  <c r="K2339" i="1"/>
  <c r="L2339" i="1"/>
  <c r="M2339" i="1"/>
  <c r="N2339" i="1"/>
  <c r="O2339" i="1"/>
  <c r="P2339" i="1"/>
  <c r="Q2339" i="1"/>
  <c r="R2339" i="1"/>
  <c r="S2339" i="1"/>
  <c r="I2338" i="1"/>
  <c r="J2286" i="1"/>
  <c r="K2286" i="1"/>
  <c r="L2286" i="1"/>
  <c r="M2286" i="1"/>
  <c r="N2286" i="1"/>
  <c r="O2286" i="1"/>
  <c r="P2286" i="1"/>
  <c r="Q2286" i="1"/>
  <c r="R2286" i="1"/>
  <c r="S2286" i="1"/>
  <c r="I2286" i="1"/>
  <c r="I2255" i="1"/>
  <c r="J2255" i="1" s="1"/>
  <c r="K2255" i="1" s="1"/>
  <c r="L2255" i="1" s="1"/>
  <c r="M2255" i="1" s="1"/>
  <c r="N2255" i="1" s="1"/>
  <c r="O2255" i="1" s="1"/>
  <c r="P2255" i="1" s="1"/>
  <c r="Q2255" i="1" s="1"/>
  <c r="R2255" i="1" s="1"/>
  <c r="S2255" i="1" s="1"/>
  <c r="T2255" i="1" s="1"/>
  <c r="U2255" i="1" s="1"/>
  <c r="V2255" i="1" s="1"/>
  <c r="I2249" i="1"/>
  <c r="J2249" i="1" s="1"/>
  <c r="K2249" i="1" s="1"/>
  <c r="L2249" i="1" s="1"/>
  <c r="M2249" i="1" s="1"/>
  <c r="N2249" i="1" s="1"/>
  <c r="O2249" i="1" s="1"/>
  <c r="P2249" i="1" s="1"/>
  <c r="Q2249" i="1" s="1"/>
  <c r="R2249" i="1" s="1"/>
  <c r="S2249" i="1" s="1"/>
  <c r="T2249" i="1" s="1"/>
  <c r="U2249" i="1" s="1"/>
  <c r="V2249" i="1" s="1"/>
  <c r="I2244" i="1"/>
  <c r="J2244" i="1" s="1"/>
  <c r="K2244" i="1" s="1"/>
  <c r="L2244" i="1" s="1"/>
  <c r="M2244" i="1" s="1"/>
  <c r="N2244" i="1" s="1"/>
  <c r="O2244" i="1" s="1"/>
  <c r="P2244" i="1" s="1"/>
  <c r="Q2244" i="1" s="1"/>
  <c r="R2244" i="1" s="1"/>
  <c r="S2244" i="1" s="1"/>
  <c r="T2244" i="1" s="1"/>
  <c r="U2244" i="1" s="1"/>
  <c r="V2244" i="1" s="1"/>
  <c r="I2238" i="1"/>
  <c r="J2238" i="1" s="1"/>
  <c r="K2238" i="1" s="1"/>
  <c r="L2238" i="1" s="1"/>
  <c r="M2238" i="1" s="1"/>
  <c r="N2238" i="1" s="1"/>
  <c r="O2238" i="1" s="1"/>
  <c r="P2238" i="1" s="1"/>
  <c r="Q2238" i="1" s="1"/>
  <c r="R2238" i="1" s="1"/>
  <c r="S2238" i="1" s="1"/>
  <c r="T2238" i="1" s="1"/>
  <c r="U2238" i="1" s="1"/>
  <c r="V2238" i="1" s="1"/>
  <c r="I2246" i="1"/>
  <c r="I2245" i="1"/>
  <c r="J2203" i="1"/>
  <c r="K2203" i="1"/>
  <c r="L2203" i="1"/>
  <c r="M2203" i="1"/>
  <c r="N2203" i="1"/>
  <c r="O2203" i="1"/>
  <c r="P2203" i="1"/>
  <c r="Q2203" i="1"/>
  <c r="R2203" i="1"/>
  <c r="S2203" i="1"/>
  <c r="J2204" i="1"/>
  <c r="K2204" i="1"/>
  <c r="L2204" i="1"/>
  <c r="M2204" i="1"/>
  <c r="N2204" i="1"/>
  <c r="O2204" i="1"/>
  <c r="P2204" i="1"/>
  <c r="Q2204" i="1"/>
  <c r="R2204" i="1"/>
  <c r="S2204" i="1"/>
  <c r="I2204" i="1"/>
  <c r="I2203" i="1"/>
  <c r="I2213" i="1"/>
  <c r="J2213" i="1" s="1"/>
  <c r="K2213" i="1" s="1"/>
  <c r="L2213" i="1" s="1"/>
  <c r="M2213" i="1" s="1"/>
  <c r="N2213" i="1" s="1"/>
  <c r="O2213" i="1" s="1"/>
  <c r="P2213" i="1" s="1"/>
  <c r="Q2213" i="1" s="1"/>
  <c r="R2213" i="1" s="1"/>
  <c r="S2213" i="1" s="1"/>
  <c r="T2213" i="1" s="1"/>
  <c r="U2213" i="1" s="1"/>
  <c r="V2213" i="1" s="1"/>
  <c r="I2207" i="1"/>
  <c r="J2207" i="1" s="1"/>
  <c r="K2207" i="1" s="1"/>
  <c r="L2207" i="1" s="1"/>
  <c r="M2207" i="1" s="1"/>
  <c r="N2207" i="1" s="1"/>
  <c r="O2207" i="1" s="1"/>
  <c r="P2207" i="1" s="1"/>
  <c r="Q2207" i="1" s="1"/>
  <c r="R2207" i="1" s="1"/>
  <c r="S2207" i="1" s="1"/>
  <c r="T2207" i="1" s="1"/>
  <c r="U2207" i="1" s="1"/>
  <c r="V2207" i="1" s="1"/>
  <c r="I2202" i="1"/>
  <c r="J2202" i="1" s="1"/>
  <c r="K2202" i="1" s="1"/>
  <c r="L2202" i="1" s="1"/>
  <c r="M2202" i="1" s="1"/>
  <c r="N2202" i="1" s="1"/>
  <c r="O2202" i="1" s="1"/>
  <c r="P2202" i="1" s="1"/>
  <c r="Q2202" i="1" s="1"/>
  <c r="R2202" i="1" s="1"/>
  <c r="S2202" i="1" s="1"/>
  <c r="T2202" i="1" s="1"/>
  <c r="U2202" i="1" s="1"/>
  <c r="V2202" i="1" s="1"/>
  <c r="I2196" i="1"/>
  <c r="J2196" i="1" s="1"/>
  <c r="K2196" i="1" s="1"/>
  <c r="L2196" i="1" s="1"/>
  <c r="M2196" i="1" s="1"/>
  <c r="N2196" i="1" s="1"/>
  <c r="O2196" i="1" s="1"/>
  <c r="P2196" i="1" s="1"/>
  <c r="Q2196" i="1" s="1"/>
  <c r="R2196" i="1" s="1"/>
  <c r="S2196" i="1" s="1"/>
  <c r="T2196" i="1" s="1"/>
  <c r="U2196" i="1" s="1"/>
  <c r="V2196" i="1" s="1"/>
  <c r="J2150" i="1"/>
  <c r="K2150" i="1"/>
  <c r="L2150" i="1"/>
  <c r="M2150" i="1"/>
  <c r="N2150" i="1"/>
  <c r="O2150" i="1"/>
  <c r="P2150" i="1"/>
  <c r="Q2150" i="1"/>
  <c r="R2150" i="1"/>
  <c r="S2150" i="1"/>
  <c r="I2150" i="1"/>
  <c r="J2097" i="1"/>
  <c r="K2097" i="1"/>
  <c r="L2097" i="1"/>
  <c r="M2097" i="1"/>
  <c r="N2097" i="1"/>
  <c r="O2097" i="1"/>
  <c r="P2097" i="1"/>
  <c r="Q2097" i="1"/>
  <c r="R2097" i="1"/>
  <c r="S2097" i="1"/>
  <c r="I2097" i="1"/>
  <c r="J2043" i="1"/>
  <c r="K2043" i="1"/>
  <c r="L2043" i="1"/>
  <c r="M2043" i="1"/>
  <c r="N2043" i="1"/>
  <c r="O2043" i="1"/>
  <c r="P2043" i="1"/>
  <c r="Q2043" i="1"/>
  <c r="R2043" i="1"/>
  <c r="S2043" i="1"/>
  <c r="J2044" i="1"/>
  <c r="K2044" i="1"/>
  <c r="L2044" i="1"/>
  <c r="M2044" i="1"/>
  <c r="N2044" i="1"/>
  <c r="O2044" i="1"/>
  <c r="P2044" i="1"/>
  <c r="Q2044" i="1"/>
  <c r="R2044" i="1"/>
  <c r="S2044" i="1"/>
  <c r="I2043" i="1"/>
  <c r="S2002" i="1"/>
  <c r="R2002" i="1"/>
  <c r="Q2002" i="1"/>
  <c r="P2002" i="1"/>
  <c r="O2002" i="1"/>
  <c r="N2002" i="1"/>
  <c r="M2002" i="1"/>
  <c r="L2002" i="1"/>
  <c r="K2002" i="1"/>
  <c r="J2002" i="1"/>
  <c r="S2001" i="1"/>
  <c r="R2001" i="1"/>
  <c r="Q2001" i="1"/>
  <c r="P2001" i="1"/>
  <c r="O2001" i="1"/>
  <c r="N2001" i="1"/>
  <c r="M2001" i="1"/>
  <c r="L2001" i="1"/>
  <c r="K2001" i="1"/>
  <c r="J2001" i="1"/>
  <c r="I2002" i="1"/>
  <c r="I2001" i="1"/>
  <c r="I2011" i="1"/>
  <c r="J2011" i="1" s="1"/>
  <c r="K2011" i="1" s="1"/>
  <c r="L2011" i="1" s="1"/>
  <c r="M2011" i="1" s="1"/>
  <c r="N2011" i="1" s="1"/>
  <c r="O2011" i="1" s="1"/>
  <c r="P2011" i="1" s="1"/>
  <c r="Q2011" i="1" s="1"/>
  <c r="R2011" i="1" s="1"/>
  <c r="S2011" i="1" s="1"/>
  <c r="T2011" i="1" s="1"/>
  <c r="U2011" i="1" s="1"/>
  <c r="V2011" i="1" s="1"/>
  <c r="I2005" i="1"/>
  <c r="J2005" i="1" s="1"/>
  <c r="K2005" i="1" s="1"/>
  <c r="L2005" i="1" s="1"/>
  <c r="M2005" i="1" s="1"/>
  <c r="N2005" i="1" s="1"/>
  <c r="O2005" i="1" s="1"/>
  <c r="P2005" i="1" s="1"/>
  <c r="Q2005" i="1" s="1"/>
  <c r="R2005" i="1" s="1"/>
  <c r="S2005" i="1" s="1"/>
  <c r="T2005" i="1" s="1"/>
  <c r="U2005" i="1" s="1"/>
  <c r="V2005" i="1" s="1"/>
  <c r="I2000" i="1"/>
  <c r="J2000" i="1" s="1"/>
  <c r="K2000" i="1" s="1"/>
  <c r="L2000" i="1" s="1"/>
  <c r="M2000" i="1" s="1"/>
  <c r="N2000" i="1" s="1"/>
  <c r="O2000" i="1" s="1"/>
  <c r="P2000" i="1" s="1"/>
  <c r="Q2000" i="1" s="1"/>
  <c r="R2000" i="1" s="1"/>
  <c r="S2000" i="1" s="1"/>
  <c r="T2000" i="1" s="1"/>
  <c r="U2000" i="1" s="1"/>
  <c r="V2000" i="1" s="1"/>
  <c r="I1994" i="1"/>
  <c r="J1994" i="1" s="1"/>
  <c r="K1994" i="1" s="1"/>
  <c r="L1994" i="1" s="1"/>
  <c r="M1994" i="1" s="1"/>
  <c r="N1994" i="1" s="1"/>
  <c r="O1994" i="1" s="1"/>
  <c r="P1994" i="1" s="1"/>
  <c r="Q1994" i="1" s="1"/>
  <c r="R1994" i="1" s="1"/>
  <c r="S1994" i="1" s="1"/>
  <c r="T1994" i="1" s="1"/>
  <c r="U1994" i="1" s="1"/>
  <c r="V1994" i="1" s="1"/>
  <c r="J1949" i="1"/>
  <c r="K1949" i="1"/>
  <c r="L1949" i="1"/>
  <c r="M1949" i="1"/>
  <c r="N1949" i="1"/>
  <c r="O1949" i="1"/>
  <c r="P1949" i="1"/>
  <c r="Q1949" i="1"/>
  <c r="R1949" i="1"/>
  <c r="S1949" i="1"/>
  <c r="I1949" i="1"/>
  <c r="J1895" i="1"/>
  <c r="K1895" i="1"/>
  <c r="L1895" i="1"/>
  <c r="M1895" i="1"/>
  <c r="N1895" i="1"/>
  <c r="O1895" i="1"/>
  <c r="P1895" i="1"/>
  <c r="Q1895" i="1"/>
  <c r="R1895" i="1"/>
  <c r="S1895" i="1"/>
  <c r="J1896" i="1"/>
  <c r="K1896" i="1"/>
  <c r="L1896" i="1"/>
  <c r="M1896" i="1"/>
  <c r="N1896" i="1"/>
  <c r="O1896" i="1"/>
  <c r="P1896" i="1"/>
  <c r="Q1896" i="1"/>
  <c r="R1896" i="1"/>
  <c r="S1896" i="1"/>
  <c r="I1895" i="1"/>
  <c r="J1841" i="1"/>
  <c r="K1841" i="1"/>
  <c r="L1841" i="1"/>
  <c r="M1841" i="1"/>
  <c r="N1841" i="1"/>
  <c r="O1841" i="1"/>
  <c r="P1841" i="1"/>
  <c r="Q1841" i="1"/>
  <c r="R1841" i="1"/>
  <c r="S1841" i="1"/>
  <c r="I1841" i="1"/>
  <c r="J1788" i="1"/>
  <c r="K1788" i="1"/>
  <c r="L1788" i="1"/>
  <c r="M1788" i="1"/>
  <c r="N1788" i="1"/>
  <c r="O1788" i="1"/>
  <c r="P1788" i="1"/>
  <c r="Q1788" i="1"/>
  <c r="R1788" i="1"/>
  <c r="S1788" i="1"/>
  <c r="I1788" i="1"/>
  <c r="J1747" i="1"/>
  <c r="K1747" i="1"/>
  <c r="L1747" i="1"/>
  <c r="M1747" i="1"/>
  <c r="N1747" i="1"/>
  <c r="O1747" i="1"/>
  <c r="P1747" i="1"/>
  <c r="Q1747" i="1"/>
  <c r="R1747" i="1"/>
  <c r="S1747" i="1"/>
  <c r="J1748" i="1"/>
  <c r="K1748" i="1"/>
  <c r="L1748" i="1"/>
  <c r="M1748" i="1"/>
  <c r="N1748" i="1"/>
  <c r="O1748" i="1"/>
  <c r="P1748" i="1"/>
  <c r="Q1748" i="1"/>
  <c r="R1748" i="1"/>
  <c r="S1748" i="1"/>
  <c r="I1748" i="1"/>
  <c r="I1747" i="1"/>
  <c r="I1757" i="1"/>
  <c r="J1757" i="1" s="1"/>
  <c r="K1757" i="1" s="1"/>
  <c r="L1757" i="1" s="1"/>
  <c r="M1757" i="1" s="1"/>
  <c r="N1757" i="1" s="1"/>
  <c r="O1757" i="1" s="1"/>
  <c r="P1757" i="1" s="1"/>
  <c r="Q1757" i="1" s="1"/>
  <c r="R1757" i="1" s="1"/>
  <c r="S1757" i="1" s="1"/>
  <c r="T1757" i="1" s="1"/>
  <c r="U1757" i="1" s="1"/>
  <c r="V1757" i="1" s="1"/>
  <c r="I1751" i="1"/>
  <c r="J1751" i="1" s="1"/>
  <c r="K1751" i="1" s="1"/>
  <c r="L1751" i="1" s="1"/>
  <c r="M1751" i="1" s="1"/>
  <c r="N1751" i="1" s="1"/>
  <c r="O1751" i="1" s="1"/>
  <c r="P1751" i="1" s="1"/>
  <c r="Q1751" i="1" s="1"/>
  <c r="R1751" i="1" s="1"/>
  <c r="S1751" i="1" s="1"/>
  <c r="T1751" i="1" s="1"/>
  <c r="U1751" i="1" s="1"/>
  <c r="V1751" i="1" s="1"/>
  <c r="I1746" i="1"/>
  <c r="J1746" i="1" s="1"/>
  <c r="K1746" i="1" s="1"/>
  <c r="L1746" i="1" s="1"/>
  <c r="M1746" i="1" s="1"/>
  <c r="N1746" i="1" s="1"/>
  <c r="O1746" i="1" s="1"/>
  <c r="P1746" i="1" s="1"/>
  <c r="Q1746" i="1" s="1"/>
  <c r="R1746" i="1" s="1"/>
  <c r="S1746" i="1" s="1"/>
  <c r="T1746" i="1" s="1"/>
  <c r="U1746" i="1" s="1"/>
  <c r="V1746" i="1" s="1"/>
  <c r="I1740" i="1"/>
  <c r="J1740" i="1" s="1"/>
  <c r="K1740" i="1" s="1"/>
  <c r="L1740" i="1" s="1"/>
  <c r="M1740" i="1" s="1"/>
  <c r="N1740" i="1" s="1"/>
  <c r="O1740" i="1" s="1"/>
  <c r="P1740" i="1" s="1"/>
  <c r="Q1740" i="1" s="1"/>
  <c r="R1740" i="1" s="1"/>
  <c r="S1740" i="1" s="1"/>
  <c r="T1740" i="1" s="1"/>
  <c r="U1740" i="1" s="1"/>
  <c r="V1740" i="1" s="1"/>
  <c r="J1693" i="1"/>
  <c r="K1693" i="1"/>
  <c r="L1693" i="1"/>
  <c r="M1693" i="1"/>
  <c r="N1693" i="1"/>
  <c r="O1693" i="1"/>
  <c r="P1693" i="1"/>
  <c r="Q1693" i="1"/>
  <c r="R1693" i="1"/>
  <c r="S1693" i="1"/>
  <c r="J1694" i="1"/>
  <c r="K1694" i="1"/>
  <c r="L1694" i="1"/>
  <c r="M1694" i="1"/>
  <c r="N1694" i="1"/>
  <c r="O1694" i="1"/>
  <c r="P1694" i="1"/>
  <c r="Q1694" i="1"/>
  <c r="R1694" i="1"/>
  <c r="S1694" i="1"/>
  <c r="I1693" i="1"/>
  <c r="J1461" i="1"/>
  <c r="K1461" i="1"/>
  <c r="L1461" i="1"/>
  <c r="M1461" i="1"/>
  <c r="N1461" i="1"/>
  <c r="O1461" i="1"/>
  <c r="P1461" i="1"/>
  <c r="Q1461" i="1"/>
  <c r="R1461" i="1"/>
  <c r="S1461" i="1"/>
  <c r="J1462" i="1"/>
  <c r="K1462" i="1"/>
  <c r="L1462" i="1"/>
  <c r="M1462" i="1"/>
  <c r="N1462" i="1"/>
  <c r="O1462" i="1"/>
  <c r="P1462" i="1"/>
  <c r="Q1462" i="1"/>
  <c r="R1462" i="1"/>
  <c r="S1462" i="1"/>
  <c r="I1461" i="1"/>
  <c r="J1408" i="1"/>
  <c r="K1408" i="1"/>
  <c r="L1408" i="1"/>
  <c r="M1408" i="1"/>
  <c r="N1408" i="1"/>
  <c r="O1408" i="1"/>
  <c r="P1408" i="1"/>
  <c r="Q1408" i="1"/>
  <c r="R1408" i="1"/>
  <c r="S1408" i="1"/>
  <c r="I1408" i="1"/>
  <c r="J1355" i="1"/>
  <c r="K1355" i="1"/>
  <c r="L1355" i="1"/>
  <c r="M1355" i="1"/>
  <c r="N1355" i="1"/>
  <c r="O1355" i="1"/>
  <c r="P1355" i="1"/>
  <c r="Q1355" i="1"/>
  <c r="R1355" i="1"/>
  <c r="S1355" i="1"/>
  <c r="J1356" i="1"/>
  <c r="K1356" i="1"/>
  <c r="L1356" i="1"/>
  <c r="M1356" i="1"/>
  <c r="N1356" i="1"/>
  <c r="O1356" i="1"/>
  <c r="P1356" i="1"/>
  <c r="Q1356" i="1"/>
  <c r="R1356" i="1"/>
  <c r="S1356" i="1"/>
  <c r="I1355" i="1"/>
  <c r="J1302" i="1"/>
  <c r="K1302" i="1"/>
  <c r="L1302" i="1"/>
  <c r="M1302" i="1"/>
  <c r="N1302" i="1"/>
  <c r="O1302" i="1"/>
  <c r="P1302" i="1"/>
  <c r="Q1302" i="1"/>
  <c r="R1302" i="1"/>
  <c r="S1302" i="1"/>
  <c r="J1303" i="1"/>
  <c r="K1303" i="1"/>
  <c r="L1303" i="1"/>
  <c r="M1303" i="1"/>
  <c r="N1303" i="1"/>
  <c r="O1303" i="1"/>
  <c r="P1303" i="1"/>
  <c r="Q1303" i="1"/>
  <c r="R1303" i="1"/>
  <c r="S1303" i="1"/>
  <c r="I1302" i="1"/>
  <c r="J1090" i="1"/>
  <c r="K1090" i="1"/>
  <c r="L1090" i="1"/>
  <c r="M1090" i="1"/>
  <c r="N1090" i="1"/>
  <c r="O1090" i="1"/>
  <c r="P1090" i="1"/>
  <c r="Q1090" i="1"/>
  <c r="R1090" i="1"/>
  <c r="S1090" i="1"/>
  <c r="J1091" i="1"/>
  <c r="K1091" i="1"/>
  <c r="L1091" i="1"/>
  <c r="M1091" i="1"/>
  <c r="N1091" i="1"/>
  <c r="O1091" i="1"/>
  <c r="P1091" i="1"/>
  <c r="Q1091" i="1"/>
  <c r="R1091" i="1"/>
  <c r="S1091" i="1"/>
  <c r="I1090" i="1"/>
  <c r="J996" i="1"/>
  <c r="K996" i="1"/>
  <c r="L996" i="1"/>
  <c r="M996" i="1"/>
  <c r="N996" i="1"/>
  <c r="O996" i="1"/>
  <c r="P996" i="1"/>
  <c r="Q996" i="1"/>
  <c r="R996" i="1"/>
  <c r="S996" i="1"/>
  <c r="I996" i="1"/>
  <c r="J849" i="1"/>
  <c r="K849" i="1"/>
  <c r="L849" i="1"/>
  <c r="M849" i="1"/>
  <c r="N849" i="1"/>
  <c r="O849" i="1"/>
  <c r="P849" i="1"/>
  <c r="Q849" i="1"/>
  <c r="R849" i="1"/>
  <c r="S849" i="1"/>
  <c r="I849" i="1"/>
  <c r="J795" i="1"/>
  <c r="K795" i="1"/>
  <c r="L795" i="1"/>
  <c r="M795" i="1"/>
  <c r="N795" i="1"/>
  <c r="O795" i="1"/>
  <c r="P795" i="1"/>
  <c r="Q795" i="1"/>
  <c r="R795" i="1"/>
  <c r="S795" i="1"/>
  <c r="J796" i="1"/>
  <c r="K796" i="1"/>
  <c r="L796" i="1"/>
  <c r="M796" i="1"/>
  <c r="N796" i="1"/>
  <c r="O796" i="1"/>
  <c r="P796" i="1"/>
  <c r="Q796" i="1"/>
  <c r="R796" i="1"/>
  <c r="S796" i="1"/>
  <c r="I795" i="1"/>
  <c r="J1595" i="1"/>
  <c r="K1595" i="1"/>
  <c r="L1595" i="1"/>
  <c r="M1595" i="1"/>
  <c r="N1595" i="1"/>
  <c r="O1595" i="1"/>
  <c r="P1595" i="1"/>
  <c r="Q1595" i="1"/>
  <c r="R1595" i="1"/>
  <c r="S1595" i="1"/>
  <c r="J1596" i="1"/>
  <c r="K1596" i="1"/>
  <c r="L1596" i="1"/>
  <c r="M1596" i="1"/>
  <c r="N1596" i="1"/>
  <c r="O1596" i="1"/>
  <c r="P1596" i="1"/>
  <c r="Q1596" i="1"/>
  <c r="R1596" i="1"/>
  <c r="S1596" i="1"/>
  <c r="I1595" i="1"/>
  <c r="J1554" i="1"/>
  <c r="K1554" i="1"/>
  <c r="L1554" i="1"/>
  <c r="M1554" i="1"/>
  <c r="N1554" i="1"/>
  <c r="O1554" i="1"/>
  <c r="P1554" i="1"/>
  <c r="Q1554" i="1"/>
  <c r="R1554" i="1"/>
  <c r="S1554" i="1"/>
  <c r="J1555" i="1"/>
  <c r="K1555" i="1"/>
  <c r="L1555" i="1"/>
  <c r="M1555" i="1"/>
  <c r="N1555" i="1"/>
  <c r="O1555" i="1"/>
  <c r="P1555" i="1"/>
  <c r="Q1555" i="1"/>
  <c r="R1555" i="1"/>
  <c r="S1555" i="1"/>
  <c r="I1554" i="1"/>
  <c r="J1507" i="1"/>
  <c r="K1507" i="1"/>
  <c r="L1507" i="1"/>
  <c r="M1507" i="1"/>
  <c r="N1507" i="1"/>
  <c r="O1507" i="1"/>
  <c r="P1507" i="1"/>
  <c r="Q1507" i="1"/>
  <c r="R1507" i="1"/>
  <c r="S1507" i="1"/>
  <c r="J1508" i="1"/>
  <c r="K1508" i="1"/>
  <c r="L1508" i="1"/>
  <c r="M1508" i="1"/>
  <c r="N1508" i="1"/>
  <c r="O1508" i="1"/>
  <c r="P1508" i="1"/>
  <c r="Q1508" i="1"/>
  <c r="R1508" i="1"/>
  <c r="S1508" i="1"/>
  <c r="I1507" i="1"/>
  <c r="I1555" i="1"/>
  <c r="I1564" i="1"/>
  <c r="J1564" i="1" s="1"/>
  <c r="K1564" i="1" s="1"/>
  <c r="L1564" i="1" s="1"/>
  <c r="M1564" i="1" s="1"/>
  <c r="N1564" i="1" s="1"/>
  <c r="O1564" i="1" s="1"/>
  <c r="P1564" i="1" s="1"/>
  <c r="Q1564" i="1" s="1"/>
  <c r="R1564" i="1" s="1"/>
  <c r="S1564" i="1" s="1"/>
  <c r="T1564" i="1" s="1"/>
  <c r="U1564" i="1" s="1"/>
  <c r="V1564" i="1" s="1"/>
  <c r="I1558" i="1"/>
  <c r="J1558" i="1" s="1"/>
  <c r="K1558" i="1" s="1"/>
  <c r="L1558" i="1" s="1"/>
  <c r="M1558" i="1" s="1"/>
  <c r="N1558" i="1" s="1"/>
  <c r="O1558" i="1" s="1"/>
  <c r="P1558" i="1" s="1"/>
  <c r="Q1558" i="1" s="1"/>
  <c r="R1558" i="1" s="1"/>
  <c r="S1558" i="1" s="1"/>
  <c r="T1558" i="1" s="1"/>
  <c r="U1558" i="1" s="1"/>
  <c r="V1558" i="1" s="1"/>
  <c r="I1553" i="1"/>
  <c r="J1553" i="1" s="1"/>
  <c r="K1553" i="1" s="1"/>
  <c r="L1553" i="1" s="1"/>
  <c r="M1553" i="1" s="1"/>
  <c r="N1553" i="1" s="1"/>
  <c r="O1553" i="1" s="1"/>
  <c r="I1547" i="1"/>
  <c r="J1547" i="1" s="1"/>
  <c r="K1547" i="1" s="1"/>
  <c r="L1547" i="1" s="1"/>
  <c r="M1547" i="1" s="1"/>
  <c r="N1547" i="1" s="1"/>
  <c r="O1547" i="1" s="1"/>
  <c r="P1547" i="1" s="1"/>
  <c r="J1049" i="1"/>
  <c r="K1049" i="1"/>
  <c r="L1049" i="1"/>
  <c r="M1049" i="1"/>
  <c r="N1049" i="1"/>
  <c r="O1049" i="1"/>
  <c r="P1049" i="1"/>
  <c r="Q1049" i="1"/>
  <c r="R1049" i="1"/>
  <c r="S1049" i="1"/>
  <c r="J1050" i="1"/>
  <c r="K1050" i="1"/>
  <c r="L1050" i="1"/>
  <c r="M1050" i="1"/>
  <c r="N1050" i="1"/>
  <c r="O1050" i="1"/>
  <c r="P1050" i="1"/>
  <c r="Q1050" i="1"/>
  <c r="R1050" i="1"/>
  <c r="S1050" i="1"/>
  <c r="I1050" i="1"/>
  <c r="I1049" i="1"/>
  <c r="I1059" i="1"/>
  <c r="J1059" i="1" s="1"/>
  <c r="K1059" i="1" s="1"/>
  <c r="L1059" i="1" s="1"/>
  <c r="M1059" i="1" s="1"/>
  <c r="N1059" i="1" s="1"/>
  <c r="O1059" i="1" s="1"/>
  <c r="P1059" i="1" s="1"/>
  <c r="Q1059" i="1" s="1"/>
  <c r="R1059" i="1" s="1"/>
  <c r="S1059" i="1" s="1"/>
  <c r="T1059" i="1" s="1"/>
  <c r="U1059" i="1" s="1"/>
  <c r="V1059" i="1" s="1"/>
  <c r="I1053" i="1"/>
  <c r="J1053" i="1" s="1"/>
  <c r="K1053" i="1" s="1"/>
  <c r="L1053" i="1" s="1"/>
  <c r="M1053" i="1" s="1"/>
  <c r="N1053" i="1" s="1"/>
  <c r="O1053" i="1" s="1"/>
  <c r="P1053" i="1" s="1"/>
  <c r="Q1053" i="1" s="1"/>
  <c r="R1053" i="1" s="1"/>
  <c r="S1053" i="1" s="1"/>
  <c r="T1053" i="1" s="1"/>
  <c r="U1053" i="1" s="1"/>
  <c r="V1053" i="1" s="1"/>
  <c r="I1048" i="1"/>
  <c r="J1048" i="1" s="1"/>
  <c r="K1048" i="1" s="1"/>
  <c r="L1048" i="1" s="1"/>
  <c r="M1048" i="1" s="1"/>
  <c r="N1048" i="1" s="1"/>
  <c r="O1048" i="1" s="1"/>
  <c r="P1048" i="1" s="1"/>
  <c r="Q1048" i="1" s="1"/>
  <c r="R1048" i="1" s="1"/>
  <c r="S1048" i="1" s="1"/>
  <c r="T1048" i="1" s="1"/>
  <c r="U1048" i="1" s="1"/>
  <c r="V1048" i="1" s="1"/>
  <c r="I1042" i="1"/>
  <c r="J1042" i="1" s="1"/>
  <c r="K1042" i="1" s="1"/>
  <c r="L1042" i="1" s="1"/>
  <c r="M1042" i="1" s="1"/>
  <c r="N1042" i="1" s="1"/>
  <c r="O1042" i="1" s="1"/>
  <c r="P1042" i="1" s="1"/>
  <c r="Q1042" i="1" s="1"/>
  <c r="R1042" i="1" s="1"/>
  <c r="S1042" i="1" s="1"/>
  <c r="T1042" i="1" s="1"/>
  <c r="U1042" i="1" s="1"/>
  <c r="V1042" i="1" s="1"/>
  <c r="I965" i="1"/>
  <c r="J965" i="1" s="1"/>
  <c r="K965" i="1" s="1"/>
  <c r="L965" i="1" s="1"/>
  <c r="M965" i="1" s="1"/>
  <c r="N965" i="1" s="1"/>
  <c r="O965" i="1" s="1"/>
  <c r="P965" i="1" s="1"/>
  <c r="Q965" i="1" s="1"/>
  <c r="R965" i="1" s="1"/>
  <c r="S965" i="1" s="1"/>
  <c r="T965" i="1" s="1"/>
  <c r="U965" i="1" s="1"/>
  <c r="V965" i="1" s="1"/>
  <c r="I959" i="1"/>
  <c r="J959" i="1" s="1"/>
  <c r="K959" i="1" s="1"/>
  <c r="L959" i="1" s="1"/>
  <c r="M959" i="1" s="1"/>
  <c r="N959" i="1" s="1"/>
  <c r="O959" i="1" s="1"/>
  <c r="P959" i="1" s="1"/>
  <c r="Q959" i="1" s="1"/>
  <c r="R959" i="1" s="1"/>
  <c r="S959" i="1" s="1"/>
  <c r="T959" i="1" s="1"/>
  <c r="U959" i="1" s="1"/>
  <c r="V959" i="1" s="1"/>
  <c r="I954" i="1"/>
  <c r="J954" i="1" s="1"/>
  <c r="K954" i="1" s="1"/>
  <c r="L954" i="1" s="1"/>
  <c r="M954" i="1" s="1"/>
  <c r="N954" i="1" s="1"/>
  <c r="O954" i="1" s="1"/>
  <c r="P954" i="1" s="1"/>
  <c r="Q954" i="1" s="1"/>
  <c r="R954" i="1" s="1"/>
  <c r="S954" i="1" s="1"/>
  <c r="T954" i="1" s="1"/>
  <c r="U954" i="1" s="1"/>
  <c r="V954" i="1" s="1"/>
  <c r="I948" i="1"/>
  <c r="J948" i="1" s="1"/>
  <c r="K948" i="1" s="1"/>
  <c r="L948" i="1" s="1"/>
  <c r="M948" i="1" s="1"/>
  <c r="N948" i="1" s="1"/>
  <c r="O948" i="1" s="1"/>
  <c r="P948" i="1" s="1"/>
  <c r="Q948" i="1" s="1"/>
  <c r="R948" i="1" s="1"/>
  <c r="S948" i="1" s="1"/>
  <c r="T948" i="1" s="1"/>
  <c r="U948" i="1" s="1"/>
  <c r="V948" i="1" s="1"/>
  <c r="I721" i="1"/>
  <c r="J721" i="1" s="1"/>
  <c r="K721" i="1" s="1"/>
  <c r="L721" i="1" s="1"/>
  <c r="M721" i="1" s="1"/>
  <c r="N721" i="1" s="1"/>
  <c r="O721" i="1" s="1"/>
  <c r="P721" i="1" s="1"/>
  <c r="Q721" i="1" s="1"/>
  <c r="R721" i="1" s="1"/>
  <c r="S721" i="1" s="1"/>
  <c r="T721" i="1" s="1"/>
  <c r="U721" i="1" s="1"/>
  <c r="V721" i="1" s="1"/>
  <c r="I746" i="1"/>
  <c r="J746" i="1" s="1"/>
  <c r="K746" i="1" s="1"/>
  <c r="L746" i="1" s="1"/>
  <c r="M746" i="1" s="1"/>
  <c r="N746" i="1" s="1"/>
  <c r="O746" i="1" s="1"/>
  <c r="P746" i="1" s="1"/>
  <c r="Q746" i="1" s="1"/>
  <c r="R746" i="1" s="1"/>
  <c r="S746" i="1" s="1"/>
  <c r="T746" i="1" s="1"/>
  <c r="U746" i="1" s="1"/>
  <c r="V746" i="1" s="1"/>
  <c r="I763" i="1"/>
  <c r="J763" i="1" s="1"/>
  <c r="K763" i="1" s="1"/>
  <c r="L763" i="1" s="1"/>
  <c r="M763" i="1" s="1"/>
  <c r="N763" i="1" s="1"/>
  <c r="O763" i="1" s="1"/>
  <c r="P763" i="1" s="1"/>
  <c r="Q763" i="1" s="1"/>
  <c r="R763" i="1" s="1"/>
  <c r="S763" i="1" s="1"/>
  <c r="T763" i="1" s="1"/>
  <c r="U763" i="1" s="1"/>
  <c r="V763" i="1" s="1"/>
  <c r="I757" i="1"/>
  <c r="J757" i="1" s="1"/>
  <c r="K757" i="1" s="1"/>
  <c r="L757" i="1" s="1"/>
  <c r="M757" i="1" s="1"/>
  <c r="N757" i="1" s="1"/>
  <c r="O757" i="1" s="1"/>
  <c r="P757" i="1" s="1"/>
  <c r="Q757" i="1" s="1"/>
  <c r="R757" i="1" s="1"/>
  <c r="S757" i="1" s="1"/>
  <c r="T757" i="1" s="1"/>
  <c r="U757" i="1" s="1"/>
  <c r="V757" i="1" s="1"/>
  <c r="I752" i="1"/>
  <c r="J752" i="1" s="1"/>
  <c r="K752" i="1" s="1"/>
  <c r="L752" i="1" s="1"/>
  <c r="M752" i="1" s="1"/>
  <c r="N752" i="1" s="1"/>
  <c r="O752" i="1" s="1"/>
  <c r="P752" i="1" s="1"/>
  <c r="Q752" i="1" s="1"/>
  <c r="R752" i="1" s="1"/>
  <c r="S752" i="1" s="1"/>
  <c r="T752" i="1" s="1"/>
  <c r="U752" i="1" s="1"/>
  <c r="V752" i="1" s="1"/>
  <c r="I704" i="1"/>
  <c r="J704" i="1" s="1"/>
  <c r="K704" i="1" s="1"/>
  <c r="L704" i="1" s="1"/>
  <c r="M704" i="1" s="1"/>
  <c r="N704" i="1" s="1"/>
  <c r="O704" i="1" s="1"/>
  <c r="P704" i="1" s="1"/>
  <c r="Q704" i="1" s="1"/>
  <c r="R704" i="1" s="1"/>
  <c r="S704" i="1" s="1"/>
  <c r="T704" i="1" s="1"/>
  <c r="U704" i="1" s="1"/>
  <c r="V704" i="1" s="1"/>
  <c r="I715" i="1"/>
  <c r="J715" i="1" s="1"/>
  <c r="K715" i="1" s="1"/>
  <c r="L715" i="1" s="1"/>
  <c r="M715" i="1" s="1"/>
  <c r="N715" i="1" s="1"/>
  <c r="O715" i="1" s="1"/>
  <c r="P715" i="1" s="1"/>
  <c r="Q715" i="1" s="1"/>
  <c r="R715" i="1" s="1"/>
  <c r="S715" i="1" s="1"/>
  <c r="T715" i="1" s="1"/>
  <c r="U715" i="1" s="1"/>
  <c r="V715" i="1" s="1"/>
  <c r="I710" i="1"/>
  <c r="J710" i="1" s="1"/>
  <c r="K710" i="1" s="1"/>
  <c r="L710" i="1" s="1"/>
  <c r="M710" i="1" s="1"/>
  <c r="N710" i="1" s="1"/>
  <c r="O710" i="1" s="1"/>
  <c r="P710" i="1" s="1"/>
  <c r="Q710" i="1" s="1"/>
  <c r="R710" i="1" s="1"/>
  <c r="S710" i="1" s="1"/>
  <c r="T710" i="1" s="1"/>
  <c r="U710" i="1" s="1"/>
  <c r="V710" i="1" s="1"/>
  <c r="J902" i="1"/>
  <c r="K902" i="1"/>
  <c r="L902" i="1"/>
  <c r="M902" i="1"/>
  <c r="N902" i="1"/>
  <c r="O902" i="1"/>
  <c r="P902" i="1"/>
  <c r="Q902" i="1"/>
  <c r="R902" i="1"/>
  <c r="S902" i="1"/>
  <c r="I902" i="1"/>
  <c r="J955" i="1"/>
  <c r="K955" i="1"/>
  <c r="L955" i="1"/>
  <c r="M955" i="1"/>
  <c r="N955" i="1"/>
  <c r="O955" i="1"/>
  <c r="P955" i="1"/>
  <c r="Q955" i="1"/>
  <c r="R955" i="1"/>
  <c r="S955" i="1"/>
  <c r="J956" i="1"/>
  <c r="K956" i="1"/>
  <c r="L956" i="1"/>
  <c r="M956" i="1"/>
  <c r="N956" i="1"/>
  <c r="O956" i="1"/>
  <c r="P956" i="1"/>
  <c r="Q956" i="1"/>
  <c r="R956" i="1"/>
  <c r="S956" i="1"/>
  <c r="I956" i="1"/>
  <c r="I955" i="1"/>
  <c r="J753" i="1"/>
  <c r="K753" i="1"/>
  <c r="L753" i="1"/>
  <c r="M753" i="1"/>
  <c r="N753" i="1"/>
  <c r="O753" i="1"/>
  <c r="P753" i="1"/>
  <c r="Q753" i="1"/>
  <c r="R753" i="1"/>
  <c r="S753" i="1"/>
  <c r="J754" i="1"/>
  <c r="K754" i="1"/>
  <c r="L754" i="1"/>
  <c r="M754" i="1"/>
  <c r="N754" i="1"/>
  <c r="O754" i="1"/>
  <c r="P754" i="1"/>
  <c r="Q754" i="1"/>
  <c r="R754" i="1"/>
  <c r="S754" i="1"/>
  <c r="I754" i="1"/>
  <c r="I753" i="1"/>
  <c r="J712" i="1"/>
  <c r="K712" i="1"/>
  <c r="L712" i="1"/>
  <c r="M712" i="1"/>
  <c r="N712" i="1"/>
  <c r="O712" i="1"/>
  <c r="P712" i="1"/>
  <c r="Q712" i="1"/>
  <c r="R712" i="1"/>
  <c r="S712" i="1"/>
  <c r="I712" i="1"/>
  <c r="J711" i="1"/>
  <c r="K711" i="1"/>
  <c r="L711" i="1"/>
  <c r="M711" i="1"/>
  <c r="N711" i="1"/>
  <c r="O711" i="1"/>
  <c r="P711" i="1"/>
  <c r="Q711" i="1"/>
  <c r="R711" i="1"/>
  <c r="S711" i="1"/>
  <c r="I711" i="1"/>
  <c r="A86" i="8"/>
  <c r="B86" i="8"/>
  <c r="S86" i="8" s="1"/>
  <c r="A87" i="8"/>
  <c r="B87" i="8"/>
  <c r="S87" i="8" s="1"/>
  <c r="A88" i="8"/>
  <c r="B88" i="8"/>
  <c r="S88" i="8" s="1"/>
  <c r="A80" i="8"/>
  <c r="B80" i="8"/>
  <c r="S80" i="8" s="1"/>
  <c r="A81" i="8"/>
  <c r="B81" i="8"/>
  <c r="S81" i="8" s="1"/>
  <c r="A82" i="8"/>
  <c r="B82" i="8"/>
  <c r="S82" i="8" s="1"/>
  <c r="A67" i="8"/>
  <c r="B67" i="8"/>
  <c r="S67" i="8" s="1"/>
  <c r="A68" i="8"/>
  <c r="B68" i="8"/>
  <c r="S68" i="8" s="1"/>
  <c r="A69" i="8"/>
  <c r="B69" i="8"/>
  <c r="S69" i="8" s="1"/>
  <c r="A63" i="8"/>
  <c r="B63" i="8"/>
  <c r="S63" i="8" s="1"/>
  <c r="A64" i="8"/>
  <c r="B64" i="8"/>
  <c r="S64" i="8" s="1"/>
  <c r="A59" i="8"/>
  <c r="B59" i="8"/>
  <c r="S59" i="8" s="1"/>
  <c r="A54" i="8"/>
  <c r="B54" i="8"/>
  <c r="S54" i="8" s="1"/>
  <c r="A50" i="8"/>
  <c r="B50" i="8"/>
  <c r="S50" i="8" s="1"/>
  <c r="A40" i="8"/>
  <c r="B40" i="8"/>
  <c r="S40" i="8" s="1"/>
  <c r="A38" i="8"/>
  <c r="B38" i="8"/>
  <c r="S38" i="8" s="1"/>
  <c r="A33" i="8"/>
  <c r="B33" i="8"/>
  <c r="S33" i="8" s="1"/>
  <c r="A34" i="8"/>
  <c r="B34" i="8"/>
  <c r="S34" i="8" s="1"/>
  <c r="H3084" i="1"/>
  <c r="G3087" i="1" s="1"/>
  <c r="S3117" i="1"/>
  <c r="S3121" i="1" s="1"/>
  <c r="R3117" i="1"/>
  <c r="R3121" i="1" s="1"/>
  <c r="Q3117" i="1"/>
  <c r="Q3121" i="1" s="1"/>
  <c r="P3117" i="1"/>
  <c r="P3121" i="1" s="1"/>
  <c r="L3117" i="1"/>
  <c r="L3121" i="1" s="1"/>
  <c r="K3117" i="1"/>
  <c r="K3121" i="1" s="1"/>
  <c r="J3117" i="1"/>
  <c r="J3121" i="1" s="1"/>
  <c r="I3117" i="1"/>
  <c r="I3121" i="1" s="1"/>
  <c r="N3114" i="1"/>
  <c r="O3114" i="1" s="1"/>
  <c r="O3117" i="1" s="1"/>
  <c r="O3121" i="1" s="1"/>
  <c r="N3112" i="1"/>
  <c r="L3110" i="1"/>
  <c r="M3110" i="1" s="1"/>
  <c r="M3117" i="1" s="1"/>
  <c r="M3121" i="1" s="1"/>
  <c r="K3109" i="1"/>
  <c r="K3108" i="1"/>
  <c r="L3108" i="1" s="1"/>
  <c r="J3107" i="1"/>
  <c r="J3106" i="1"/>
  <c r="K3106" i="1" s="1"/>
  <c r="I3105" i="1"/>
  <c r="J3104" i="1"/>
  <c r="H2423" i="1"/>
  <c r="G2426" i="1" s="1"/>
  <c r="S2456" i="1"/>
  <c r="S2460" i="1" s="1"/>
  <c r="R2456" i="1"/>
  <c r="R2460" i="1" s="1"/>
  <c r="Q2456" i="1"/>
  <c r="Q2460" i="1" s="1"/>
  <c r="P2456" i="1"/>
  <c r="P2460" i="1" s="1"/>
  <c r="L2456" i="1"/>
  <c r="L2460" i="1" s="1"/>
  <c r="K2456" i="1"/>
  <c r="K2460" i="1" s="1"/>
  <c r="J2456" i="1"/>
  <c r="J2460" i="1" s="1"/>
  <c r="I2456" i="1"/>
  <c r="I2460" i="1" s="1"/>
  <c r="N2453" i="1"/>
  <c r="O2453" i="1" s="1"/>
  <c r="O2456" i="1" s="1"/>
  <c r="O2460" i="1" s="1"/>
  <c r="N2451" i="1"/>
  <c r="L2449" i="1"/>
  <c r="M2449" i="1" s="1"/>
  <c r="K2448" i="1"/>
  <c r="K2447" i="1"/>
  <c r="L2447" i="1" s="1"/>
  <c r="J2446" i="1"/>
  <c r="J2445" i="1"/>
  <c r="K2445" i="1" s="1"/>
  <c r="I2444" i="1"/>
  <c r="J2443" i="1"/>
  <c r="H1738" i="1"/>
  <c r="G1741" i="1" s="1"/>
  <c r="S1771" i="1"/>
  <c r="R1771" i="1"/>
  <c r="Q1771" i="1"/>
  <c r="P1771" i="1"/>
  <c r="L1771" i="1"/>
  <c r="K1771" i="1"/>
  <c r="J1771" i="1"/>
  <c r="I1771" i="1"/>
  <c r="N1768" i="1"/>
  <c r="O1768" i="1" s="1"/>
  <c r="O1771" i="1" s="1"/>
  <c r="N1766" i="1"/>
  <c r="K1763" i="1"/>
  <c r="J1761" i="1"/>
  <c r="I1759" i="1"/>
  <c r="J1758" i="1"/>
  <c r="S1755" i="1"/>
  <c r="R1755" i="1"/>
  <c r="Q1755" i="1"/>
  <c r="P1755" i="1"/>
  <c r="O1755" i="1"/>
  <c r="N1755" i="1"/>
  <c r="M1755" i="1"/>
  <c r="L1755" i="1"/>
  <c r="K1755" i="1"/>
  <c r="J1755" i="1"/>
  <c r="I1755" i="1"/>
  <c r="S1744" i="1"/>
  <c r="R1744" i="1"/>
  <c r="Q1744" i="1"/>
  <c r="P1744" i="1"/>
  <c r="O1744" i="1"/>
  <c r="M1744" i="1"/>
  <c r="L1744" i="1"/>
  <c r="K1744" i="1"/>
  <c r="J1744" i="1"/>
  <c r="I1744" i="1"/>
  <c r="H2236" i="1"/>
  <c r="G2239" i="1" s="1"/>
  <c r="S2269" i="1"/>
  <c r="S2273" i="1" s="1"/>
  <c r="R2269" i="1"/>
  <c r="R2273" i="1" s="1"/>
  <c r="Q2269" i="1"/>
  <c r="Q2273" i="1" s="1"/>
  <c r="P2269" i="1"/>
  <c r="P2273" i="1" s="1"/>
  <c r="L2269" i="1"/>
  <c r="L2273" i="1" s="1"/>
  <c r="K2269" i="1"/>
  <c r="K2273" i="1" s="1"/>
  <c r="J2269" i="1"/>
  <c r="J2273" i="1" s="1"/>
  <c r="I2269" i="1"/>
  <c r="I2273" i="1" s="1"/>
  <c r="N2266" i="1"/>
  <c r="O2266" i="1" s="1"/>
  <c r="O2269" i="1" s="1"/>
  <c r="O2273" i="1" s="1"/>
  <c r="N2264" i="1"/>
  <c r="L2262" i="1"/>
  <c r="M2262" i="1" s="1"/>
  <c r="K2261" i="1"/>
  <c r="K2260" i="1"/>
  <c r="L2260" i="1" s="1"/>
  <c r="J2259" i="1"/>
  <c r="J2258" i="1"/>
  <c r="K2258" i="1" s="1"/>
  <c r="I2257" i="1"/>
  <c r="J2256" i="1"/>
  <c r="H2194" i="1"/>
  <c r="G2197" i="1" s="1"/>
  <c r="S2227" i="1"/>
  <c r="R2227" i="1"/>
  <c r="Q2227" i="1"/>
  <c r="P2227" i="1"/>
  <c r="L2227" i="1"/>
  <c r="K2227" i="1"/>
  <c r="J2227" i="1"/>
  <c r="I2227" i="1"/>
  <c r="N2224" i="1"/>
  <c r="O2224" i="1" s="1"/>
  <c r="O2227" i="1" s="1"/>
  <c r="N2222" i="1"/>
  <c r="K2219" i="1"/>
  <c r="J2217" i="1"/>
  <c r="I2215" i="1"/>
  <c r="J2214" i="1"/>
  <c r="S2211" i="1"/>
  <c r="R2211" i="1"/>
  <c r="Q2211" i="1"/>
  <c r="P2211" i="1"/>
  <c r="O2211" i="1"/>
  <c r="N2211" i="1"/>
  <c r="M2211" i="1"/>
  <c r="L2211" i="1"/>
  <c r="K2211" i="1"/>
  <c r="J2211" i="1"/>
  <c r="I2211" i="1"/>
  <c r="S2200" i="1"/>
  <c r="R2200" i="1"/>
  <c r="Q2200" i="1"/>
  <c r="P2200" i="1"/>
  <c r="O2200" i="1"/>
  <c r="M2200" i="1"/>
  <c r="L2200" i="1"/>
  <c r="K2200" i="1"/>
  <c r="J2200" i="1"/>
  <c r="I2200" i="1"/>
  <c r="N2197" i="1"/>
  <c r="H744" i="1"/>
  <c r="G747" i="1" s="1"/>
  <c r="S777" i="1"/>
  <c r="R777" i="1"/>
  <c r="Q777" i="1"/>
  <c r="P777" i="1"/>
  <c r="L777" i="1"/>
  <c r="K777" i="1"/>
  <c r="J777" i="1"/>
  <c r="I777" i="1"/>
  <c r="N774" i="1"/>
  <c r="O774" i="1" s="1"/>
  <c r="O777" i="1" s="1"/>
  <c r="N772" i="1"/>
  <c r="K769" i="1"/>
  <c r="J767" i="1"/>
  <c r="I765" i="1"/>
  <c r="J764" i="1"/>
  <c r="S761" i="1"/>
  <c r="R761" i="1"/>
  <c r="Q761" i="1"/>
  <c r="P761" i="1"/>
  <c r="O761" i="1"/>
  <c r="N761" i="1"/>
  <c r="M761" i="1"/>
  <c r="L761" i="1"/>
  <c r="K761" i="1"/>
  <c r="J761" i="1"/>
  <c r="I761" i="1"/>
  <c r="S750" i="1"/>
  <c r="R750" i="1"/>
  <c r="Q750" i="1"/>
  <c r="P750" i="1"/>
  <c r="O750" i="1"/>
  <c r="M750" i="1"/>
  <c r="L750" i="1"/>
  <c r="K750" i="1"/>
  <c r="J750" i="1"/>
  <c r="I750" i="1"/>
  <c r="H702" i="1"/>
  <c r="G705" i="1" s="1"/>
  <c r="S735" i="1"/>
  <c r="R735" i="1"/>
  <c r="Q735" i="1"/>
  <c r="P735" i="1"/>
  <c r="L735" i="1"/>
  <c r="K735" i="1"/>
  <c r="J735" i="1"/>
  <c r="I735" i="1"/>
  <c r="N730" i="1"/>
  <c r="N735" i="1" s="1"/>
  <c r="K727" i="1"/>
  <c r="J725" i="1"/>
  <c r="I723" i="1"/>
  <c r="J722" i="1"/>
  <c r="S719" i="1"/>
  <c r="R719" i="1"/>
  <c r="Q719" i="1"/>
  <c r="P719" i="1"/>
  <c r="O719" i="1"/>
  <c r="N719" i="1"/>
  <c r="M719" i="1"/>
  <c r="L719" i="1"/>
  <c r="K719" i="1"/>
  <c r="J719" i="1"/>
  <c r="I719" i="1"/>
  <c r="S708" i="1"/>
  <c r="R708" i="1"/>
  <c r="Q708" i="1"/>
  <c r="P708" i="1"/>
  <c r="O708" i="1"/>
  <c r="M708" i="1"/>
  <c r="L708" i="1"/>
  <c r="K708" i="1"/>
  <c r="J708" i="1"/>
  <c r="I708" i="1"/>
  <c r="H946" i="1"/>
  <c r="G949" i="1" s="1"/>
  <c r="S979" i="1"/>
  <c r="R979" i="1"/>
  <c r="Q979" i="1"/>
  <c r="P979" i="1"/>
  <c r="L979" i="1"/>
  <c r="M974" i="1"/>
  <c r="N974" i="1" s="1"/>
  <c r="K971" i="1"/>
  <c r="J969" i="1"/>
  <c r="I967" i="1"/>
  <c r="I979" i="1" s="1"/>
  <c r="J966" i="1"/>
  <c r="S963" i="1"/>
  <c r="R963" i="1"/>
  <c r="Q963" i="1"/>
  <c r="P963" i="1"/>
  <c r="O963" i="1"/>
  <c r="N963" i="1"/>
  <c r="M963" i="1"/>
  <c r="L963" i="1"/>
  <c r="K963" i="1"/>
  <c r="J963" i="1"/>
  <c r="I963" i="1"/>
  <c r="S952" i="1"/>
  <c r="R952" i="1"/>
  <c r="Q952" i="1"/>
  <c r="P952" i="1"/>
  <c r="O952" i="1"/>
  <c r="N952" i="1"/>
  <c r="L952" i="1"/>
  <c r="K952" i="1"/>
  <c r="K970" i="1" s="1"/>
  <c r="L970" i="1" s="1"/>
  <c r="J952" i="1"/>
  <c r="I952" i="1"/>
  <c r="H1992" i="1"/>
  <c r="G1995" i="1" s="1"/>
  <c r="S2025" i="1"/>
  <c r="R2025" i="1"/>
  <c r="Q2025" i="1"/>
  <c r="P2025" i="1"/>
  <c r="L2025" i="1"/>
  <c r="K2025" i="1"/>
  <c r="J2025" i="1"/>
  <c r="I2025" i="1"/>
  <c r="M2020" i="1"/>
  <c r="N2020" i="1" s="1"/>
  <c r="K2017" i="1"/>
  <c r="J2015" i="1"/>
  <c r="I2013" i="1"/>
  <c r="J2012" i="1"/>
  <c r="S2009" i="1"/>
  <c r="R2009" i="1"/>
  <c r="Q2009" i="1"/>
  <c r="P2009" i="1"/>
  <c r="O2009" i="1"/>
  <c r="N2009" i="1"/>
  <c r="M2009" i="1"/>
  <c r="L2009" i="1"/>
  <c r="K2009" i="1"/>
  <c r="J2009" i="1"/>
  <c r="I2009" i="1"/>
  <c r="S1998" i="1"/>
  <c r="R1998" i="1"/>
  <c r="Q1998" i="1"/>
  <c r="P1998" i="1"/>
  <c r="O1998" i="1"/>
  <c r="N1998" i="1"/>
  <c r="L1998" i="1"/>
  <c r="K1998" i="1"/>
  <c r="J1998" i="1"/>
  <c r="I1998" i="1"/>
  <c r="H1040" i="1"/>
  <c r="G1043" i="1" s="1"/>
  <c r="J1073" i="1"/>
  <c r="I1073" i="1"/>
  <c r="M1069" i="1"/>
  <c r="M1068" i="1"/>
  <c r="N1068" i="1" s="1"/>
  <c r="L1067" i="1"/>
  <c r="K1065" i="1"/>
  <c r="J1063" i="1"/>
  <c r="I1061" i="1"/>
  <c r="J1060" i="1"/>
  <c r="S1057" i="1"/>
  <c r="R1057" i="1"/>
  <c r="Q1057" i="1"/>
  <c r="P1057" i="1"/>
  <c r="O1057" i="1"/>
  <c r="N1057" i="1"/>
  <c r="M1057" i="1"/>
  <c r="L1057" i="1"/>
  <c r="K1057" i="1"/>
  <c r="J1057" i="1"/>
  <c r="I1057" i="1"/>
  <c r="S1046" i="1"/>
  <c r="R1046" i="1"/>
  <c r="Q1046" i="1"/>
  <c r="P1046" i="1"/>
  <c r="O1046" i="1"/>
  <c r="N1046" i="1"/>
  <c r="L1046" i="1"/>
  <c r="K1046" i="1"/>
  <c r="J1046" i="1"/>
  <c r="I1046" i="1"/>
  <c r="H1545" i="1"/>
  <c r="G1548" i="1" s="1"/>
  <c r="S1578" i="1"/>
  <c r="R1578" i="1"/>
  <c r="Q1578" i="1"/>
  <c r="P1578" i="1"/>
  <c r="L1578" i="1"/>
  <c r="K1578" i="1"/>
  <c r="J1578" i="1"/>
  <c r="I1578" i="1"/>
  <c r="N1575" i="1"/>
  <c r="O1575" i="1" s="1"/>
  <c r="O1578" i="1" s="1"/>
  <c r="M1573" i="1"/>
  <c r="N1573" i="1" s="1"/>
  <c r="K1570" i="1"/>
  <c r="J1568" i="1"/>
  <c r="I1566" i="1"/>
  <c r="J1565" i="1"/>
  <c r="S1562" i="1"/>
  <c r="R1562" i="1"/>
  <c r="Q1562" i="1"/>
  <c r="P1562" i="1"/>
  <c r="O1562" i="1"/>
  <c r="N1562" i="1"/>
  <c r="M1562" i="1"/>
  <c r="L1562" i="1"/>
  <c r="K1562" i="1"/>
  <c r="J1562" i="1"/>
  <c r="I1562" i="1"/>
  <c r="L1551" i="1"/>
  <c r="K1551" i="1"/>
  <c r="J1551" i="1"/>
  <c r="I1551" i="1"/>
  <c r="H3045" i="1"/>
  <c r="G3048" i="1" s="1"/>
  <c r="S3076" i="1"/>
  <c r="R3076" i="1"/>
  <c r="Q3076" i="1"/>
  <c r="P3076" i="1"/>
  <c r="O3076" i="1"/>
  <c r="M3076" i="1"/>
  <c r="L3076" i="1"/>
  <c r="K3076" i="1"/>
  <c r="J3076" i="1"/>
  <c r="I3076" i="1"/>
  <c r="N3073" i="1"/>
  <c r="N3076" i="1" s="1"/>
  <c r="K3070" i="1"/>
  <c r="J3068" i="1"/>
  <c r="I3066" i="1"/>
  <c r="J3065" i="1"/>
  <c r="O3062" i="1"/>
  <c r="N3062" i="1"/>
  <c r="M3062" i="1"/>
  <c r="L3062" i="1"/>
  <c r="K3062" i="1"/>
  <c r="J3062" i="1"/>
  <c r="I3062" i="1"/>
  <c r="S3051" i="1"/>
  <c r="R3051" i="1"/>
  <c r="Q3051" i="1"/>
  <c r="P3051" i="1"/>
  <c r="O3051" i="1"/>
  <c r="N3051" i="1"/>
  <c r="L3051" i="1"/>
  <c r="L3071" i="1" s="1"/>
  <c r="M3071" i="1" s="1"/>
  <c r="N3071" i="1" s="1"/>
  <c r="K3051" i="1"/>
  <c r="J3051" i="1"/>
  <c r="I3051" i="1"/>
  <c r="H2382" i="1"/>
  <c r="G2385" i="1" s="1"/>
  <c r="S2415" i="1"/>
  <c r="R2415" i="1"/>
  <c r="Q2415" i="1"/>
  <c r="P2415" i="1"/>
  <c r="N2412" i="1"/>
  <c r="O2412" i="1" s="1"/>
  <c r="O2415" i="1" s="1"/>
  <c r="M2410" i="1"/>
  <c r="N2410" i="1" s="1"/>
  <c r="K2407" i="1"/>
  <c r="J2405" i="1"/>
  <c r="I2403" i="1"/>
  <c r="J2401" i="1"/>
  <c r="K2401" i="1" s="1"/>
  <c r="L2401" i="1" s="1"/>
  <c r="M2401" i="1" s="1"/>
  <c r="N2401" i="1" s="1"/>
  <c r="O2401" i="1" s="1"/>
  <c r="P2401" i="1" s="1"/>
  <c r="Q2401" i="1" s="1"/>
  <c r="R2401" i="1" s="1"/>
  <c r="S2401" i="1" s="1"/>
  <c r="T2401" i="1" s="1"/>
  <c r="U2401" i="1" s="1"/>
  <c r="V2401" i="1" s="1"/>
  <c r="O2399" i="1"/>
  <c r="N2399" i="1"/>
  <c r="M2399" i="1"/>
  <c r="L2399" i="1"/>
  <c r="K2399" i="1"/>
  <c r="J2399" i="1"/>
  <c r="I2399" i="1"/>
  <c r="J2395" i="1"/>
  <c r="K2395" i="1" s="1"/>
  <c r="J2390" i="1"/>
  <c r="K2390" i="1" s="1"/>
  <c r="S2388" i="1"/>
  <c r="R2388" i="1"/>
  <c r="Q2388" i="1"/>
  <c r="P2388" i="1"/>
  <c r="O2388" i="1"/>
  <c r="L2388" i="1"/>
  <c r="K2388" i="1"/>
  <c r="J2388" i="1"/>
  <c r="I2388" i="1"/>
  <c r="J2384" i="1"/>
  <c r="K2384" i="1" s="1"/>
  <c r="L2384" i="1" s="1"/>
  <c r="H3374" i="1"/>
  <c r="G3377" i="1" s="1"/>
  <c r="S3403" i="1"/>
  <c r="R3403" i="1"/>
  <c r="Q3403" i="1"/>
  <c r="P3403" i="1"/>
  <c r="O3403" i="1"/>
  <c r="N3403" i="1"/>
  <c r="M3400" i="1"/>
  <c r="M3403" i="1" s="1"/>
  <c r="K3399" i="1"/>
  <c r="L3398" i="1"/>
  <c r="L3403" i="1" s="1"/>
  <c r="J3397" i="1"/>
  <c r="K3396" i="1"/>
  <c r="K3403" i="1" s="1"/>
  <c r="I3395" i="1"/>
  <c r="I3403" i="1" s="1"/>
  <c r="J3394" i="1"/>
  <c r="J3393" i="1"/>
  <c r="K3393" i="1" s="1"/>
  <c r="L3393" i="1" s="1"/>
  <c r="M3393" i="1" s="1"/>
  <c r="N3393" i="1" s="1"/>
  <c r="O3393" i="1" s="1"/>
  <c r="P3393" i="1" s="1"/>
  <c r="Q3393" i="1" s="1"/>
  <c r="R3393" i="1" s="1"/>
  <c r="S3393" i="1" s="1"/>
  <c r="T3393" i="1" s="1"/>
  <c r="U3393" i="1" s="1"/>
  <c r="V3393" i="1" s="1"/>
  <c r="S3391" i="1"/>
  <c r="R3391" i="1"/>
  <c r="Q3391" i="1"/>
  <c r="P3391" i="1"/>
  <c r="O3391" i="1"/>
  <c r="N3391" i="1"/>
  <c r="M3391" i="1"/>
  <c r="L3391" i="1"/>
  <c r="K3391" i="1"/>
  <c r="J3391" i="1"/>
  <c r="I3391" i="1"/>
  <c r="J3387" i="1"/>
  <c r="K3387" i="1" s="1"/>
  <c r="S3380" i="1"/>
  <c r="R3380" i="1"/>
  <c r="Q3380" i="1"/>
  <c r="P3380" i="1"/>
  <c r="O3380" i="1"/>
  <c r="N3380" i="1"/>
  <c r="M3380" i="1"/>
  <c r="L3380" i="1"/>
  <c r="I3380" i="1"/>
  <c r="H3336" i="1"/>
  <c r="G3339" i="1" s="1"/>
  <c r="N3365" i="1"/>
  <c r="N3364" i="1"/>
  <c r="L3363" i="1"/>
  <c r="M3362" i="1"/>
  <c r="M3365" i="1" s="1"/>
  <c r="K3361" i="1"/>
  <c r="L3360" i="1"/>
  <c r="L3365" i="1" s="1"/>
  <c r="J3359" i="1"/>
  <c r="K3358" i="1"/>
  <c r="K3365" i="1" s="1"/>
  <c r="I3357" i="1"/>
  <c r="I3365" i="1" s="1"/>
  <c r="J3356" i="1"/>
  <c r="S3353" i="1"/>
  <c r="R3353" i="1"/>
  <c r="Q3353" i="1"/>
  <c r="P3353" i="1"/>
  <c r="O3353" i="1"/>
  <c r="N3353" i="1"/>
  <c r="M3353" i="1"/>
  <c r="L3353" i="1"/>
  <c r="K3353" i="1"/>
  <c r="J3353" i="1"/>
  <c r="I3353" i="1"/>
  <c r="S3342" i="1"/>
  <c r="R3342" i="1"/>
  <c r="Q3342" i="1"/>
  <c r="P3342" i="1"/>
  <c r="O3342" i="1"/>
  <c r="N3342" i="1"/>
  <c r="M3342" i="1"/>
  <c r="B22" i="8"/>
  <c r="S22" i="8" s="1"/>
  <c r="B24" i="8"/>
  <c r="S24" i="8" s="1"/>
  <c r="B25" i="8"/>
  <c r="S25" i="8" s="1"/>
  <c r="B26" i="8"/>
  <c r="S26" i="8" s="1"/>
  <c r="B27" i="8"/>
  <c r="S27" i="8" s="1"/>
  <c r="B28" i="8"/>
  <c r="S28" i="8" s="1"/>
  <c r="B30" i="8"/>
  <c r="S30" i="8" s="1"/>
  <c r="B31" i="8"/>
  <c r="S31" i="8" s="1"/>
  <c r="B32" i="8"/>
  <c r="S32" i="8" s="1"/>
  <c r="B35" i="8"/>
  <c r="S35" i="8" s="1"/>
  <c r="B36" i="8"/>
  <c r="S36" i="8" s="1"/>
  <c r="B37" i="8"/>
  <c r="S37" i="8" s="1"/>
  <c r="B39" i="8"/>
  <c r="S39" i="8" s="1"/>
  <c r="B41" i="8"/>
  <c r="S41" i="8" s="1"/>
  <c r="B45" i="8"/>
  <c r="S45" i="8" s="1"/>
  <c r="B46" i="8"/>
  <c r="S46" i="8" s="1"/>
  <c r="B47" i="8"/>
  <c r="S47" i="8" s="1"/>
  <c r="B48" i="8"/>
  <c r="S48" i="8" s="1"/>
  <c r="B49" i="8"/>
  <c r="S49" i="8" s="1"/>
  <c r="B51" i="8"/>
  <c r="S51" i="8" s="1"/>
  <c r="B53" i="8"/>
  <c r="S53" i="8" s="1"/>
  <c r="B55" i="8"/>
  <c r="S55" i="8" s="1"/>
  <c r="B56" i="8"/>
  <c r="S56" i="8" s="1"/>
  <c r="B57" i="8"/>
  <c r="S57" i="8" s="1"/>
  <c r="B58" i="8"/>
  <c r="S58" i="8" s="1"/>
  <c r="B60" i="8"/>
  <c r="S60" i="8" s="1"/>
  <c r="B61" i="8"/>
  <c r="S61" i="8" s="1"/>
  <c r="B62" i="8"/>
  <c r="S62" i="8" s="1"/>
  <c r="B65" i="8"/>
  <c r="S65" i="8" s="1"/>
  <c r="B66" i="8"/>
  <c r="S66" i="8" s="1"/>
  <c r="B70" i="8"/>
  <c r="S70" i="8" s="1"/>
  <c r="B71" i="8"/>
  <c r="S71" i="8" s="1"/>
  <c r="B72" i="8"/>
  <c r="S72" i="8" s="1"/>
  <c r="B73" i="8"/>
  <c r="S73" i="8" s="1"/>
  <c r="B74" i="8"/>
  <c r="S74" i="8" s="1"/>
  <c r="B75" i="8"/>
  <c r="S75" i="8" s="1"/>
  <c r="B76" i="8"/>
  <c r="S76" i="8" s="1"/>
  <c r="B77" i="8"/>
  <c r="S77" i="8" s="1"/>
  <c r="B78" i="8"/>
  <c r="S78" i="8" s="1"/>
  <c r="B83" i="8"/>
  <c r="S83" i="8" s="1"/>
  <c r="B84" i="8"/>
  <c r="S84" i="8" s="1"/>
  <c r="B85" i="8"/>
  <c r="S85" i="8" s="1"/>
  <c r="B89" i="8"/>
  <c r="S89" i="8" s="1"/>
  <c r="B23" i="8"/>
  <c r="S23" i="8" s="1"/>
  <c r="B52" i="8"/>
  <c r="S52" i="8" s="1"/>
  <c r="A23" i="8"/>
  <c r="A52" i="8"/>
  <c r="A83" i="8"/>
  <c r="A84" i="8"/>
  <c r="A85" i="8"/>
  <c r="A75" i="8"/>
  <c r="A76" i="8"/>
  <c r="A77" i="8"/>
  <c r="A78" i="8"/>
  <c r="A62" i="8"/>
  <c r="A65" i="8"/>
  <c r="A66" i="8"/>
  <c r="A70" i="8"/>
  <c r="A71" i="8"/>
  <c r="A72" i="8"/>
  <c r="A73" i="8"/>
  <c r="A74" i="8"/>
  <c r="R2763" i="1"/>
  <c r="Q2761" i="1"/>
  <c r="AG52" i="8" l="1"/>
  <c r="P52" i="8"/>
  <c r="AG74" i="8"/>
  <c r="P74" i="8"/>
  <c r="AG67" i="8"/>
  <c r="P67" i="8"/>
  <c r="AG73" i="8"/>
  <c r="P73" i="8"/>
  <c r="P77" i="8"/>
  <c r="AG23" i="8"/>
  <c r="P23" i="8"/>
  <c r="AG40" i="8"/>
  <c r="P40" i="8"/>
  <c r="AG87" i="8"/>
  <c r="P87" i="8"/>
  <c r="AG76" i="8"/>
  <c r="P76" i="8"/>
  <c r="AG34" i="8"/>
  <c r="P34" i="8"/>
  <c r="P71" i="8"/>
  <c r="P75" i="8"/>
  <c r="AG75" i="8"/>
  <c r="P64" i="8"/>
  <c r="AG64" i="8"/>
  <c r="AG50" i="8"/>
  <c r="AG70" i="8"/>
  <c r="P70" i="8"/>
  <c r="AG85" i="8"/>
  <c r="P85" i="8"/>
  <c r="AG33" i="8"/>
  <c r="P33" i="8"/>
  <c r="AG54" i="8"/>
  <c r="P54" i="8"/>
  <c r="AG69" i="8"/>
  <c r="P69" i="8"/>
  <c r="AG81" i="8"/>
  <c r="P81" i="8"/>
  <c r="AG86" i="8"/>
  <c r="P86" i="8"/>
  <c r="AG62" i="8"/>
  <c r="P62" i="8"/>
  <c r="AG78" i="8"/>
  <c r="P78" i="8"/>
  <c r="AG88" i="8"/>
  <c r="AG72" i="8"/>
  <c r="P72" i="8"/>
  <c r="P63" i="8"/>
  <c r="AG66" i="8"/>
  <c r="P66" i="8"/>
  <c r="AG84" i="8"/>
  <c r="P84" i="8"/>
  <c r="AG82" i="8"/>
  <c r="P82" i="8"/>
  <c r="P65" i="8"/>
  <c r="AG65" i="8"/>
  <c r="AG83" i="8"/>
  <c r="P83" i="8"/>
  <c r="P38" i="8"/>
  <c r="AG38" i="8"/>
  <c r="P59" i="8"/>
  <c r="AG68" i="8"/>
  <c r="AG80" i="8"/>
  <c r="P80" i="8"/>
  <c r="AE74" i="8"/>
  <c r="AF74" i="8"/>
  <c r="O74" i="8"/>
  <c r="O77" i="8"/>
  <c r="AE64" i="8"/>
  <c r="AF64" i="8"/>
  <c r="O64" i="8"/>
  <c r="AE72" i="8"/>
  <c r="AF72" i="8"/>
  <c r="O72" i="8"/>
  <c r="AE76" i="8"/>
  <c r="AF76" i="8"/>
  <c r="O76" i="8"/>
  <c r="AE75" i="8"/>
  <c r="AF75" i="8"/>
  <c r="O75" i="8"/>
  <c r="AE34" i="8"/>
  <c r="O34" i="8"/>
  <c r="AF34" i="8"/>
  <c r="AE50" i="8"/>
  <c r="AF50" i="8"/>
  <c r="O63" i="8"/>
  <c r="AE82" i="8"/>
  <c r="AF82" i="8"/>
  <c r="AE87" i="8"/>
  <c r="O87" i="8"/>
  <c r="AF87" i="8"/>
  <c r="AE23" i="8"/>
  <c r="O23" i="8"/>
  <c r="AF23" i="8"/>
  <c r="AE73" i="8"/>
  <c r="O73" i="8"/>
  <c r="AF73" i="8"/>
  <c r="AE67" i="8"/>
  <c r="O67" i="8"/>
  <c r="AF67" i="8"/>
  <c r="AE70" i="8"/>
  <c r="O70" i="8"/>
  <c r="AF70" i="8"/>
  <c r="AE85" i="8"/>
  <c r="AF85" i="8"/>
  <c r="O85" i="8"/>
  <c r="AE78" i="8"/>
  <c r="AF78" i="8"/>
  <c r="O78" i="8"/>
  <c r="AE88" i="8"/>
  <c r="AF88" i="8"/>
  <c r="O71" i="8"/>
  <c r="AE66" i="8"/>
  <c r="O66" i="8"/>
  <c r="AF66" i="8"/>
  <c r="AE84" i="8"/>
  <c r="AF84" i="8"/>
  <c r="O84" i="8"/>
  <c r="AE33" i="8"/>
  <c r="O33" i="8"/>
  <c r="AF33" i="8"/>
  <c r="AE54" i="8"/>
  <c r="O54" i="8"/>
  <c r="AF54" i="8"/>
  <c r="AE69" i="8"/>
  <c r="AF69" i="8"/>
  <c r="O69" i="8"/>
  <c r="AE81" i="8"/>
  <c r="O81" i="8"/>
  <c r="AF81" i="8"/>
  <c r="AE86" i="8"/>
  <c r="O86" i="8"/>
  <c r="AF86" i="8"/>
  <c r="AE40" i="8"/>
  <c r="AF40" i="8"/>
  <c r="O40" i="8"/>
  <c r="AE65" i="8"/>
  <c r="AF65" i="8"/>
  <c r="O65" i="8"/>
  <c r="AE83" i="8"/>
  <c r="AF83" i="8"/>
  <c r="O83" i="8"/>
  <c r="AE62" i="8"/>
  <c r="AF62" i="8"/>
  <c r="AE52" i="8"/>
  <c r="O52" i="8"/>
  <c r="AF52" i="8"/>
  <c r="AE38" i="8"/>
  <c r="O38" i="8"/>
  <c r="AF38" i="8"/>
  <c r="O59" i="8"/>
  <c r="AE68" i="8"/>
  <c r="AF68" i="8"/>
  <c r="AE80" i="8"/>
  <c r="O80" i="8"/>
  <c r="AF80" i="8"/>
  <c r="Q3385" i="1"/>
  <c r="Q3407" i="1" s="1"/>
  <c r="K713" i="1"/>
  <c r="K739" i="1" s="1"/>
  <c r="U73" i="8"/>
  <c r="AA73" i="8"/>
  <c r="V73" i="8"/>
  <c r="W73" i="8"/>
  <c r="T73" i="8"/>
  <c r="X73" i="8"/>
  <c r="Y73" i="8"/>
  <c r="Z73" i="8"/>
  <c r="R73" i="8"/>
  <c r="W62" i="8"/>
  <c r="V62" i="8"/>
  <c r="X62" i="8"/>
  <c r="Y62" i="8"/>
  <c r="U62" i="8"/>
  <c r="Z62" i="8"/>
  <c r="AA62" i="8"/>
  <c r="T62" i="8"/>
  <c r="R62" i="8"/>
  <c r="W84" i="8"/>
  <c r="X84" i="8"/>
  <c r="Y84" i="8"/>
  <c r="T84" i="8"/>
  <c r="Z84" i="8"/>
  <c r="U84" i="8"/>
  <c r="AA84" i="8"/>
  <c r="V84" i="8"/>
  <c r="R84" i="8"/>
  <c r="W34" i="8"/>
  <c r="AC34" i="8"/>
  <c r="T34" i="8"/>
  <c r="AA34" i="8"/>
  <c r="U34" i="8"/>
  <c r="AB34" i="8"/>
  <c r="V34" i="8"/>
  <c r="AD34" i="8"/>
  <c r="Y34" i="8"/>
  <c r="X34" i="8"/>
  <c r="Z34" i="8"/>
  <c r="R34" i="8"/>
  <c r="W40" i="8"/>
  <c r="AC40" i="8"/>
  <c r="T40" i="8"/>
  <c r="AA40" i="8"/>
  <c r="U40" i="8"/>
  <c r="AB40" i="8"/>
  <c r="V40" i="8"/>
  <c r="AD40" i="8"/>
  <c r="Y40" i="8"/>
  <c r="Z40" i="8"/>
  <c r="X40" i="8"/>
  <c r="R40" i="8"/>
  <c r="R59" i="8"/>
  <c r="U69" i="8"/>
  <c r="AA69" i="8"/>
  <c r="V69" i="8"/>
  <c r="W69" i="8"/>
  <c r="T69" i="8"/>
  <c r="X69" i="8"/>
  <c r="Y69" i="8"/>
  <c r="Z69" i="8"/>
  <c r="R69" i="8"/>
  <c r="W82" i="8"/>
  <c r="X82" i="8"/>
  <c r="T82" i="8"/>
  <c r="U82" i="8"/>
  <c r="AA82" i="8"/>
  <c r="V82" i="8"/>
  <c r="R82" i="8"/>
  <c r="Y88" i="8"/>
  <c r="Z88" i="8"/>
  <c r="AA88" i="8"/>
  <c r="R88" i="8"/>
  <c r="W85" i="8"/>
  <c r="X85" i="8"/>
  <c r="Y85" i="8"/>
  <c r="T85" i="8"/>
  <c r="Z85" i="8"/>
  <c r="U85" i="8"/>
  <c r="AA85" i="8"/>
  <c r="V85" i="8"/>
  <c r="R85" i="8"/>
  <c r="T71" i="8"/>
  <c r="R71" i="8"/>
  <c r="T77" i="8"/>
  <c r="R77" i="8"/>
  <c r="R52" i="8"/>
  <c r="W66" i="8"/>
  <c r="T66" i="8"/>
  <c r="AA66" i="8"/>
  <c r="U66" i="8"/>
  <c r="V66" i="8"/>
  <c r="R66" i="8"/>
  <c r="X74" i="8"/>
  <c r="R74" i="8"/>
  <c r="W65" i="8"/>
  <c r="V65" i="8"/>
  <c r="X65" i="8"/>
  <c r="Y65" i="8"/>
  <c r="T65" i="8"/>
  <c r="U65" i="8"/>
  <c r="Z65" i="8"/>
  <c r="AA65" i="8"/>
  <c r="R65" i="8"/>
  <c r="U72" i="8"/>
  <c r="AA72" i="8"/>
  <c r="V72" i="8"/>
  <c r="W72" i="8"/>
  <c r="T72" i="8"/>
  <c r="X72" i="8"/>
  <c r="Y72" i="8"/>
  <c r="Z72" i="8"/>
  <c r="R72" i="8"/>
  <c r="Y78" i="8"/>
  <c r="Z78" i="8"/>
  <c r="AA78" i="8"/>
  <c r="R78" i="8"/>
  <c r="X83" i="8"/>
  <c r="Y83" i="8"/>
  <c r="Z83" i="8"/>
  <c r="AA83" i="8"/>
  <c r="AB83" i="8"/>
  <c r="R83" i="8"/>
  <c r="U70" i="8"/>
  <c r="AA70" i="8"/>
  <c r="V70" i="8"/>
  <c r="W70" i="8"/>
  <c r="T70" i="8"/>
  <c r="X70" i="8"/>
  <c r="Y70" i="8"/>
  <c r="Z70" i="8"/>
  <c r="R70" i="8"/>
  <c r="W76" i="8"/>
  <c r="X76" i="8"/>
  <c r="Y76" i="8"/>
  <c r="T76" i="8"/>
  <c r="Z76" i="8"/>
  <c r="U76" i="8"/>
  <c r="AA76" i="8"/>
  <c r="V76" i="8"/>
  <c r="R76" i="8"/>
  <c r="W23" i="8"/>
  <c r="X23" i="8"/>
  <c r="Y23" i="8"/>
  <c r="Z23" i="8"/>
  <c r="T23" i="8"/>
  <c r="AA23" i="8"/>
  <c r="V23" i="8"/>
  <c r="U23" i="8"/>
  <c r="R23" i="8"/>
  <c r="W33" i="8"/>
  <c r="AC33" i="8"/>
  <c r="Y33" i="8"/>
  <c r="Z33" i="8"/>
  <c r="T33" i="8"/>
  <c r="AA33" i="8"/>
  <c r="V33" i="8"/>
  <c r="AD33" i="8"/>
  <c r="X33" i="8"/>
  <c r="AB33" i="8"/>
  <c r="U33" i="8"/>
  <c r="R33" i="8"/>
  <c r="W50" i="8"/>
  <c r="AC50" i="8"/>
  <c r="V50" i="8"/>
  <c r="AD50" i="8"/>
  <c r="X50" i="8"/>
  <c r="Y50" i="8"/>
  <c r="T50" i="8"/>
  <c r="AA50" i="8"/>
  <c r="AB50" i="8"/>
  <c r="U50" i="8"/>
  <c r="Z50" i="8"/>
  <c r="R50" i="8"/>
  <c r="W64" i="8"/>
  <c r="AC64" i="8"/>
  <c r="T64" i="8"/>
  <c r="AA64" i="8"/>
  <c r="U64" i="8"/>
  <c r="AB64" i="8"/>
  <c r="V64" i="8"/>
  <c r="AD64" i="8"/>
  <c r="Z64" i="8"/>
  <c r="X64" i="8"/>
  <c r="Y64" i="8"/>
  <c r="R64" i="8"/>
  <c r="U68" i="8"/>
  <c r="AA68" i="8"/>
  <c r="V68" i="8"/>
  <c r="AB68" i="8"/>
  <c r="W68" i="8"/>
  <c r="AC68" i="8"/>
  <c r="T68" i="8"/>
  <c r="X68" i="8"/>
  <c r="Y68" i="8"/>
  <c r="Z68" i="8"/>
  <c r="AD68" i="8"/>
  <c r="R68" i="8"/>
  <c r="AD81" i="8"/>
  <c r="R81" i="8"/>
  <c r="W87" i="8"/>
  <c r="AC87" i="8"/>
  <c r="X87" i="8"/>
  <c r="AD87" i="8"/>
  <c r="Y87" i="8"/>
  <c r="T87" i="8"/>
  <c r="Z87" i="8"/>
  <c r="U87" i="8"/>
  <c r="AA87" i="8"/>
  <c r="V87" i="8"/>
  <c r="AB87" i="8"/>
  <c r="R87" i="8"/>
  <c r="W75" i="8"/>
  <c r="X75" i="8"/>
  <c r="Y75" i="8"/>
  <c r="T75" i="8"/>
  <c r="Z75" i="8"/>
  <c r="U75" i="8"/>
  <c r="AA75" i="8"/>
  <c r="V75" i="8"/>
  <c r="R75" i="8"/>
  <c r="W38" i="8"/>
  <c r="AC38" i="8"/>
  <c r="V38" i="8"/>
  <c r="AD38" i="8"/>
  <c r="X38" i="8"/>
  <c r="Y38" i="8"/>
  <c r="T38" i="8"/>
  <c r="AA38" i="8"/>
  <c r="AB38" i="8"/>
  <c r="U38" i="8"/>
  <c r="Z38" i="8"/>
  <c r="R38" i="8"/>
  <c r="W54" i="8"/>
  <c r="Y54" i="8"/>
  <c r="Z54" i="8"/>
  <c r="AA54" i="8"/>
  <c r="V54" i="8"/>
  <c r="X54" i="8"/>
  <c r="U54" i="8"/>
  <c r="R54" i="8"/>
  <c r="R63" i="8"/>
  <c r="W67" i="8"/>
  <c r="T67" i="8"/>
  <c r="AA67" i="8"/>
  <c r="U67" i="8"/>
  <c r="AB67" i="8"/>
  <c r="V67" i="8"/>
  <c r="AC67" i="8"/>
  <c r="X67" i="8"/>
  <c r="Y67" i="8"/>
  <c r="Z67" i="8"/>
  <c r="AD67" i="8"/>
  <c r="R67" i="8"/>
  <c r="AD80" i="8"/>
  <c r="Y80" i="8"/>
  <c r="Z80" i="8"/>
  <c r="AA80" i="8"/>
  <c r="R80" i="8"/>
  <c r="W86" i="8"/>
  <c r="AC86" i="8"/>
  <c r="X86" i="8"/>
  <c r="AD86" i="8"/>
  <c r="Y86" i="8"/>
  <c r="T86" i="8"/>
  <c r="Z86" i="8"/>
  <c r="U86" i="8"/>
  <c r="AA86" i="8"/>
  <c r="V86" i="8"/>
  <c r="AB86" i="8"/>
  <c r="R86" i="8"/>
  <c r="J3385" i="1"/>
  <c r="N34" i="8"/>
  <c r="N59" i="8"/>
  <c r="N69" i="8"/>
  <c r="N78" i="8"/>
  <c r="N52" i="8"/>
  <c r="N72" i="8"/>
  <c r="N23" i="8"/>
  <c r="N33" i="8"/>
  <c r="L64" i="8"/>
  <c r="I64" i="8"/>
  <c r="K64" i="8"/>
  <c r="M64" i="8"/>
  <c r="N64" i="8"/>
  <c r="J64" i="8"/>
  <c r="L81" i="8"/>
  <c r="I81" i="8"/>
  <c r="K81" i="8"/>
  <c r="M81" i="8"/>
  <c r="G81" i="8"/>
  <c r="J81" i="8"/>
  <c r="N81" i="8"/>
  <c r="N87" i="8"/>
  <c r="N74" i="8"/>
  <c r="N83" i="8"/>
  <c r="N38" i="8"/>
  <c r="N54" i="8"/>
  <c r="N63" i="8"/>
  <c r="N67" i="8"/>
  <c r="N80" i="8"/>
  <c r="N86" i="8"/>
  <c r="Q1051" i="1"/>
  <c r="Q2419" i="1"/>
  <c r="L1749" i="1"/>
  <c r="L1775" i="1" s="1"/>
  <c r="P1749" i="1"/>
  <c r="P1775" i="1" s="1"/>
  <c r="I2003" i="1"/>
  <c r="I2029" i="1" s="1"/>
  <c r="N3385" i="1"/>
  <c r="N3407" i="1" s="1"/>
  <c r="J2003" i="1"/>
  <c r="J2029" i="1" s="1"/>
  <c r="R2205" i="1"/>
  <c r="R2231" i="1" s="1"/>
  <c r="R3385" i="1"/>
  <c r="R3407" i="1" s="1"/>
  <c r="L3385" i="1"/>
  <c r="L3407" i="1" s="1"/>
  <c r="J755" i="1"/>
  <c r="J781" i="1" s="1"/>
  <c r="N957" i="1"/>
  <c r="I713" i="1"/>
  <c r="I739" i="1" s="1"/>
  <c r="L713" i="1"/>
  <c r="L739" i="1" s="1"/>
  <c r="R755" i="1"/>
  <c r="R781" i="1" s="1"/>
  <c r="M957" i="1"/>
  <c r="Q957" i="1"/>
  <c r="Q983" i="1" s="1"/>
  <c r="N1051" i="1"/>
  <c r="R1051" i="1"/>
  <c r="L1051" i="1"/>
  <c r="R2003" i="1"/>
  <c r="R2029" i="1" s="1"/>
  <c r="N2003" i="1"/>
  <c r="N2205" i="1"/>
  <c r="O713" i="1"/>
  <c r="I755" i="1"/>
  <c r="I781" i="1" s="1"/>
  <c r="I1749" i="1"/>
  <c r="I1775" i="1" s="1"/>
  <c r="I2393" i="1"/>
  <c r="I3385" i="1"/>
  <c r="I3407" i="1" s="1"/>
  <c r="P713" i="1"/>
  <c r="P739" i="1" s="1"/>
  <c r="I1051" i="1"/>
  <c r="I1077" i="1" s="1"/>
  <c r="I2205" i="1"/>
  <c r="I2231" i="1" s="1"/>
  <c r="N755" i="1"/>
  <c r="L2205" i="1"/>
  <c r="L2231" i="1" s="1"/>
  <c r="S2003" i="1"/>
  <c r="S2029" i="1" s="1"/>
  <c r="L755" i="1"/>
  <c r="L781" i="1" s="1"/>
  <c r="P2003" i="1"/>
  <c r="P2029" i="1" s="1"/>
  <c r="J2205" i="1"/>
  <c r="J2231" i="1" s="1"/>
  <c r="N3117" i="1"/>
  <c r="N3121" i="1" s="1"/>
  <c r="R957" i="1"/>
  <c r="R983" i="1" s="1"/>
  <c r="J957" i="1"/>
  <c r="R713" i="1"/>
  <c r="R739" i="1" s="1"/>
  <c r="N1771" i="1"/>
  <c r="N2269" i="1"/>
  <c r="N2273" i="1" s="1"/>
  <c r="L1571" i="1"/>
  <c r="M1571" i="1" s="1"/>
  <c r="M1578" i="1" s="1"/>
  <c r="P957" i="1"/>
  <c r="P983" i="1" s="1"/>
  <c r="L957" i="1"/>
  <c r="L983" i="1" s="1"/>
  <c r="S1051" i="1"/>
  <c r="O1051" i="1"/>
  <c r="K1051" i="1"/>
  <c r="M1051" i="1"/>
  <c r="P3080" i="1"/>
  <c r="M755" i="1"/>
  <c r="I957" i="1"/>
  <c r="I983" i="1" s="1"/>
  <c r="P1051" i="1"/>
  <c r="Q1749" i="1"/>
  <c r="Q1775" i="1" s="1"/>
  <c r="M1749" i="1"/>
  <c r="M2003" i="1"/>
  <c r="Q2003" i="1"/>
  <c r="Q2029" i="1" s="1"/>
  <c r="O2003" i="1"/>
  <c r="O2393" i="1"/>
  <c r="O2419" i="1" s="1"/>
  <c r="M3385" i="1"/>
  <c r="M3407" i="1" s="1"/>
  <c r="R3080" i="1"/>
  <c r="P3407" i="1"/>
  <c r="R2419" i="1"/>
  <c r="N2415" i="1"/>
  <c r="P2419" i="1"/>
  <c r="J3067" i="1"/>
  <c r="K3067" i="1" s="1"/>
  <c r="S3080" i="1"/>
  <c r="N3075" i="1"/>
  <c r="Q3080" i="1"/>
  <c r="N1070" i="1"/>
  <c r="O1070" i="1" s="1"/>
  <c r="J3365" i="1"/>
  <c r="J3403" i="1"/>
  <c r="S2419" i="1"/>
  <c r="L2408" i="1"/>
  <c r="M2408" i="1" s="1"/>
  <c r="M2415" i="1" s="1"/>
  <c r="N2022" i="1"/>
  <c r="O2022" i="1" s="1"/>
  <c r="O2025" i="1" s="1"/>
  <c r="K3069" i="1"/>
  <c r="L3069" i="1" s="1"/>
  <c r="N1578" i="1"/>
  <c r="L1066" i="1"/>
  <c r="M1066" i="1" s="1"/>
  <c r="M1073" i="1" s="1"/>
  <c r="K2016" i="1"/>
  <c r="L2016" i="1" s="1"/>
  <c r="L972" i="1"/>
  <c r="M972" i="1" s="1"/>
  <c r="M979" i="1" s="1"/>
  <c r="K726" i="1"/>
  <c r="L726" i="1" s="1"/>
  <c r="N777" i="1"/>
  <c r="S713" i="1"/>
  <c r="S739" i="1" s="1"/>
  <c r="P755" i="1"/>
  <c r="P781" i="1" s="1"/>
  <c r="K2003" i="1"/>
  <c r="K2029" i="1" s="1"/>
  <c r="Q2205" i="1"/>
  <c r="Q2231" i="1" s="1"/>
  <c r="M2205" i="1"/>
  <c r="M2393" i="1"/>
  <c r="N2227" i="1"/>
  <c r="N2456" i="1"/>
  <c r="N2460" i="1" s="1"/>
  <c r="L2003" i="1"/>
  <c r="L2029" i="1" s="1"/>
  <c r="P2205" i="1"/>
  <c r="P2231" i="1" s="1"/>
  <c r="N2393" i="1"/>
  <c r="L2393" i="1"/>
  <c r="Q755" i="1"/>
  <c r="Q781" i="1" s="1"/>
  <c r="S957" i="1"/>
  <c r="S983" i="1" s="1"/>
  <c r="O957" i="1"/>
  <c r="K957" i="1"/>
  <c r="R1749" i="1"/>
  <c r="R1775" i="1" s="1"/>
  <c r="N1749" i="1"/>
  <c r="J1749" i="1"/>
  <c r="J1775" i="1" s="1"/>
  <c r="O2993" i="1"/>
  <c r="N3004" i="1"/>
  <c r="N2999" i="1"/>
  <c r="M713" i="1"/>
  <c r="S755" i="1"/>
  <c r="S781" i="1" s="1"/>
  <c r="O755" i="1"/>
  <c r="O781" i="1" s="1"/>
  <c r="K755" i="1"/>
  <c r="K781" i="1" s="1"/>
  <c r="J1051" i="1"/>
  <c r="J1077" i="1" s="1"/>
  <c r="S2205" i="1"/>
  <c r="S2231" i="1" s="1"/>
  <c r="O2205" i="1"/>
  <c r="O2231" i="1" s="1"/>
  <c r="K2205" i="1"/>
  <c r="K2231" i="1" s="1"/>
  <c r="S3385" i="1"/>
  <c r="S3407" i="1" s="1"/>
  <c r="O3385" i="1"/>
  <c r="O3407" i="1" s="1"/>
  <c r="K3385" i="1"/>
  <c r="K3407" i="1" s="1"/>
  <c r="N713" i="1"/>
  <c r="N739" i="1" s="1"/>
  <c r="J713" i="1"/>
  <c r="J739" i="1" s="1"/>
  <c r="S1749" i="1"/>
  <c r="S1775" i="1" s="1"/>
  <c r="O1749" i="1"/>
  <c r="O1775" i="1" s="1"/>
  <c r="K1749" i="1"/>
  <c r="K1775" i="1" s="1"/>
  <c r="K2393" i="1"/>
  <c r="O735" i="1"/>
  <c r="Q713" i="1"/>
  <c r="Q739" i="1" s="1"/>
  <c r="M2456" i="1"/>
  <c r="M2460" i="1" s="1"/>
  <c r="N2449" i="1"/>
  <c r="K1762" i="1"/>
  <c r="L1762" i="1" s="1"/>
  <c r="L1764" i="1"/>
  <c r="M1764" i="1" s="1"/>
  <c r="J1760" i="1"/>
  <c r="K1760" i="1" s="1"/>
  <c r="M2269" i="1"/>
  <c r="M2273" i="1" s="1"/>
  <c r="N2262" i="1"/>
  <c r="L2220" i="1"/>
  <c r="M2220" i="1" s="1"/>
  <c r="K2218" i="1"/>
  <c r="L2218" i="1" s="1"/>
  <c r="J2216" i="1"/>
  <c r="K2216" i="1" s="1"/>
  <c r="L770" i="1"/>
  <c r="M770" i="1" s="1"/>
  <c r="K768" i="1"/>
  <c r="L768" i="1" s="1"/>
  <c r="J766" i="1"/>
  <c r="K766" i="1" s="1"/>
  <c r="L728" i="1"/>
  <c r="M728" i="1" s="1"/>
  <c r="J724" i="1"/>
  <c r="K724" i="1" s="1"/>
  <c r="N976" i="1"/>
  <c r="O976" i="1" s="1"/>
  <c r="O979" i="1" s="1"/>
  <c r="J968" i="1"/>
  <c r="K968" i="1" s="1"/>
  <c r="K979" i="1" s="1"/>
  <c r="L2018" i="1"/>
  <c r="M2018" i="1" s="1"/>
  <c r="M2025" i="1" s="1"/>
  <c r="J2014" i="1"/>
  <c r="K2014" i="1" s="1"/>
  <c r="J1062" i="1"/>
  <c r="K1062" i="1" s="1"/>
  <c r="K1064" i="1"/>
  <c r="L1064" i="1" s="1"/>
  <c r="Q1547" i="1"/>
  <c r="P1553" i="1"/>
  <c r="K1569" i="1"/>
  <c r="L1569" i="1" s="1"/>
  <c r="J1567" i="1"/>
  <c r="K1567" i="1" s="1"/>
  <c r="Q3047" i="1"/>
  <c r="P3058" i="1"/>
  <c r="P3064" i="1"/>
  <c r="P3053" i="1"/>
  <c r="M2384" i="1"/>
  <c r="L2395" i="1"/>
  <c r="L2390" i="1"/>
  <c r="I2402" i="1"/>
  <c r="J2402" i="1" s="1"/>
  <c r="J2404" i="1"/>
  <c r="K2404" i="1" s="1"/>
  <c r="K2406" i="1"/>
  <c r="L2406" i="1" s="1"/>
  <c r="L3382" i="1"/>
  <c r="L3387" i="1"/>
  <c r="M3376" i="1"/>
  <c r="L3349" i="1"/>
  <c r="L3344" i="1"/>
  <c r="M3338" i="1"/>
  <c r="J3407" i="1" l="1"/>
  <c r="D54" i="8"/>
  <c r="I67" i="8"/>
  <c r="I54" i="8"/>
  <c r="H87" i="8"/>
  <c r="D33" i="8"/>
  <c r="I63" i="8"/>
  <c r="K87" i="8"/>
  <c r="H81" i="8"/>
  <c r="J63" i="8"/>
  <c r="H33" i="8"/>
  <c r="K59" i="8"/>
  <c r="D59" i="8"/>
  <c r="D40" i="8"/>
  <c r="F34" i="8"/>
  <c r="C34" i="8"/>
  <c r="D34" i="8"/>
  <c r="I34" i="8"/>
  <c r="M67" i="8"/>
  <c r="E63" i="8"/>
  <c r="C63" i="8"/>
  <c r="J54" i="8"/>
  <c r="C54" i="8"/>
  <c r="C38" i="8"/>
  <c r="J87" i="8"/>
  <c r="H64" i="8"/>
  <c r="G64" i="8"/>
  <c r="C33" i="8"/>
  <c r="F33" i="8"/>
  <c r="J59" i="8"/>
  <c r="C59" i="8"/>
  <c r="M80" i="8"/>
  <c r="L80" i="8"/>
  <c r="M54" i="8"/>
  <c r="L54" i="8"/>
  <c r="L38" i="8"/>
  <c r="M38" i="8"/>
  <c r="G87" i="8"/>
  <c r="I87" i="8"/>
  <c r="K33" i="8"/>
  <c r="L33" i="8"/>
  <c r="L59" i="8"/>
  <c r="C40" i="8"/>
  <c r="L34" i="8"/>
  <c r="M34" i="8"/>
  <c r="J38" i="8"/>
  <c r="J67" i="8"/>
  <c r="D63" i="8"/>
  <c r="F63" i="8"/>
  <c r="J33" i="8"/>
  <c r="E33" i="8"/>
  <c r="F59" i="8"/>
  <c r="K34" i="8"/>
  <c r="E59" i="8"/>
  <c r="K80" i="8"/>
  <c r="K63" i="8"/>
  <c r="M63" i="8"/>
  <c r="K54" i="8"/>
  <c r="F38" i="8"/>
  <c r="K38" i="8"/>
  <c r="M87" i="8"/>
  <c r="L87" i="8"/>
  <c r="M33" i="8"/>
  <c r="M59" i="8"/>
  <c r="E34" i="8"/>
  <c r="J34" i="8"/>
  <c r="O739" i="1"/>
  <c r="O2029" i="1"/>
  <c r="O1073" i="1"/>
  <c r="O1077" i="1" s="1"/>
  <c r="N2231" i="1"/>
  <c r="N781" i="1"/>
  <c r="O983" i="1"/>
  <c r="N972" i="1"/>
  <c r="N1775" i="1"/>
  <c r="M983" i="1"/>
  <c r="M1077" i="1"/>
  <c r="L2415" i="1"/>
  <c r="L2419" i="1" s="1"/>
  <c r="N2419" i="1"/>
  <c r="J979" i="1"/>
  <c r="J983" i="1" s="1"/>
  <c r="M2419" i="1"/>
  <c r="L1073" i="1"/>
  <c r="L1077" i="1" s="1"/>
  <c r="M2029" i="1"/>
  <c r="N979" i="1"/>
  <c r="N983" i="1" s="1"/>
  <c r="J2415" i="1"/>
  <c r="J2419" i="1" s="1"/>
  <c r="K1073" i="1"/>
  <c r="K1077" i="1" s="1"/>
  <c r="K983" i="1"/>
  <c r="N2025" i="1"/>
  <c r="N2029" i="1" s="1"/>
  <c r="N1073" i="1"/>
  <c r="N1077" i="1" s="1"/>
  <c r="O3004" i="1"/>
  <c r="O2999" i="1"/>
  <c r="P2993" i="1"/>
  <c r="M1771" i="1"/>
  <c r="M1775" i="1" s="1"/>
  <c r="N1764" i="1"/>
  <c r="M2227" i="1"/>
  <c r="N2220" i="1"/>
  <c r="M777" i="1"/>
  <c r="M781" i="1" s="1"/>
  <c r="M735" i="1"/>
  <c r="M739" i="1" s="1"/>
  <c r="P1073" i="1"/>
  <c r="P1077" i="1" s="1"/>
  <c r="Q1553" i="1"/>
  <c r="R1547" i="1"/>
  <c r="Q3064" i="1"/>
  <c r="R3047" i="1"/>
  <c r="Q3058" i="1"/>
  <c r="Q3053" i="1"/>
  <c r="M2395" i="1"/>
  <c r="M2390" i="1"/>
  <c r="N2384" i="1"/>
  <c r="I2415" i="1"/>
  <c r="I2419" i="1" s="1"/>
  <c r="K2415" i="1"/>
  <c r="K2419" i="1" s="1"/>
  <c r="M3387" i="1"/>
  <c r="M3382" i="1"/>
  <c r="N3376" i="1"/>
  <c r="N3338" i="1"/>
  <c r="M3349" i="1"/>
  <c r="M3344" i="1"/>
  <c r="M2231" i="1" l="1"/>
  <c r="X66" i="8"/>
  <c r="E67" i="8"/>
  <c r="H59" i="8"/>
  <c r="F40" i="8"/>
  <c r="G38" i="8"/>
  <c r="H63" i="8"/>
  <c r="C67" i="8"/>
  <c r="G67" i="8"/>
  <c r="E40" i="8"/>
  <c r="D38" i="8"/>
  <c r="G34" i="8"/>
  <c r="D67" i="8"/>
  <c r="H67" i="8"/>
  <c r="I33" i="8"/>
  <c r="E38" i="8"/>
  <c r="I40" i="8"/>
  <c r="G33" i="8"/>
  <c r="H38" i="8"/>
  <c r="F67" i="8"/>
  <c r="I38" i="8"/>
  <c r="J40" i="8"/>
  <c r="G63" i="8"/>
  <c r="H40" i="8"/>
  <c r="G59" i="8"/>
  <c r="G40" i="8"/>
  <c r="H34" i="8"/>
  <c r="R1073" i="1"/>
  <c r="R1077" i="1" s="1"/>
  <c r="T1073" i="1"/>
  <c r="T1077" i="1" s="1"/>
  <c r="Q2993" i="1"/>
  <c r="P3004" i="1"/>
  <c r="P2999" i="1"/>
  <c r="Q1073" i="1"/>
  <c r="Q1077" i="1" s="1"/>
  <c r="S1073" i="1"/>
  <c r="S1077" i="1" s="1"/>
  <c r="S1547" i="1"/>
  <c r="R1553" i="1"/>
  <c r="R3064" i="1"/>
  <c r="R3058" i="1"/>
  <c r="R3053" i="1"/>
  <c r="S3047" i="1"/>
  <c r="T3047" i="1" s="1"/>
  <c r="U3047" i="1" s="1"/>
  <c r="V3047" i="1" s="1"/>
  <c r="N2390" i="1"/>
  <c r="O2384" i="1"/>
  <c r="N2395" i="1"/>
  <c r="N3387" i="1"/>
  <c r="N3382" i="1"/>
  <c r="O3376" i="1"/>
  <c r="O3338" i="1"/>
  <c r="N3349" i="1"/>
  <c r="N3344" i="1"/>
  <c r="V3058" i="1" l="1"/>
  <c r="V3064" i="1"/>
  <c r="V3053" i="1"/>
  <c r="U3058" i="1"/>
  <c r="U3053" i="1"/>
  <c r="U3064" i="1"/>
  <c r="N40" i="8"/>
  <c r="L40" i="8"/>
  <c r="M40" i="8"/>
  <c r="K40" i="8"/>
  <c r="S1553" i="1"/>
  <c r="T1547" i="1"/>
  <c r="T3053" i="1"/>
  <c r="T3064" i="1"/>
  <c r="T3058" i="1"/>
  <c r="Q2999" i="1"/>
  <c r="R2993" i="1"/>
  <c r="Q3004" i="1"/>
  <c r="S3058" i="1"/>
  <c r="S3053" i="1"/>
  <c r="S3064" i="1"/>
  <c r="O2390" i="1"/>
  <c r="P2384" i="1"/>
  <c r="O2395" i="1"/>
  <c r="O3387" i="1"/>
  <c r="O3382" i="1"/>
  <c r="P3376" i="1"/>
  <c r="O3349" i="1"/>
  <c r="O3344" i="1"/>
  <c r="P3338" i="1"/>
  <c r="T1553" i="1" l="1"/>
  <c r="U1547" i="1"/>
  <c r="S2993" i="1"/>
  <c r="T2993" i="1" s="1"/>
  <c r="U2993" i="1" s="1"/>
  <c r="V2993" i="1" s="1"/>
  <c r="R3004" i="1"/>
  <c r="R2999" i="1"/>
  <c r="P2390" i="1"/>
  <c r="P2395" i="1"/>
  <c r="Q2384" i="1"/>
  <c r="P3387" i="1"/>
  <c r="Q3376" i="1"/>
  <c r="P3382" i="1"/>
  <c r="P3349" i="1"/>
  <c r="P3344" i="1"/>
  <c r="Q3338" i="1"/>
  <c r="U1553" i="1" l="1"/>
  <c r="V1547" i="1"/>
  <c r="V1553" i="1" s="1"/>
  <c r="V3004" i="1"/>
  <c r="V2999" i="1"/>
  <c r="U3004" i="1"/>
  <c r="U2999" i="1"/>
  <c r="T3004" i="1"/>
  <c r="T2999" i="1"/>
  <c r="S3004" i="1"/>
  <c r="S2999" i="1"/>
  <c r="Q2395" i="1"/>
  <c r="Q2390" i="1"/>
  <c r="R2384" i="1"/>
  <c r="Q3387" i="1"/>
  <c r="Q3382" i="1"/>
  <c r="R3376" i="1"/>
  <c r="R3338" i="1"/>
  <c r="Q3349" i="1"/>
  <c r="Q3344" i="1"/>
  <c r="R2395" i="1" l="1"/>
  <c r="R2390" i="1"/>
  <c r="S2384" i="1"/>
  <c r="T2384" i="1" s="1"/>
  <c r="U2384" i="1" s="1"/>
  <c r="V2384" i="1" s="1"/>
  <c r="R3387" i="1"/>
  <c r="R3382" i="1"/>
  <c r="S3376" i="1"/>
  <c r="T3376" i="1" s="1"/>
  <c r="U3376" i="1" s="1"/>
  <c r="V3376" i="1" s="1"/>
  <c r="S3338" i="1"/>
  <c r="T3338" i="1" s="1"/>
  <c r="U3338" i="1" s="1"/>
  <c r="V3338" i="1" s="1"/>
  <c r="R3349" i="1"/>
  <c r="R3344" i="1"/>
  <c r="V3387" i="1" l="1"/>
  <c r="V3382" i="1"/>
  <c r="V3349" i="1"/>
  <c r="V3344" i="1"/>
  <c r="V2390" i="1"/>
  <c r="V2395" i="1"/>
  <c r="U3344" i="1"/>
  <c r="U3349" i="1"/>
  <c r="U3387" i="1"/>
  <c r="U3382" i="1"/>
  <c r="U2390" i="1"/>
  <c r="U2395" i="1"/>
  <c r="T3382" i="1"/>
  <c r="T3387" i="1"/>
  <c r="T2390" i="1"/>
  <c r="T2395" i="1"/>
  <c r="T3344" i="1"/>
  <c r="T3349" i="1"/>
  <c r="S2390" i="1"/>
  <c r="S2395" i="1"/>
  <c r="S3387" i="1"/>
  <c r="S3382" i="1"/>
  <c r="S3349" i="1"/>
  <c r="S3344" i="1"/>
  <c r="A19" i="6" l="1"/>
  <c r="A20" i="6"/>
  <c r="A18" i="6"/>
  <c r="A17" i="6"/>
  <c r="J1648" i="1"/>
  <c r="K1648" i="1"/>
  <c r="L1648" i="1"/>
  <c r="M1648" i="1"/>
  <c r="N1648" i="1"/>
  <c r="O1648" i="1"/>
  <c r="P1648" i="1"/>
  <c r="Q1648" i="1"/>
  <c r="R1648" i="1"/>
  <c r="S1648" i="1"/>
  <c r="J1649" i="1"/>
  <c r="K1649" i="1"/>
  <c r="L1649" i="1"/>
  <c r="M1649" i="1"/>
  <c r="N1649" i="1"/>
  <c r="O1649" i="1"/>
  <c r="P1649" i="1"/>
  <c r="Q1649" i="1"/>
  <c r="R1649" i="1"/>
  <c r="S1649" i="1"/>
  <c r="I1649" i="1"/>
  <c r="I1648" i="1"/>
  <c r="J194" i="1"/>
  <c r="K194" i="1"/>
  <c r="L194" i="1"/>
  <c r="M194" i="1"/>
  <c r="N194" i="1"/>
  <c r="O194" i="1"/>
  <c r="P194" i="1"/>
  <c r="Q194" i="1"/>
  <c r="R194" i="1"/>
  <c r="S194" i="1"/>
  <c r="J195" i="1"/>
  <c r="K195" i="1"/>
  <c r="L195" i="1"/>
  <c r="M195" i="1"/>
  <c r="N195" i="1"/>
  <c r="O195" i="1"/>
  <c r="P195" i="1"/>
  <c r="Q195" i="1"/>
  <c r="R195" i="1"/>
  <c r="S195" i="1"/>
  <c r="I195" i="1"/>
  <c r="I194" i="1"/>
  <c r="I3421" i="1"/>
  <c r="I3293" i="1"/>
  <c r="J3241" i="1"/>
  <c r="K3241" i="1"/>
  <c r="L3241" i="1"/>
  <c r="M3241" i="1"/>
  <c r="N3241" i="1"/>
  <c r="O3241" i="1"/>
  <c r="P3241" i="1"/>
  <c r="Q3241" i="1"/>
  <c r="R3241" i="1"/>
  <c r="S3241" i="1"/>
  <c r="I3241" i="1"/>
  <c r="J3188" i="1"/>
  <c r="K3188" i="1"/>
  <c r="L3188" i="1"/>
  <c r="M3188" i="1"/>
  <c r="N3188" i="1"/>
  <c r="O3188" i="1"/>
  <c r="P3188" i="1"/>
  <c r="Q3188" i="1"/>
  <c r="R3188" i="1"/>
  <c r="S3188" i="1"/>
  <c r="I3188" i="1"/>
  <c r="I3135" i="1"/>
  <c r="I2947" i="1"/>
  <c r="J2894" i="1"/>
  <c r="K2894" i="1"/>
  <c r="L2894" i="1"/>
  <c r="M2894" i="1"/>
  <c r="N2894" i="1"/>
  <c r="O2894" i="1"/>
  <c r="P2894" i="1"/>
  <c r="Q2894" i="1"/>
  <c r="R2894" i="1"/>
  <c r="S2894" i="1"/>
  <c r="I2894" i="1"/>
  <c r="J2842" i="1"/>
  <c r="K2842" i="1"/>
  <c r="L2842" i="1"/>
  <c r="M2842" i="1"/>
  <c r="N2842" i="1"/>
  <c r="O2842" i="1"/>
  <c r="P2842" i="1"/>
  <c r="Q2842" i="1"/>
  <c r="R2842" i="1"/>
  <c r="S2842" i="1"/>
  <c r="I2842" i="1"/>
  <c r="J2790" i="1"/>
  <c r="K2790" i="1"/>
  <c r="L2790" i="1"/>
  <c r="M2790" i="1"/>
  <c r="N2790" i="1"/>
  <c r="O2790" i="1"/>
  <c r="P2790" i="1"/>
  <c r="Q2790" i="1"/>
  <c r="R2790" i="1"/>
  <c r="S2790" i="1"/>
  <c r="I2790" i="1"/>
  <c r="J2737" i="1"/>
  <c r="K2737" i="1"/>
  <c r="L2737" i="1"/>
  <c r="M2737" i="1"/>
  <c r="N2737" i="1"/>
  <c r="O2737" i="1"/>
  <c r="P2737" i="1"/>
  <c r="Q2737" i="1"/>
  <c r="R2737" i="1"/>
  <c r="S2737" i="1"/>
  <c r="I2737" i="1"/>
  <c r="J2684" i="1"/>
  <c r="K2684" i="1"/>
  <c r="L2684" i="1"/>
  <c r="M2684" i="1"/>
  <c r="N2684" i="1"/>
  <c r="O2684" i="1"/>
  <c r="P2684" i="1"/>
  <c r="Q2684" i="1"/>
  <c r="R2684" i="1"/>
  <c r="S2684" i="1"/>
  <c r="I2684" i="1"/>
  <c r="J2631" i="1"/>
  <c r="K2631" i="1"/>
  <c r="L2631" i="1"/>
  <c r="M2631" i="1"/>
  <c r="N2631" i="1"/>
  <c r="O2631" i="1"/>
  <c r="P2631" i="1"/>
  <c r="Q2631" i="1"/>
  <c r="R2631" i="1"/>
  <c r="S2631" i="1"/>
  <c r="I2631" i="1"/>
  <c r="I2578" i="1"/>
  <c r="J2526" i="1"/>
  <c r="K2526" i="1"/>
  <c r="L2526" i="1"/>
  <c r="M2526" i="1"/>
  <c r="N2526" i="1"/>
  <c r="O2526" i="1"/>
  <c r="P2526" i="1"/>
  <c r="Q2526" i="1"/>
  <c r="R2526" i="1"/>
  <c r="S2526" i="1"/>
  <c r="I2526" i="1"/>
  <c r="I2474" i="1"/>
  <c r="I2339" i="1"/>
  <c r="J2287" i="1"/>
  <c r="K2287" i="1"/>
  <c r="L2287" i="1"/>
  <c r="M2287" i="1"/>
  <c r="N2287" i="1"/>
  <c r="O2287" i="1"/>
  <c r="P2287" i="1"/>
  <c r="Q2287" i="1"/>
  <c r="R2287" i="1"/>
  <c r="S2287" i="1"/>
  <c r="I2287" i="1"/>
  <c r="J2151" i="1"/>
  <c r="K2151" i="1"/>
  <c r="L2151" i="1"/>
  <c r="M2151" i="1"/>
  <c r="N2151" i="1"/>
  <c r="O2151" i="1"/>
  <c r="P2151" i="1"/>
  <c r="Q2151" i="1"/>
  <c r="R2151" i="1"/>
  <c r="S2151" i="1"/>
  <c r="I2151" i="1"/>
  <c r="J2098" i="1"/>
  <c r="K2098" i="1"/>
  <c r="L2098" i="1"/>
  <c r="M2098" i="1"/>
  <c r="N2098" i="1"/>
  <c r="O2098" i="1"/>
  <c r="P2098" i="1"/>
  <c r="Q2098" i="1"/>
  <c r="R2098" i="1"/>
  <c r="S2098" i="1"/>
  <c r="I2098" i="1"/>
  <c r="I2044" i="1"/>
  <c r="J1950" i="1"/>
  <c r="K1950" i="1"/>
  <c r="L1950" i="1"/>
  <c r="M1950" i="1"/>
  <c r="N1950" i="1"/>
  <c r="O1950" i="1"/>
  <c r="P1950" i="1"/>
  <c r="Q1950" i="1"/>
  <c r="R1950" i="1"/>
  <c r="S1950" i="1"/>
  <c r="I1950" i="1"/>
  <c r="I1896" i="1"/>
  <c r="J1842" i="1"/>
  <c r="K1842" i="1"/>
  <c r="L1842" i="1"/>
  <c r="M1842" i="1"/>
  <c r="N1842" i="1"/>
  <c r="O1842" i="1"/>
  <c r="P1842" i="1"/>
  <c r="Q1842" i="1"/>
  <c r="R1842" i="1"/>
  <c r="S1842" i="1"/>
  <c r="I1842" i="1"/>
  <c r="J1789" i="1"/>
  <c r="K1789" i="1"/>
  <c r="L1789" i="1"/>
  <c r="M1789" i="1"/>
  <c r="N1789" i="1"/>
  <c r="O1789" i="1"/>
  <c r="P1789" i="1"/>
  <c r="Q1789" i="1"/>
  <c r="R1789" i="1"/>
  <c r="S1789" i="1"/>
  <c r="I1789" i="1"/>
  <c r="I1694" i="1"/>
  <c r="I1596" i="1"/>
  <c r="I1508" i="1"/>
  <c r="I1462" i="1"/>
  <c r="J1409" i="1"/>
  <c r="K1409" i="1"/>
  <c r="L1409" i="1"/>
  <c r="M1409" i="1"/>
  <c r="N1409" i="1"/>
  <c r="O1409" i="1"/>
  <c r="P1409" i="1"/>
  <c r="Q1409" i="1"/>
  <c r="R1409" i="1"/>
  <c r="S1409" i="1"/>
  <c r="I1409" i="1"/>
  <c r="I1356" i="1"/>
  <c r="I1303" i="1"/>
  <c r="I1091" i="1"/>
  <c r="J997" i="1"/>
  <c r="K997" i="1"/>
  <c r="L997" i="1"/>
  <c r="M997" i="1"/>
  <c r="N997" i="1"/>
  <c r="O997" i="1"/>
  <c r="P997" i="1"/>
  <c r="Q997" i="1"/>
  <c r="R997" i="1"/>
  <c r="S997" i="1"/>
  <c r="I997" i="1"/>
  <c r="J903" i="1"/>
  <c r="K903" i="1"/>
  <c r="L903" i="1"/>
  <c r="M903" i="1"/>
  <c r="N903" i="1"/>
  <c r="O903" i="1"/>
  <c r="P903" i="1"/>
  <c r="Q903" i="1"/>
  <c r="R903" i="1"/>
  <c r="S903" i="1"/>
  <c r="I903" i="1"/>
  <c r="J850" i="1"/>
  <c r="K850" i="1"/>
  <c r="L850" i="1"/>
  <c r="M850" i="1"/>
  <c r="N850" i="1"/>
  <c r="O850" i="1"/>
  <c r="P850" i="1"/>
  <c r="Q850" i="1"/>
  <c r="R850" i="1"/>
  <c r="S850" i="1"/>
  <c r="I850" i="1"/>
  <c r="I796" i="1"/>
  <c r="J658" i="1"/>
  <c r="K658" i="1"/>
  <c r="L658" i="1"/>
  <c r="M658" i="1"/>
  <c r="N658" i="1"/>
  <c r="O658" i="1"/>
  <c r="P658" i="1"/>
  <c r="Q658" i="1"/>
  <c r="R658" i="1"/>
  <c r="S658" i="1"/>
  <c r="J659" i="1"/>
  <c r="K659" i="1"/>
  <c r="L659" i="1"/>
  <c r="M659" i="1"/>
  <c r="N659" i="1"/>
  <c r="O659" i="1"/>
  <c r="P659" i="1"/>
  <c r="Q659" i="1"/>
  <c r="R659" i="1"/>
  <c r="S659" i="1"/>
  <c r="I659" i="1"/>
  <c r="I658" i="1"/>
  <c r="J606" i="1"/>
  <c r="K606" i="1"/>
  <c r="L606" i="1"/>
  <c r="M606" i="1"/>
  <c r="N606" i="1"/>
  <c r="O606" i="1"/>
  <c r="P606" i="1"/>
  <c r="Q606" i="1"/>
  <c r="R606" i="1"/>
  <c r="S606" i="1"/>
  <c r="J607" i="1"/>
  <c r="K607" i="1"/>
  <c r="L607" i="1"/>
  <c r="M607" i="1"/>
  <c r="N607" i="1"/>
  <c r="O607" i="1"/>
  <c r="P607" i="1"/>
  <c r="Q607" i="1"/>
  <c r="R607" i="1"/>
  <c r="S607" i="1"/>
  <c r="I607" i="1"/>
  <c r="I606" i="1"/>
  <c r="J554" i="1"/>
  <c r="K554" i="1"/>
  <c r="L554" i="1"/>
  <c r="M554" i="1"/>
  <c r="N554" i="1"/>
  <c r="O554" i="1"/>
  <c r="P554" i="1"/>
  <c r="Q554" i="1"/>
  <c r="R554" i="1"/>
  <c r="S554" i="1"/>
  <c r="J555" i="1"/>
  <c r="K555" i="1"/>
  <c r="L555" i="1"/>
  <c r="M555" i="1"/>
  <c r="N555" i="1"/>
  <c r="O555" i="1"/>
  <c r="P555" i="1"/>
  <c r="Q555" i="1"/>
  <c r="R555" i="1"/>
  <c r="S555" i="1"/>
  <c r="I555" i="1"/>
  <c r="I554" i="1"/>
  <c r="J449" i="1"/>
  <c r="K449" i="1"/>
  <c r="L449" i="1"/>
  <c r="M449" i="1"/>
  <c r="N449" i="1"/>
  <c r="O449" i="1"/>
  <c r="P449" i="1"/>
  <c r="Q449" i="1"/>
  <c r="R449" i="1"/>
  <c r="S449" i="1"/>
  <c r="J450" i="1"/>
  <c r="K450" i="1"/>
  <c r="L450" i="1"/>
  <c r="M450" i="1"/>
  <c r="N450" i="1"/>
  <c r="O450" i="1"/>
  <c r="P450" i="1"/>
  <c r="Q450" i="1"/>
  <c r="R450" i="1"/>
  <c r="S450" i="1"/>
  <c r="I450" i="1"/>
  <c r="I449" i="1"/>
  <c r="J396" i="1"/>
  <c r="K396" i="1"/>
  <c r="L396" i="1"/>
  <c r="M396" i="1"/>
  <c r="N396" i="1"/>
  <c r="O396" i="1"/>
  <c r="P396" i="1"/>
  <c r="Q396" i="1"/>
  <c r="R396" i="1"/>
  <c r="S396" i="1"/>
  <c r="J397" i="1"/>
  <c r="K397" i="1"/>
  <c r="L397" i="1"/>
  <c r="M397" i="1"/>
  <c r="N397" i="1"/>
  <c r="O397" i="1"/>
  <c r="P397" i="1"/>
  <c r="Q397" i="1"/>
  <c r="R397" i="1"/>
  <c r="S397" i="1"/>
  <c r="I397" i="1"/>
  <c r="I396" i="1"/>
  <c r="J343" i="1"/>
  <c r="K343" i="1"/>
  <c r="L343" i="1"/>
  <c r="M343" i="1"/>
  <c r="N343" i="1"/>
  <c r="O343" i="1"/>
  <c r="P343" i="1"/>
  <c r="Q343" i="1"/>
  <c r="R343" i="1"/>
  <c r="S343" i="1"/>
  <c r="J344" i="1"/>
  <c r="K344" i="1"/>
  <c r="L344" i="1"/>
  <c r="M344" i="1"/>
  <c r="N344" i="1"/>
  <c r="O344" i="1"/>
  <c r="P344" i="1"/>
  <c r="Q344" i="1"/>
  <c r="R344" i="1"/>
  <c r="S344" i="1"/>
  <c r="I344" i="1"/>
  <c r="I343" i="1"/>
  <c r="J290" i="1"/>
  <c r="K290" i="1"/>
  <c r="L290" i="1"/>
  <c r="M290" i="1"/>
  <c r="N290" i="1"/>
  <c r="O290" i="1"/>
  <c r="P290" i="1"/>
  <c r="Q290" i="1"/>
  <c r="R290" i="1"/>
  <c r="S290" i="1"/>
  <c r="J291" i="1"/>
  <c r="K291" i="1"/>
  <c r="L291" i="1"/>
  <c r="M291" i="1"/>
  <c r="N291" i="1"/>
  <c r="O291" i="1"/>
  <c r="P291" i="1"/>
  <c r="Q291" i="1"/>
  <c r="R291" i="1"/>
  <c r="S291" i="1"/>
  <c r="I291" i="1"/>
  <c r="I290" i="1"/>
  <c r="J237" i="1"/>
  <c r="K237" i="1"/>
  <c r="L237" i="1"/>
  <c r="M237" i="1"/>
  <c r="N237" i="1"/>
  <c r="O237" i="1"/>
  <c r="P237" i="1"/>
  <c r="Q237" i="1"/>
  <c r="R237" i="1"/>
  <c r="S237" i="1"/>
  <c r="J238" i="1"/>
  <c r="K238" i="1"/>
  <c r="L238" i="1"/>
  <c r="M238" i="1"/>
  <c r="N238" i="1"/>
  <c r="O238" i="1"/>
  <c r="P238" i="1"/>
  <c r="Q238" i="1"/>
  <c r="R238" i="1"/>
  <c r="S238" i="1"/>
  <c r="I238" i="1"/>
  <c r="I237" i="1"/>
  <c r="J140" i="1"/>
  <c r="K140" i="1"/>
  <c r="L140" i="1"/>
  <c r="M140" i="1"/>
  <c r="N140" i="1"/>
  <c r="O140" i="1"/>
  <c r="P140" i="1"/>
  <c r="Q140" i="1"/>
  <c r="R140" i="1"/>
  <c r="S140" i="1"/>
  <c r="J141" i="1"/>
  <c r="K141" i="1"/>
  <c r="L141" i="1"/>
  <c r="M141" i="1"/>
  <c r="N141" i="1"/>
  <c r="O141" i="1"/>
  <c r="P141" i="1"/>
  <c r="Q141" i="1"/>
  <c r="R141" i="1"/>
  <c r="S141" i="1"/>
  <c r="I141" i="1"/>
  <c r="I140" i="1"/>
  <c r="J87" i="1"/>
  <c r="K87" i="1"/>
  <c r="L87" i="1"/>
  <c r="M87" i="1"/>
  <c r="N87" i="1"/>
  <c r="O87" i="1"/>
  <c r="P87" i="1"/>
  <c r="Q87" i="1"/>
  <c r="R87" i="1"/>
  <c r="S87" i="1"/>
  <c r="J88" i="1"/>
  <c r="K88" i="1"/>
  <c r="L88" i="1"/>
  <c r="M88" i="1"/>
  <c r="N88" i="1"/>
  <c r="O88" i="1"/>
  <c r="P88" i="1"/>
  <c r="Q88" i="1"/>
  <c r="R88" i="1"/>
  <c r="S88" i="1"/>
  <c r="I88" i="1"/>
  <c r="I87" i="1"/>
  <c r="J2685" i="1" l="1"/>
  <c r="J2791" i="1"/>
  <c r="J2948" i="1"/>
  <c r="J1597" i="1"/>
  <c r="J451" i="1"/>
  <c r="J1410" i="1"/>
  <c r="M2579" i="1"/>
  <c r="R2685" i="1"/>
  <c r="J3136" i="1"/>
  <c r="J3242" i="1"/>
  <c r="D87" i="8" s="1"/>
  <c r="J3422" i="1"/>
  <c r="J1650" i="1"/>
  <c r="J1951" i="1"/>
  <c r="J2288" i="1"/>
  <c r="P2475" i="1"/>
  <c r="J2579" i="1"/>
  <c r="N2685" i="1"/>
  <c r="P2288" i="1"/>
  <c r="L2288" i="1"/>
  <c r="L2475" i="1"/>
  <c r="M1650" i="1"/>
  <c r="J196" i="1"/>
  <c r="J292" i="1"/>
  <c r="P398" i="1"/>
  <c r="J797" i="1"/>
  <c r="J1092" i="1"/>
  <c r="I797" i="1"/>
  <c r="N1790" i="1"/>
  <c r="J1790" i="1"/>
  <c r="R3242" i="1"/>
  <c r="N3242" i="1"/>
  <c r="P3294" i="1"/>
  <c r="R196" i="1"/>
  <c r="I1790" i="1"/>
  <c r="Q345" i="1"/>
  <c r="R451" i="1"/>
  <c r="J851" i="1"/>
  <c r="P851" i="1"/>
  <c r="L851" i="1"/>
  <c r="R904" i="1"/>
  <c r="N904" i="1"/>
  <c r="J904" i="1"/>
  <c r="P998" i="1"/>
  <c r="L998" i="1"/>
  <c r="Q1304" i="1"/>
  <c r="M1304" i="1"/>
  <c r="R1410" i="1"/>
  <c r="N1410" i="1"/>
  <c r="M1843" i="1"/>
  <c r="R1951" i="1"/>
  <c r="N1951" i="1"/>
  <c r="K797" i="1"/>
  <c r="P1304" i="1"/>
  <c r="L1304" i="1"/>
  <c r="R1357" i="1"/>
  <c r="Q89" i="1"/>
  <c r="M89" i="1"/>
  <c r="Q239" i="1"/>
  <c r="M239" i="1"/>
  <c r="M345" i="1"/>
  <c r="N451" i="1"/>
  <c r="P1463" i="1"/>
  <c r="L1463" i="1"/>
  <c r="Q1597" i="1"/>
  <c r="M1597" i="1"/>
  <c r="P2045" i="1"/>
  <c r="L2045" i="1"/>
  <c r="P2152" i="1"/>
  <c r="L2152" i="1"/>
  <c r="P89" i="1"/>
  <c r="L89" i="1"/>
  <c r="P239" i="1"/>
  <c r="L239" i="1"/>
  <c r="N1357" i="1"/>
  <c r="J1357" i="1"/>
  <c r="O1650" i="1"/>
  <c r="K1650" i="1"/>
  <c r="I451" i="1"/>
  <c r="L2738" i="1"/>
  <c r="M2843" i="1"/>
  <c r="R2948" i="1"/>
  <c r="N2948" i="1"/>
  <c r="Q3136" i="1"/>
  <c r="M3136" i="1"/>
  <c r="L3294" i="1"/>
  <c r="N196" i="1"/>
  <c r="P292" i="1"/>
  <c r="L292" i="1"/>
  <c r="L398" i="1"/>
  <c r="Q556" i="1"/>
  <c r="M556" i="1"/>
  <c r="Q660" i="1"/>
  <c r="M660" i="1"/>
  <c r="M2152" i="1"/>
  <c r="Q1650" i="1"/>
  <c r="L142" i="1"/>
  <c r="Q398" i="1"/>
  <c r="L451" i="1"/>
  <c r="M608" i="1"/>
  <c r="O797" i="1"/>
  <c r="R851" i="1"/>
  <c r="L904" i="1"/>
  <c r="Q1092" i="1"/>
  <c r="M1092" i="1"/>
  <c r="Q1357" i="1"/>
  <c r="M1357" i="1"/>
  <c r="R1463" i="1"/>
  <c r="N1463" i="1"/>
  <c r="J1463" i="1"/>
  <c r="P1509" i="1"/>
  <c r="L1509" i="1"/>
  <c r="M1695" i="1"/>
  <c r="Q1790" i="1"/>
  <c r="M1790" i="1"/>
  <c r="Q1897" i="1"/>
  <c r="M1897" i="1"/>
  <c r="P1951" i="1"/>
  <c r="P1989" i="1" s="1"/>
  <c r="L1951" i="1"/>
  <c r="P608" i="1"/>
  <c r="L608" i="1"/>
  <c r="N797" i="1"/>
  <c r="Q851" i="1"/>
  <c r="M851" i="1"/>
  <c r="Q998" i="1"/>
  <c r="M998" i="1"/>
  <c r="P1092" i="1"/>
  <c r="L1092" i="1"/>
  <c r="Q1463" i="1"/>
  <c r="M1463" i="1"/>
  <c r="R1597" i="1"/>
  <c r="N1597" i="1"/>
  <c r="P1695" i="1"/>
  <c r="L1695" i="1"/>
  <c r="P1897" i="1"/>
  <c r="L1897" i="1"/>
  <c r="Q2045" i="1"/>
  <c r="M2045" i="1"/>
  <c r="I2099" i="1"/>
  <c r="M2288" i="1"/>
  <c r="M2475" i="1"/>
  <c r="I2527" i="1"/>
  <c r="R2579" i="1"/>
  <c r="N2579" i="1"/>
  <c r="P2632" i="1"/>
  <c r="L2632" i="1"/>
  <c r="Q2738" i="1"/>
  <c r="M2738" i="1"/>
  <c r="P2791" i="1"/>
  <c r="L2791" i="1"/>
  <c r="P2895" i="1"/>
  <c r="L2895" i="1"/>
  <c r="R3136" i="1"/>
  <c r="N3136" i="1"/>
  <c r="P3189" i="1"/>
  <c r="L3189" i="1"/>
  <c r="Q3294" i="1"/>
  <c r="M3294" i="1"/>
  <c r="P3422" i="1"/>
  <c r="L3422" i="1"/>
  <c r="P1650" i="1"/>
  <c r="L1650" i="1"/>
  <c r="I89" i="1"/>
  <c r="Q142" i="1"/>
  <c r="M142" i="1"/>
  <c r="I239" i="1"/>
  <c r="R292" i="1"/>
  <c r="N292" i="1"/>
  <c r="P345" i="1"/>
  <c r="L345" i="1"/>
  <c r="Q451" i="1"/>
  <c r="M451" i="1"/>
  <c r="P556" i="1"/>
  <c r="L556" i="1"/>
  <c r="P660" i="1"/>
  <c r="L660" i="1"/>
  <c r="Q904" i="1"/>
  <c r="M904" i="1"/>
  <c r="R1092" i="1"/>
  <c r="N1092" i="1"/>
  <c r="Q1410" i="1"/>
  <c r="M1410" i="1"/>
  <c r="Q1509" i="1"/>
  <c r="M1509" i="1"/>
  <c r="P1597" i="1"/>
  <c r="L1597" i="1"/>
  <c r="R1790" i="1"/>
  <c r="P1843" i="1"/>
  <c r="L1843" i="1"/>
  <c r="Q1951" i="1"/>
  <c r="M1951" i="1"/>
  <c r="Q2099" i="1"/>
  <c r="M2099" i="1"/>
  <c r="Q2340" i="1"/>
  <c r="M2340" i="1"/>
  <c r="I2475" i="1"/>
  <c r="Q2527" i="1"/>
  <c r="M2527" i="1"/>
  <c r="P2579" i="1"/>
  <c r="L2579" i="1"/>
  <c r="Q2685" i="1"/>
  <c r="M2685" i="1"/>
  <c r="R2791" i="1"/>
  <c r="N2791" i="1"/>
  <c r="P2843" i="1"/>
  <c r="L2843" i="1"/>
  <c r="Q2948" i="1"/>
  <c r="M2948" i="1"/>
  <c r="P3136" i="1"/>
  <c r="L3136" i="1"/>
  <c r="M3242" i="1"/>
  <c r="R3422" i="1"/>
  <c r="N3422" i="1"/>
  <c r="Q196" i="1"/>
  <c r="M196" i="1"/>
  <c r="R1650" i="1"/>
  <c r="N1650" i="1"/>
  <c r="P142" i="1"/>
  <c r="Q292" i="1"/>
  <c r="M292" i="1"/>
  <c r="M398" i="1"/>
  <c r="P451" i="1"/>
  <c r="Q608" i="1"/>
  <c r="S797" i="1"/>
  <c r="N851" i="1"/>
  <c r="P904" i="1"/>
  <c r="P2099" i="1"/>
  <c r="L2099" i="1"/>
  <c r="N2288" i="1"/>
  <c r="P2340" i="1"/>
  <c r="L2340" i="1"/>
  <c r="P2527" i="1"/>
  <c r="L2527" i="1"/>
  <c r="Q2632" i="1"/>
  <c r="M2632" i="1"/>
  <c r="P2685" i="1"/>
  <c r="L2685" i="1"/>
  <c r="R2738" i="1"/>
  <c r="N2738" i="1"/>
  <c r="Q2791" i="1"/>
  <c r="M2791" i="1"/>
  <c r="Q2895" i="1"/>
  <c r="M2895" i="1"/>
  <c r="P2948" i="1"/>
  <c r="M3189" i="1"/>
  <c r="Q3422" i="1"/>
  <c r="M3422" i="1"/>
  <c r="P196" i="1"/>
  <c r="L196" i="1"/>
  <c r="R2045" i="1"/>
  <c r="N2045" i="1"/>
  <c r="J2045" i="1"/>
  <c r="P797" i="1"/>
  <c r="L797" i="1"/>
  <c r="S998" i="1"/>
  <c r="O998" i="1"/>
  <c r="K998" i="1"/>
  <c r="S89" i="1"/>
  <c r="O89" i="1"/>
  <c r="K89" i="1"/>
  <c r="S2340" i="1"/>
  <c r="O2340" i="1"/>
  <c r="K2340" i="1"/>
  <c r="Q2579" i="1"/>
  <c r="R3294" i="1"/>
  <c r="N3294" i="1"/>
  <c r="J3294" i="1"/>
  <c r="R556" i="1"/>
  <c r="N556" i="1"/>
  <c r="J556" i="1"/>
  <c r="N1304" i="1"/>
  <c r="J1304" i="1"/>
  <c r="P1410" i="1"/>
  <c r="L1410" i="1"/>
  <c r="O2475" i="1"/>
  <c r="K2475" i="1"/>
  <c r="S2948" i="1"/>
  <c r="O2948" i="1"/>
  <c r="K2948" i="1"/>
  <c r="K451" i="1"/>
  <c r="S851" i="1"/>
  <c r="O851" i="1"/>
  <c r="K851" i="1"/>
  <c r="R998" i="1"/>
  <c r="N998" i="1"/>
  <c r="J998" i="1"/>
  <c r="S1357" i="1"/>
  <c r="O1357" i="1"/>
  <c r="K1357" i="1"/>
  <c r="R1509" i="1"/>
  <c r="N1509" i="1"/>
  <c r="J1509" i="1"/>
  <c r="I1597" i="1"/>
  <c r="R1843" i="1"/>
  <c r="N1843" i="1"/>
  <c r="J1843" i="1"/>
  <c r="R3189" i="1"/>
  <c r="N3189" i="1"/>
  <c r="J3189" i="1"/>
  <c r="I3294" i="1"/>
  <c r="O451" i="1"/>
  <c r="R239" i="1"/>
  <c r="N239" i="1"/>
  <c r="J239" i="1"/>
  <c r="S345" i="1"/>
  <c r="O345" i="1"/>
  <c r="K345" i="1"/>
  <c r="R608" i="1"/>
  <c r="N608" i="1"/>
  <c r="J608" i="1"/>
  <c r="S1790" i="1"/>
  <c r="O1790" i="1"/>
  <c r="K1790" i="1"/>
  <c r="R2632" i="1"/>
  <c r="N2632" i="1"/>
  <c r="J2632" i="1"/>
  <c r="L2948" i="1"/>
  <c r="S3136" i="1"/>
  <c r="O3136" i="1"/>
  <c r="K3136" i="1"/>
  <c r="Q3242" i="1"/>
  <c r="R89" i="1"/>
  <c r="N89" i="1"/>
  <c r="J89" i="1"/>
  <c r="S398" i="1"/>
  <c r="O398" i="1"/>
  <c r="K398" i="1"/>
  <c r="R660" i="1"/>
  <c r="N660" i="1"/>
  <c r="J660" i="1"/>
  <c r="S1092" i="1"/>
  <c r="O1092" i="1"/>
  <c r="K1092" i="1"/>
  <c r="S1410" i="1"/>
  <c r="O1410" i="1"/>
  <c r="K1410" i="1"/>
  <c r="S1597" i="1"/>
  <c r="O1597" i="1"/>
  <c r="K1597" i="1"/>
  <c r="S1695" i="1"/>
  <c r="O1695" i="1"/>
  <c r="K1695" i="1"/>
  <c r="R2152" i="1"/>
  <c r="N2152" i="1"/>
  <c r="J2152" i="1"/>
  <c r="N2340" i="1"/>
  <c r="J2340" i="1"/>
  <c r="S2738" i="1"/>
  <c r="O2738" i="1"/>
  <c r="K2738" i="1"/>
  <c r="O2843" i="1"/>
  <c r="K2843" i="1"/>
  <c r="P3242" i="1"/>
  <c r="L3242" i="1"/>
  <c r="F87" i="8" s="1"/>
  <c r="S196" i="1"/>
  <c r="O196" i="1"/>
  <c r="K196" i="1"/>
  <c r="S142" i="1"/>
  <c r="O142" i="1"/>
  <c r="K142" i="1"/>
  <c r="S239" i="1"/>
  <c r="O239" i="1"/>
  <c r="K239" i="1"/>
  <c r="S292" i="1"/>
  <c r="O292" i="1"/>
  <c r="K292" i="1"/>
  <c r="R398" i="1"/>
  <c r="N398" i="1"/>
  <c r="J398" i="1"/>
  <c r="S608" i="1"/>
  <c r="O608" i="1"/>
  <c r="K608" i="1"/>
  <c r="R797" i="1"/>
  <c r="P1357" i="1"/>
  <c r="L1357" i="1"/>
  <c r="S1463" i="1"/>
  <c r="O1463" i="1"/>
  <c r="K1463" i="1"/>
  <c r="O1843" i="1"/>
  <c r="K1843" i="1"/>
  <c r="S2045" i="1"/>
  <c r="O2045" i="1"/>
  <c r="K2045" i="1"/>
  <c r="Q2152" i="1"/>
  <c r="N2527" i="1"/>
  <c r="J2527" i="1"/>
  <c r="S2632" i="1"/>
  <c r="O2632" i="1"/>
  <c r="K2632" i="1"/>
  <c r="N2843" i="1"/>
  <c r="J2843" i="1"/>
  <c r="O3189" i="1"/>
  <c r="O3294" i="1"/>
  <c r="K3294" i="1"/>
  <c r="R142" i="1"/>
  <c r="J142" i="1"/>
  <c r="R345" i="1"/>
  <c r="N345" i="1"/>
  <c r="J345" i="1"/>
  <c r="S556" i="1"/>
  <c r="O556" i="1"/>
  <c r="S1509" i="1"/>
  <c r="O1509" i="1"/>
  <c r="K1509" i="1"/>
  <c r="Q1695" i="1"/>
  <c r="P1790" i="1"/>
  <c r="L1790" i="1"/>
  <c r="R1897" i="1"/>
  <c r="N1897" i="1"/>
  <c r="J1897" i="1"/>
  <c r="N2099" i="1"/>
  <c r="J2099" i="1"/>
  <c r="O2152" i="1"/>
  <c r="K2152" i="1"/>
  <c r="R2288" i="1"/>
  <c r="Q2475" i="1"/>
  <c r="O2527" i="1"/>
  <c r="K2527" i="1"/>
  <c r="S2685" i="1"/>
  <c r="O2685" i="1"/>
  <c r="K2685" i="1"/>
  <c r="P2738" i="1"/>
  <c r="S2791" i="1"/>
  <c r="O2791" i="1"/>
  <c r="K2791" i="1"/>
  <c r="R2895" i="1"/>
  <c r="N2895" i="1"/>
  <c r="J2895" i="1"/>
  <c r="S3422" i="1"/>
  <c r="O3422" i="1"/>
  <c r="K3422" i="1"/>
  <c r="I660" i="1"/>
  <c r="I851" i="1"/>
  <c r="I1092" i="1"/>
  <c r="I1463" i="1"/>
  <c r="I2685" i="1"/>
  <c r="N142" i="1"/>
  <c r="K556" i="1"/>
  <c r="S660" i="1"/>
  <c r="O660" i="1"/>
  <c r="K660" i="1"/>
  <c r="Q797" i="1"/>
  <c r="M797" i="1"/>
  <c r="S904" i="1"/>
  <c r="O904" i="1"/>
  <c r="K904" i="1"/>
  <c r="O1304" i="1"/>
  <c r="K1304" i="1"/>
  <c r="N1695" i="1"/>
  <c r="J1695" i="1"/>
  <c r="Q1843" i="1"/>
  <c r="O1897" i="1"/>
  <c r="K1897" i="1"/>
  <c r="S1951" i="1"/>
  <c r="S1989" i="1" s="1"/>
  <c r="O1951" i="1"/>
  <c r="O1989" i="1" s="1"/>
  <c r="K1951" i="1"/>
  <c r="S2099" i="1"/>
  <c r="O2099" i="1"/>
  <c r="K2099" i="1"/>
  <c r="O2288" i="1"/>
  <c r="K2288" i="1"/>
  <c r="R2475" i="1"/>
  <c r="N2475" i="1"/>
  <c r="J2475" i="1"/>
  <c r="O2579" i="1"/>
  <c r="K2579" i="1"/>
  <c r="S2895" i="1"/>
  <c r="O2895" i="1"/>
  <c r="K2895" i="1"/>
  <c r="Q3189" i="1"/>
  <c r="O3242" i="1"/>
  <c r="K3242" i="1"/>
  <c r="E87" i="8" s="1"/>
  <c r="S1650" i="1"/>
  <c r="S451" i="1"/>
  <c r="S3294" i="1"/>
  <c r="S3242" i="1"/>
  <c r="S3189" i="1"/>
  <c r="K3189" i="1"/>
  <c r="I2948" i="1"/>
  <c r="S2843" i="1"/>
  <c r="Q2843" i="1"/>
  <c r="R2843" i="1"/>
  <c r="J2738" i="1"/>
  <c r="S2579" i="1"/>
  <c r="S2527" i="1"/>
  <c r="R2527" i="1"/>
  <c r="S2475" i="1"/>
  <c r="R2340" i="1"/>
  <c r="S2288" i="1"/>
  <c r="Q2288" i="1"/>
  <c r="S2152" i="1"/>
  <c r="R2099" i="1"/>
  <c r="S1897" i="1"/>
  <c r="S1843" i="1"/>
  <c r="R1695" i="1"/>
  <c r="S1304" i="1"/>
  <c r="R1304" i="1"/>
  <c r="I3422" i="1"/>
  <c r="I3242" i="1"/>
  <c r="C87" i="8" s="1"/>
  <c r="I3189" i="1"/>
  <c r="I3136" i="1"/>
  <c r="I2895" i="1"/>
  <c r="I2843" i="1"/>
  <c r="I2791" i="1"/>
  <c r="I2738" i="1"/>
  <c r="I2632" i="1"/>
  <c r="I2579" i="1"/>
  <c r="I2340" i="1"/>
  <c r="I2288" i="1"/>
  <c r="I2152" i="1"/>
  <c r="I2045" i="1"/>
  <c r="I1951" i="1"/>
  <c r="I1897" i="1"/>
  <c r="I1843" i="1"/>
  <c r="I1695" i="1"/>
  <c r="I1509" i="1"/>
  <c r="I1410" i="1"/>
  <c r="I1357" i="1"/>
  <c r="I1304" i="1"/>
  <c r="I998" i="1"/>
  <c r="I904" i="1"/>
  <c r="I608" i="1"/>
  <c r="I556" i="1"/>
  <c r="I292" i="1"/>
  <c r="I398" i="1"/>
  <c r="I345" i="1"/>
  <c r="I142" i="1"/>
  <c r="R127" i="1" l="1"/>
  <c r="I127" i="1"/>
  <c r="M3055" i="1"/>
  <c r="J3055" i="1"/>
  <c r="L3055" i="1"/>
  <c r="N3055" i="1"/>
  <c r="O3055" i="1"/>
  <c r="K3055" i="1"/>
  <c r="L9" i="6"/>
  <c r="K3056" i="1" l="1"/>
  <c r="N3056" i="1"/>
  <c r="M3347" i="1"/>
  <c r="M3369" i="1" s="1"/>
  <c r="L3056" i="1"/>
  <c r="O3056" i="1"/>
  <c r="M3056" i="1"/>
  <c r="I3056" i="1"/>
  <c r="I3080" i="1" s="1"/>
  <c r="N3347" i="1"/>
  <c r="N3369" i="1" s="1"/>
  <c r="O3347" i="1"/>
  <c r="O3369" i="1" s="1"/>
  <c r="J3056" i="1"/>
  <c r="K3347" i="1"/>
  <c r="K3369" i="1" s="1"/>
  <c r="I3347" i="1"/>
  <c r="I3369" i="1" s="1"/>
  <c r="R3347" i="1"/>
  <c r="R3369" i="1" s="1"/>
  <c r="S3347" i="1"/>
  <c r="S3369" i="1" s="1"/>
  <c r="L3347" i="1"/>
  <c r="L3369" i="1" s="1"/>
  <c r="J3347" i="1"/>
  <c r="J3369" i="1" s="1"/>
  <c r="P3347" i="1"/>
  <c r="P3369" i="1" s="1"/>
  <c r="Q3347" i="1"/>
  <c r="Q3369" i="1" s="1"/>
  <c r="L20" i="6"/>
  <c r="L3456" i="1"/>
  <c r="L3460" i="1" s="1"/>
  <c r="K3456" i="1"/>
  <c r="K3460" i="1" s="1"/>
  <c r="J3456" i="1"/>
  <c r="J3460" i="1" s="1"/>
  <c r="I3456" i="1"/>
  <c r="I3460" i="1" s="1"/>
  <c r="R3447" i="1"/>
  <c r="Q3445" i="1"/>
  <c r="O3443" i="1"/>
  <c r="P3443" i="1" s="1"/>
  <c r="P3456" i="1" s="1"/>
  <c r="P3460" i="1" s="1"/>
  <c r="N3441" i="1"/>
  <c r="O3441" i="1" s="1"/>
  <c r="N3439" i="1"/>
  <c r="L3437" i="1"/>
  <c r="M3437" i="1" s="1"/>
  <c r="M3456" i="1" s="1"/>
  <c r="M3460" i="1" s="1"/>
  <c r="K3436" i="1"/>
  <c r="K3435" i="1"/>
  <c r="L3435" i="1" s="1"/>
  <c r="J3434" i="1"/>
  <c r="J3433" i="1"/>
  <c r="K3433" i="1" s="1"/>
  <c r="I3432" i="1"/>
  <c r="J3431" i="1"/>
  <c r="I3430" i="1"/>
  <c r="J3430" i="1" s="1"/>
  <c r="K3430" i="1" s="1"/>
  <c r="L3430" i="1" s="1"/>
  <c r="M3430" i="1" s="1"/>
  <c r="N3430" i="1" s="1"/>
  <c r="O3430" i="1" s="1"/>
  <c r="P3430" i="1" s="1"/>
  <c r="Q3430" i="1" s="1"/>
  <c r="R3430" i="1" s="1"/>
  <c r="S3430" i="1" s="1"/>
  <c r="T3430" i="1" s="1"/>
  <c r="U3430" i="1" s="1"/>
  <c r="V3430" i="1" s="1"/>
  <c r="J3424" i="1"/>
  <c r="K3424" i="1" s="1"/>
  <c r="L3424" i="1" s="1"/>
  <c r="M3424" i="1" s="1"/>
  <c r="N3424" i="1" s="1"/>
  <c r="O3424" i="1" s="1"/>
  <c r="P3424" i="1" s="1"/>
  <c r="Q3424" i="1" s="1"/>
  <c r="R3424" i="1" s="1"/>
  <c r="S3424" i="1" s="1"/>
  <c r="T3424" i="1" s="1"/>
  <c r="U3424" i="1" s="1"/>
  <c r="V3424" i="1" s="1"/>
  <c r="J3419" i="1"/>
  <c r="K3419" i="1" s="1"/>
  <c r="L3419" i="1" s="1"/>
  <c r="M3419" i="1" s="1"/>
  <c r="N3419" i="1" s="1"/>
  <c r="O3419" i="1" s="1"/>
  <c r="P3419" i="1" s="1"/>
  <c r="Q3419" i="1" s="1"/>
  <c r="R3419" i="1" s="1"/>
  <c r="S3419" i="1" s="1"/>
  <c r="T3419" i="1" s="1"/>
  <c r="U3419" i="1" s="1"/>
  <c r="V3419" i="1" s="1"/>
  <c r="AD88" i="8"/>
  <c r="R3417" i="1"/>
  <c r="AC88" i="8" s="1"/>
  <c r="Q3417" i="1"/>
  <c r="AB88" i="8" s="1"/>
  <c r="G3414" i="1"/>
  <c r="J3413" i="1"/>
  <c r="K3413" i="1" s="1"/>
  <c r="L3413" i="1" s="1"/>
  <c r="M3413" i="1" s="1"/>
  <c r="N3413" i="1" s="1"/>
  <c r="O3413" i="1" s="1"/>
  <c r="P3413" i="1" s="1"/>
  <c r="Q3413" i="1" s="1"/>
  <c r="R3413" i="1" s="1"/>
  <c r="S3413" i="1" s="1"/>
  <c r="T3413" i="1" s="1"/>
  <c r="U3413" i="1" s="1"/>
  <c r="V3413" i="1" s="1"/>
  <c r="L3328" i="1"/>
  <c r="L3332" i="1" s="1"/>
  <c r="K3328" i="1"/>
  <c r="K3332" i="1" s="1"/>
  <c r="J3328" i="1"/>
  <c r="J3332" i="1" s="1"/>
  <c r="I3328" i="1"/>
  <c r="I3332" i="1" s="1"/>
  <c r="S3321" i="1"/>
  <c r="S3328" i="1" s="1"/>
  <c r="R3319" i="1"/>
  <c r="Q3317" i="1"/>
  <c r="O3315" i="1"/>
  <c r="P3315" i="1" s="1"/>
  <c r="P3328" i="1" s="1"/>
  <c r="P3332" i="1" s="1"/>
  <c r="N3313" i="1"/>
  <c r="O3313" i="1" s="1"/>
  <c r="N3311" i="1"/>
  <c r="L3309" i="1"/>
  <c r="K3308" i="1"/>
  <c r="K3307" i="1"/>
  <c r="L3307" i="1" s="1"/>
  <c r="J3306" i="1"/>
  <c r="J3305" i="1"/>
  <c r="K3305" i="1" s="1"/>
  <c r="I3304" i="1"/>
  <c r="J3303" i="1"/>
  <c r="I3302" i="1"/>
  <c r="J3302" i="1" s="1"/>
  <c r="K3302" i="1" s="1"/>
  <c r="L3302" i="1" s="1"/>
  <c r="M3302" i="1" s="1"/>
  <c r="N3302" i="1" s="1"/>
  <c r="O3302" i="1" s="1"/>
  <c r="P3302" i="1" s="1"/>
  <c r="Q3302" i="1" s="1"/>
  <c r="R3302" i="1" s="1"/>
  <c r="S3302" i="1" s="1"/>
  <c r="T3302" i="1" s="1"/>
  <c r="U3302" i="1" s="1"/>
  <c r="V3302" i="1" s="1"/>
  <c r="J3296" i="1"/>
  <c r="K3296" i="1" s="1"/>
  <c r="L3296" i="1" s="1"/>
  <c r="M3296" i="1" s="1"/>
  <c r="N3296" i="1" s="1"/>
  <c r="O3296" i="1" s="1"/>
  <c r="P3296" i="1" s="1"/>
  <c r="Q3296" i="1" s="1"/>
  <c r="R3296" i="1" s="1"/>
  <c r="S3296" i="1" s="1"/>
  <c r="T3296" i="1" s="1"/>
  <c r="U3296" i="1" s="1"/>
  <c r="V3296" i="1" s="1"/>
  <c r="P88" i="8" s="1"/>
  <c r="J3291" i="1"/>
  <c r="K3291" i="1" s="1"/>
  <c r="L3291" i="1" s="1"/>
  <c r="M3291" i="1" s="1"/>
  <c r="N3291" i="1" s="1"/>
  <c r="O3291" i="1" s="1"/>
  <c r="P3291" i="1" s="1"/>
  <c r="Q3291" i="1" s="1"/>
  <c r="R3291" i="1" s="1"/>
  <c r="S3291" i="1" s="1"/>
  <c r="T3291" i="1" s="1"/>
  <c r="U3291" i="1" s="1"/>
  <c r="V3291" i="1" s="1"/>
  <c r="AD85" i="8"/>
  <c r="R3289" i="1"/>
  <c r="AC85" i="8" s="1"/>
  <c r="Q3289" i="1"/>
  <c r="AB85" i="8" s="1"/>
  <c r="G3286" i="1"/>
  <c r="J3285" i="1"/>
  <c r="K3285" i="1" s="1"/>
  <c r="L3285" i="1" s="1"/>
  <c r="M3285" i="1" s="1"/>
  <c r="N3285" i="1" s="1"/>
  <c r="O3285" i="1" s="1"/>
  <c r="P3285" i="1" s="1"/>
  <c r="Q3285" i="1" s="1"/>
  <c r="R3285" i="1" s="1"/>
  <c r="S3285" i="1" s="1"/>
  <c r="T3285" i="1" s="1"/>
  <c r="U3285" i="1" s="1"/>
  <c r="V3285" i="1" s="1"/>
  <c r="L3276" i="1"/>
  <c r="L3280" i="1" s="1"/>
  <c r="K3276" i="1"/>
  <c r="K3280" i="1" s="1"/>
  <c r="J3276" i="1"/>
  <c r="J3280" i="1" s="1"/>
  <c r="I3276" i="1"/>
  <c r="I3280" i="1" s="1"/>
  <c r="S3269" i="1"/>
  <c r="R3267" i="1"/>
  <c r="Q3265" i="1"/>
  <c r="O3263" i="1"/>
  <c r="P3263" i="1" s="1"/>
  <c r="P3276" i="1" s="1"/>
  <c r="P3280" i="1" s="1"/>
  <c r="N3261" i="1"/>
  <c r="O3261" i="1" s="1"/>
  <c r="N3259" i="1"/>
  <c r="L3257" i="1"/>
  <c r="M3257" i="1" s="1"/>
  <c r="M3276" i="1" s="1"/>
  <c r="M3280" i="1" s="1"/>
  <c r="K3256" i="1"/>
  <c r="K3255" i="1"/>
  <c r="L3255" i="1" s="1"/>
  <c r="J3254" i="1"/>
  <c r="J3253" i="1"/>
  <c r="I3252" i="1"/>
  <c r="T88" i="8" s="1"/>
  <c r="J3251" i="1"/>
  <c r="I3250" i="1"/>
  <c r="J3250" i="1" s="1"/>
  <c r="K3250" i="1" s="1"/>
  <c r="L3250" i="1" s="1"/>
  <c r="M3250" i="1" s="1"/>
  <c r="N3250" i="1" s="1"/>
  <c r="O3250" i="1" s="1"/>
  <c r="P3250" i="1" s="1"/>
  <c r="Q3250" i="1" s="1"/>
  <c r="R3250" i="1" s="1"/>
  <c r="S3250" i="1" s="1"/>
  <c r="T3250" i="1" s="1"/>
  <c r="U3250" i="1" s="1"/>
  <c r="V3250" i="1" s="1"/>
  <c r="J3244" i="1"/>
  <c r="K3244" i="1" s="1"/>
  <c r="L3244" i="1" s="1"/>
  <c r="M3244" i="1" s="1"/>
  <c r="N3244" i="1" s="1"/>
  <c r="O3244" i="1" s="1"/>
  <c r="P3244" i="1" s="1"/>
  <c r="Q3244" i="1" s="1"/>
  <c r="R3244" i="1" s="1"/>
  <c r="S3244" i="1" s="1"/>
  <c r="T3244" i="1" s="1"/>
  <c r="U3244" i="1" s="1"/>
  <c r="V3244" i="1" s="1"/>
  <c r="J3239" i="1"/>
  <c r="K3239" i="1" s="1"/>
  <c r="L3239" i="1" s="1"/>
  <c r="M3239" i="1" s="1"/>
  <c r="N3239" i="1" s="1"/>
  <c r="O3239" i="1" s="1"/>
  <c r="P3239" i="1" s="1"/>
  <c r="Q3239" i="1" s="1"/>
  <c r="R3239" i="1" s="1"/>
  <c r="S3239" i="1" s="1"/>
  <c r="T3239" i="1" s="1"/>
  <c r="U3239" i="1" s="1"/>
  <c r="V3239" i="1" s="1"/>
  <c r="AD84" i="8"/>
  <c r="R3237" i="1"/>
  <c r="AC84" i="8" s="1"/>
  <c r="Q3237" i="1"/>
  <c r="AB84" i="8" s="1"/>
  <c r="G3234" i="1"/>
  <c r="J3233" i="1"/>
  <c r="K3233" i="1" s="1"/>
  <c r="L3233" i="1" s="1"/>
  <c r="M3233" i="1" s="1"/>
  <c r="N3233" i="1" s="1"/>
  <c r="O3233" i="1" s="1"/>
  <c r="P3233" i="1" s="1"/>
  <c r="Q3233" i="1" s="1"/>
  <c r="R3233" i="1" s="1"/>
  <c r="S3233" i="1" s="1"/>
  <c r="T3233" i="1" s="1"/>
  <c r="U3233" i="1" s="1"/>
  <c r="V3233" i="1" s="1"/>
  <c r="L3170" i="1"/>
  <c r="L3174" i="1" s="1"/>
  <c r="K3170" i="1"/>
  <c r="K3174" i="1" s="1"/>
  <c r="J3170" i="1"/>
  <c r="J3174" i="1" s="1"/>
  <c r="I3170" i="1"/>
  <c r="I3174" i="1" s="1"/>
  <c r="R3161" i="1"/>
  <c r="Q3159" i="1"/>
  <c r="O3157" i="1"/>
  <c r="P3157" i="1" s="1"/>
  <c r="P3170" i="1" s="1"/>
  <c r="P3174" i="1" s="1"/>
  <c r="N3155" i="1"/>
  <c r="O3155" i="1" s="1"/>
  <c r="N3153" i="1"/>
  <c r="L3151" i="1"/>
  <c r="M3151" i="1" s="1"/>
  <c r="M3170" i="1" s="1"/>
  <c r="M3174" i="1" s="1"/>
  <c r="K3150" i="1"/>
  <c r="K3149" i="1"/>
  <c r="L3149" i="1" s="1"/>
  <c r="J3148" i="1"/>
  <c r="J3147" i="1"/>
  <c r="K3147" i="1" s="1"/>
  <c r="I3146" i="1"/>
  <c r="J3145" i="1"/>
  <c r="I3144" i="1"/>
  <c r="J3144" i="1" s="1"/>
  <c r="K3144" i="1" s="1"/>
  <c r="L3144" i="1" s="1"/>
  <c r="M3144" i="1" s="1"/>
  <c r="N3144" i="1" s="1"/>
  <c r="O3144" i="1" s="1"/>
  <c r="P3144" i="1" s="1"/>
  <c r="Q3144" i="1" s="1"/>
  <c r="R3144" i="1" s="1"/>
  <c r="S3144" i="1" s="1"/>
  <c r="T3144" i="1" s="1"/>
  <c r="U3144" i="1" s="1"/>
  <c r="V3144" i="1" s="1"/>
  <c r="J3138" i="1"/>
  <c r="K3138" i="1" s="1"/>
  <c r="L3138" i="1" s="1"/>
  <c r="M3138" i="1" s="1"/>
  <c r="N3138" i="1" s="1"/>
  <c r="O3138" i="1" s="1"/>
  <c r="P3138" i="1" s="1"/>
  <c r="Q3138" i="1" s="1"/>
  <c r="R3138" i="1" s="1"/>
  <c r="S3138" i="1" s="1"/>
  <c r="T3138" i="1" s="1"/>
  <c r="U3138" i="1" s="1"/>
  <c r="V3138" i="1" s="1"/>
  <c r="J3133" i="1"/>
  <c r="K3133" i="1" s="1"/>
  <c r="L3133" i="1" s="1"/>
  <c r="M3133" i="1" s="1"/>
  <c r="N3133" i="1" s="1"/>
  <c r="O3133" i="1" s="1"/>
  <c r="P3133" i="1" s="1"/>
  <c r="Q3133" i="1" s="1"/>
  <c r="R3133" i="1" s="1"/>
  <c r="S3133" i="1" s="1"/>
  <c r="T3133" i="1" s="1"/>
  <c r="U3133" i="1" s="1"/>
  <c r="V3133" i="1" s="1"/>
  <c r="S3131" i="1"/>
  <c r="AD82" i="8" s="1"/>
  <c r="R3131" i="1"/>
  <c r="AC82" i="8" s="1"/>
  <c r="Q3131" i="1"/>
  <c r="AB82" i="8" s="1"/>
  <c r="G3128" i="1"/>
  <c r="J3127" i="1"/>
  <c r="K3127" i="1" s="1"/>
  <c r="L3127" i="1" s="1"/>
  <c r="M3127" i="1" s="1"/>
  <c r="N3127" i="1" s="1"/>
  <c r="O3127" i="1" s="1"/>
  <c r="P3127" i="1" s="1"/>
  <c r="Q3127" i="1" s="1"/>
  <c r="R3127" i="1" s="1"/>
  <c r="S3127" i="1" s="1"/>
  <c r="T3127" i="1" s="1"/>
  <c r="U3127" i="1" s="1"/>
  <c r="V3127" i="1" s="1"/>
  <c r="L2929" i="1"/>
  <c r="L2933" i="1" s="1"/>
  <c r="K2929" i="1"/>
  <c r="K2933" i="1" s="1"/>
  <c r="J2929" i="1"/>
  <c r="J2933" i="1" s="1"/>
  <c r="I2929" i="1"/>
  <c r="I2933" i="1" s="1"/>
  <c r="R2920" i="1"/>
  <c r="Q2918" i="1"/>
  <c r="O2916" i="1"/>
  <c r="P2916" i="1" s="1"/>
  <c r="N2914" i="1"/>
  <c r="O2914" i="1" s="1"/>
  <c r="N2912" i="1"/>
  <c r="L2910" i="1"/>
  <c r="M2910" i="1" s="1"/>
  <c r="M2929" i="1" s="1"/>
  <c r="M2933" i="1" s="1"/>
  <c r="K2909" i="1"/>
  <c r="K2908" i="1"/>
  <c r="L2908" i="1" s="1"/>
  <c r="J2907" i="1"/>
  <c r="J2906" i="1"/>
  <c r="K2906" i="1" s="1"/>
  <c r="I2905" i="1"/>
  <c r="J2904" i="1"/>
  <c r="I2903" i="1"/>
  <c r="J2903" i="1" s="1"/>
  <c r="K2903" i="1" s="1"/>
  <c r="L2903" i="1" s="1"/>
  <c r="M2903" i="1" s="1"/>
  <c r="N2903" i="1" s="1"/>
  <c r="O2903" i="1" s="1"/>
  <c r="P2903" i="1" s="1"/>
  <c r="Q2903" i="1" s="1"/>
  <c r="R2903" i="1" s="1"/>
  <c r="S2903" i="1" s="1"/>
  <c r="T2903" i="1" s="1"/>
  <c r="U2903" i="1" s="1"/>
  <c r="V2903" i="1" s="1"/>
  <c r="J2897" i="1"/>
  <c r="K2897" i="1" s="1"/>
  <c r="L2897" i="1" s="1"/>
  <c r="M2897" i="1" s="1"/>
  <c r="N2897" i="1" s="1"/>
  <c r="O2897" i="1" s="1"/>
  <c r="P2897" i="1" s="1"/>
  <c r="Q2897" i="1" s="1"/>
  <c r="R2897" i="1" s="1"/>
  <c r="S2897" i="1" s="1"/>
  <c r="T2897" i="1" s="1"/>
  <c r="U2897" i="1" s="1"/>
  <c r="V2897" i="1" s="1"/>
  <c r="J2892" i="1"/>
  <c r="K2892" i="1" s="1"/>
  <c r="L2892" i="1" s="1"/>
  <c r="M2892" i="1" s="1"/>
  <c r="N2892" i="1" s="1"/>
  <c r="O2892" i="1" s="1"/>
  <c r="P2892" i="1" s="1"/>
  <c r="Q2892" i="1" s="1"/>
  <c r="R2892" i="1" s="1"/>
  <c r="S2892" i="1" s="1"/>
  <c r="T2892" i="1" s="1"/>
  <c r="U2892" i="1" s="1"/>
  <c r="V2892" i="1" s="1"/>
  <c r="S2890" i="1"/>
  <c r="R2890" i="1"/>
  <c r="Q2890" i="1"/>
  <c r="G2887" i="1"/>
  <c r="J2886" i="1"/>
  <c r="K2886" i="1" s="1"/>
  <c r="L2886" i="1" s="1"/>
  <c r="M2886" i="1" s="1"/>
  <c r="N2886" i="1" s="1"/>
  <c r="O2886" i="1" s="1"/>
  <c r="P2886" i="1" s="1"/>
  <c r="Q2886" i="1" s="1"/>
  <c r="R2886" i="1" s="1"/>
  <c r="S2886" i="1" s="1"/>
  <c r="T2886" i="1" s="1"/>
  <c r="U2886" i="1" s="1"/>
  <c r="V2886" i="1" s="1"/>
  <c r="L2877" i="1"/>
  <c r="L2881" i="1" s="1"/>
  <c r="K2877" i="1"/>
  <c r="K2881" i="1" s="1"/>
  <c r="J2877" i="1"/>
  <c r="J2881" i="1" s="1"/>
  <c r="I2877" i="1"/>
  <c r="I2881" i="1" s="1"/>
  <c r="R2868" i="1"/>
  <c r="Q2866" i="1"/>
  <c r="O2864" i="1"/>
  <c r="P2864" i="1" s="1"/>
  <c r="P2877" i="1" s="1"/>
  <c r="P2881" i="1" s="1"/>
  <c r="N2862" i="1"/>
  <c r="O2862" i="1" s="1"/>
  <c r="N2860" i="1"/>
  <c r="L2858" i="1"/>
  <c r="M2858" i="1" s="1"/>
  <c r="M2877" i="1" s="1"/>
  <c r="M2881" i="1" s="1"/>
  <c r="K2857" i="1"/>
  <c r="K2856" i="1"/>
  <c r="L2856" i="1" s="1"/>
  <c r="J2855" i="1"/>
  <c r="J2854" i="1"/>
  <c r="K2854" i="1" s="1"/>
  <c r="I2853" i="1"/>
  <c r="J2852" i="1"/>
  <c r="I2851" i="1"/>
  <c r="J2851" i="1" s="1"/>
  <c r="K2851" i="1" s="1"/>
  <c r="L2851" i="1" s="1"/>
  <c r="M2851" i="1" s="1"/>
  <c r="N2851" i="1" s="1"/>
  <c r="O2851" i="1" s="1"/>
  <c r="P2851" i="1" s="1"/>
  <c r="Q2851" i="1" s="1"/>
  <c r="R2851" i="1" s="1"/>
  <c r="S2851" i="1" s="1"/>
  <c r="T2851" i="1" s="1"/>
  <c r="U2851" i="1" s="1"/>
  <c r="V2851" i="1" s="1"/>
  <c r="J2845" i="1"/>
  <c r="K2845" i="1" s="1"/>
  <c r="L2845" i="1" s="1"/>
  <c r="M2845" i="1" s="1"/>
  <c r="N2845" i="1" s="1"/>
  <c r="O2845" i="1" s="1"/>
  <c r="P2845" i="1" s="1"/>
  <c r="Q2845" i="1" s="1"/>
  <c r="R2845" i="1" s="1"/>
  <c r="S2845" i="1" s="1"/>
  <c r="T2845" i="1" s="1"/>
  <c r="U2845" i="1" s="1"/>
  <c r="V2845" i="1" s="1"/>
  <c r="J2840" i="1"/>
  <c r="K2840" i="1" s="1"/>
  <c r="L2840" i="1" s="1"/>
  <c r="M2840" i="1" s="1"/>
  <c r="N2840" i="1" s="1"/>
  <c r="O2840" i="1" s="1"/>
  <c r="P2840" i="1" s="1"/>
  <c r="Q2840" i="1" s="1"/>
  <c r="R2840" i="1" s="1"/>
  <c r="S2840" i="1" s="1"/>
  <c r="T2840" i="1" s="1"/>
  <c r="U2840" i="1" s="1"/>
  <c r="V2840" i="1" s="1"/>
  <c r="S2838" i="1"/>
  <c r="AD76" i="8" s="1"/>
  <c r="R2838" i="1"/>
  <c r="AC76" i="8" s="1"/>
  <c r="Q2838" i="1"/>
  <c r="AB76" i="8" s="1"/>
  <c r="G2835" i="1"/>
  <c r="J2834" i="1"/>
  <c r="K2834" i="1" s="1"/>
  <c r="L2834" i="1" s="1"/>
  <c r="M2834" i="1" s="1"/>
  <c r="N2834" i="1" s="1"/>
  <c r="O2834" i="1" s="1"/>
  <c r="P2834" i="1" s="1"/>
  <c r="Q2834" i="1" s="1"/>
  <c r="R2834" i="1" s="1"/>
  <c r="S2834" i="1" s="1"/>
  <c r="T2834" i="1" s="1"/>
  <c r="U2834" i="1" s="1"/>
  <c r="V2834" i="1" s="1"/>
  <c r="L2825" i="1"/>
  <c r="L2829" i="1" s="1"/>
  <c r="K2825" i="1"/>
  <c r="K2829" i="1" s="1"/>
  <c r="J2825" i="1"/>
  <c r="J2829" i="1" s="1"/>
  <c r="I2825" i="1"/>
  <c r="I2829" i="1" s="1"/>
  <c r="R2816" i="1"/>
  <c r="Q2814" i="1"/>
  <c r="O2812" i="1"/>
  <c r="P2812" i="1" s="1"/>
  <c r="P2825" i="1" s="1"/>
  <c r="P2829" i="1" s="1"/>
  <c r="N2810" i="1"/>
  <c r="O2810" i="1" s="1"/>
  <c r="N2808" i="1"/>
  <c r="L2806" i="1"/>
  <c r="M2806" i="1" s="1"/>
  <c r="M2825" i="1" s="1"/>
  <c r="M2829" i="1" s="1"/>
  <c r="K2805" i="1"/>
  <c r="K2804" i="1"/>
  <c r="L2804" i="1" s="1"/>
  <c r="J2803" i="1"/>
  <c r="J2802" i="1"/>
  <c r="K2802" i="1" s="1"/>
  <c r="I2801" i="1"/>
  <c r="J2800" i="1"/>
  <c r="I2799" i="1"/>
  <c r="J2799" i="1" s="1"/>
  <c r="K2799" i="1" s="1"/>
  <c r="L2799" i="1" s="1"/>
  <c r="M2799" i="1" s="1"/>
  <c r="N2799" i="1" s="1"/>
  <c r="O2799" i="1" s="1"/>
  <c r="P2799" i="1" s="1"/>
  <c r="Q2799" i="1" s="1"/>
  <c r="R2799" i="1" s="1"/>
  <c r="S2799" i="1" s="1"/>
  <c r="T2799" i="1" s="1"/>
  <c r="U2799" i="1" s="1"/>
  <c r="V2799" i="1" s="1"/>
  <c r="J2793" i="1"/>
  <c r="K2793" i="1" s="1"/>
  <c r="L2793" i="1" s="1"/>
  <c r="M2793" i="1" s="1"/>
  <c r="N2793" i="1" s="1"/>
  <c r="O2793" i="1" s="1"/>
  <c r="P2793" i="1" s="1"/>
  <c r="Q2793" i="1" s="1"/>
  <c r="R2793" i="1" s="1"/>
  <c r="S2793" i="1" s="1"/>
  <c r="T2793" i="1" s="1"/>
  <c r="U2793" i="1" s="1"/>
  <c r="V2793" i="1" s="1"/>
  <c r="J2788" i="1"/>
  <c r="K2788" i="1" s="1"/>
  <c r="L2788" i="1" s="1"/>
  <c r="M2788" i="1" s="1"/>
  <c r="N2788" i="1" s="1"/>
  <c r="O2788" i="1" s="1"/>
  <c r="P2788" i="1" s="1"/>
  <c r="Q2788" i="1" s="1"/>
  <c r="R2788" i="1" s="1"/>
  <c r="S2788" i="1" s="1"/>
  <c r="T2788" i="1" s="1"/>
  <c r="U2788" i="1" s="1"/>
  <c r="V2788" i="1" s="1"/>
  <c r="S2786" i="1"/>
  <c r="AD75" i="8" s="1"/>
  <c r="R2786" i="1"/>
  <c r="AC75" i="8" s="1"/>
  <c r="Q2786" i="1"/>
  <c r="AB75" i="8" s="1"/>
  <c r="G2783" i="1"/>
  <c r="J2782" i="1"/>
  <c r="L2719" i="1"/>
  <c r="L2723" i="1" s="1"/>
  <c r="K2719" i="1"/>
  <c r="K2723" i="1" s="1"/>
  <c r="J2719" i="1"/>
  <c r="J2723" i="1" s="1"/>
  <c r="I2719" i="1"/>
  <c r="I2723" i="1" s="1"/>
  <c r="R2710" i="1"/>
  <c r="Q2708" i="1"/>
  <c r="O2706" i="1"/>
  <c r="P2706" i="1" s="1"/>
  <c r="P2719" i="1" s="1"/>
  <c r="P2723" i="1" s="1"/>
  <c r="N2704" i="1"/>
  <c r="O2704" i="1" s="1"/>
  <c r="N2702" i="1"/>
  <c r="L2700" i="1"/>
  <c r="M2700" i="1" s="1"/>
  <c r="M2719" i="1" s="1"/>
  <c r="M2723" i="1" s="1"/>
  <c r="K2699" i="1"/>
  <c r="K2698" i="1"/>
  <c r="L2698" i="1" s="1"/>
  <c r="J2697" i="1"/>
  <c r="J2696" i="1"/>
  <c r="K2696" i="1" s="1"/>
  <c r="I2695" i="1"/>
  <c r="J2694" i="1"/>
  <c r="I2693" i="1"/>
  <c r="J2693" i="1" s="1"/>
  <c r="K2693" i="1" s="1"/>
  <c r="L2693" i="1" s="1"/>
  <c r="M2693" i="1" s="1"/>
  <c r="N2693" i="1" s="1"/>
  <c r="O2693" i="1" s="1"/>
  <c r="P2693" i="1" s="1"/>
  <c r="Q2693" i="1" s="1"/>
  <c r="R2693" i="1" s="1"/>
  <c r="S2693" i="1" s="1"/>
  <c r="T2693" i="1" s="1"/>
  <c r="U2693" i="1" s="1"/>
  <c r="V2693" i="1" s="1"/>
  <c r="J2687" i="1"/>
  <c r="K2687" i="1" s="1"/>
  <c r="L2687" i="1" s="1"/>
  <c r="M2687" i="1" s="1"/>
  <c r="N2687" i="1" s="1"/>
  <c r="O2687" i="1" s="1"/>
  <c r="P2687" i="1" s="1"/>
  <c r="Q2687" i="1" s="1"/>
  <c r="R2687" i="1" s="1"/>
  <c r="S2687" i="1" s="1"/>
  <c r="T2687" i="1" s="1"/>
  <c r="U2687" i="1" s="1"/>
  <c r="V2687" i="1" s="1"/>
  <c r="J2682" i="1"/>
  <c r="K2682" i="1" s="1"/>
  <c r="L2682" i="1" s="1"/>
  <c r="M2682" i="1" s="1"/>
  <c r="N2682" i="1" s="1"/>
  <c r="O2682" i="1" s="1"/>
  <c r="P2682" i="1" s="1"/>
  <c r="Q2682" i="1" s="1"/>
  <c r="R2682" i="1" s="1"/>
  <c r="S2682" i="1" s="1"/>
  <c r="T2682" i="1" s="1"/>
  <c r="U2682" i="1" s="1"/>
  <c r="V2682" i="1" s="1"/>
  <c r="AD73" i="8"/>
  <c r="R2680" i="1"/>
  <c r="AC73" i="8" s="1"/>
  <c r="Q2680" i="1"/>
  <c r="AB73" i="8" s="1"/>
  <c r="G2677" i="1"/>
  <c r="J2676" i="1"/>
  <c r="K2676" i="1" s="1"/>
  <c r="L2676" i="1" s="1"/>
  <c r="M2676" i="1" s="1"/>
  <c r="N2676" i="1" s="1"/>
  <c r="O2676" i="1" s="1"/>
  <c r="P2676" i="1" s="1"/>
  <c r="Q2676" i="1" s="1"/>
  <c r="R2676" i="1" s="1"/>
  <c r="S2676" i="1" s="1"/>
  <c r="T2676" i="1" s="1"/>
  <c r="U2676" i="1" s="1"/>
  <c r="V2676" i="1" s="1"/>
  <c r="L2613" i="1"/>
  <c r="L2617" i="1" s="1"/>
  <c r="K2613" i="1"/>
  <c r="K2617" i="1" s="1"/>
  <c r="J2613" i="1"/>
  <c r="J2617" i="1" s="1"/>
  <c r="I2613" i="1"/>
  <c r="I2617" i="1" s="1"/>
  <c r="R2604" i="1"/>
  <c r="Q2602" i="1"/>
  <c r="O2600" i="1"/>
  <c r="P2600" i="1" s="1"/>
  <c r="P2613" i="1" s="1"/>
  <c r="P2617" i="1" s="1"/>
  <c r="N2598" i="1"/>
  <c r="O2598" i="1" s="1"/>
  <c r="N2596" i="1"/>
  <c r="L2594" i="1"/>
  <c r="M2594" i="1" s="1"/>
  <c r="M2613" i="1" s="1"/>
  <c r="M2617" i="1" s="1"/>
  <c r="K2593" i="1"/>
  <c r="K2592" i="1"/>
  <c r="L2592" i="1" s="1"/>
  <c r="J2591" i="1"/>
  <c r="J2590" i="1"/>
  <c r="K2590" i="1" s="1"/>
  <c r="I2589" i="1"/>
  <c r="J2588" i="1"/>
  <c r="I2587" i="1"/>
  <c r="J2587" i="1" s="1"/>
  <c r="K2587" i="1" s="1"/>
  <c r="L2587" i="1" s="1"/>
  <c r="M2587" i="1" s="1"/>
  <c r="N2587" i="1" s="1"/>
  <c r="O2587" i="1" s="1"/>
  <c r="P2587" i="1" s="1"/>
  <c r="Q2587" i="1" s="1"/>
  <c r="R2587" i="1" s="1"/>
  <c r="S2587" i="1" s="1"/>
  <c r="T2587" i="1" s="1"/>
  <c r="U2587" i="1" s="1"/>
  <c r="V2587" i="1" s="1"/>
  <c r="J2581" i="1"/>
  <c r="K2581" i="1" s="1"/>
  <c r="L2581" i="1" s="1"/>
  <c r="M2581" i="1" s="1"/>
  <c r="N2581" i="1" s="1"/>
  <c r="O2581" i="1" s="1"/>
  <c r="P2581" i="1" s="1"/>
  <c r="Q2581" i="1" s="1"/>
  <c r="R2581" i="1" s="1"/>
  <c r="S2581" i="1" s="1"/>
  <c r="T2581" i="1" s="1"/>
  <c r="U2581" i="1" s="1"/>
  <c r="V2581" i="1" s="1"/>
  <c r="J2576" i="1"/>
  <c r="K2576" i="1" s="1"/>
  <c r="L2576" i="1" s="1"/>
  <c r="M2576" i="1" s="1"/>
  <c r="N2576" i="1" s="1"/>
  <c r="O2576" i="1" s="1"/>
  <c r="P2576" i="1" s="1"/>
  <c r="Q2576" i="1" s="1"/>
  <c r="R2576" i="1" s="1"/>
  <c r="S2576" i="1" s="1"/>
  <c r="T2576" i="1" s="1"/>
  <c r="U2576" i="1" s="1"/>
  <c r="V2576" i="1" s="1"/>
  <c r="S2574" i="1"/>
  <c r="R2574" i="1"/>
  <c r="Q2574" i="1"/>
  <c r="G2571" i="1"/>
  <c r="J2570" i="1"/>
  <c r="K2570" i="1" s="1"/>
  <c r="L2570" i="1" s="1"/>
  <c r="M2570" i="1" s="1"/>
  <c r="N2570" i="1" s="1"/>
  <c r="O2570" i="1" s="1"/>
  <c r="P2570" i="1" s="1"/>
  <c r="Q2570" i="1" s="1"/>
  <c r="R2570" i="1" s="1"/>
  <c r="S2570" i="1" s="1"/>
  <c r="T2570" i="1" s="1"/>
  <c r="U2570" i="1" s="1"/>
  <c r="V2570" i="1" s="1"/>
  <c r="L2561" i="1"/>
  <c r="L2565" i="1" s="1"/>
  <c r="K2561" i="1"/>
  <c r="K2565" i="1" s="1"/>
  <c r="J2561" i="1"/>
  <c r="J2565" i="1" s="1"/>
  <c r="I2561" i="1"/>
  <c r="I2565" i="1" s="1"/>
  <c r="R2552" i="1"/>
  <c r="Q2550" i="1"/>
  <c r="O2548" i="1"/>
  <c r="P2548" i="1" s="1"/>
  <c r="P2561" i="1" s="1"/>
  <c r="P2565" i="1" s="1"/>
  <c r="N2546" i="1"/>
  <c r="O2546" i="1" s="1"/>
  <c r="N2544" i="1"/>
  <c r="L2542" i="1"/>
  <c r="M2542" i="1" s="1"/>
  <c r="M2561" i="1" s="1"/>
  <c r="M2565" i="1" s="1"/>
  <c r="K2541" i="1"/>
  <c r="K2540" i="1"/>
  <c r="L2540" i="1" s="1"/>
  <c r="J2539" i="1"/>
  <c r="J2538" i="1"/>
  <c r="K2538" i="1" s="1"/>
  <c r="I2537" i="1"/>
  <c r="J2536" i="1"/>
  <c r="I2535" i="1"/>
  <c r="J2535" i="1" s="1"/>
  <c r="K2535" i="1" s="1"/>
  <c r="L2535" i="1" s="1"/>
  <c r="M2535" i="1" s="1"/>
  <c r="N2535" i="1" s="1"/>
  <c r="O2535" i="1" s="1"/>
  <c r="P2535" i="1" s="1"/>
  <c r="Q2535" i="1" s="1"/>
  <c r="R2535" i="1" s="1"/>
  <c r="S2535" i="1" s="1"/>
  <c r="T2535" i="1" s="1"/>
  <c r="U2535" i="1" s="1"/>
  <c r="V2535" i="1" s="1"/>
  <c r="J2529" i="1"/>
  <c r="K2529" i="1" s="1"/>
  <c r="L2529" i="1" s="1"/>
  <c r="M2529" i="1" s="1"/>
  <c r="N2529" i="1" s="1"/>
  <c r="O2529" i="1" s="1"/>
  <c r="P2529" i="1" s="1"/>
  <c r="Q2529" i="1" s="1"/>
  <c r="R2529" i="1" s="1"/>
  <c r="S2529" i="1" s="1"/>
  <c r="T2529" i="1" s="1"/>
  <c r="U2529" i="1" s="1"/>
  <c r="V2529" i="1" s="1"/>
  <c r="J2524" i="1"/>
  <c r="K2524" i="1" s="1"/>
  <c r="L2524" i="1" s="1"/>
  <c r="M2524" i="1" s="1"/>
  <c r="N2524" i="1" s="1"/>
  <c r="O2524" i="1" s="1"/>
  <c r="P2524" i="1" s="1"/>
  <c r="Q2524" i="1" s="1"/>
  <c r="R2524" i="1" s="1"/>
  <c r="S2524" i="1" s="1"/>
  <c r="T2524" i="1" s="1"/>
  <c r="U2524" i="1" s="1"/>
  <c r="V2524" i="1" s="1"/>
  <c r="S2522" i="1"/>
  <c r="AD70" i="8" s="1"/>
  <c r="R2522" i="1"/>
  <c r="AC70" i="8" s="1"/>
  <c r="Q2522" i="1"/>
  <c r="AB70" i="8" s="1"/>
  <c r="G2519" i="1"/>
  <c r="J2518" i="1"/>
  <c r="K2518" i="1" s="1"/>
  <c r="L2518" i="1" s="1"/>
  <c r="M2518" i="1" s="1"/>
  <c r="N2518" i="1" s="1"/>
  <c r="O2518" i="1" s="1"/>
  <c r="P2518" i="1" s="1"/>
  <c r="Q2518" i="1" s="1"/>
  <c r="R2518" i="1" s="1"/>
  <c r="S2518" i="1" s="1"/>
  <c r="T2518" i="1" s="1"/>
  <c r="U2518" i="1" s="1"/>
  <c r="V2518" i="1" s="1"/>
  <c r="L2374" i="1"/>
  <c r="L2378" i="1" s="1"/>
  <c r="K2374" i="1"/>
  <c r="K2378" i="1" s="1"/>
  <c r="J2374" i="1"/>
  <c r="J2378" i="1" s="1"/>
  <c r="I2374" i="1"/>
  <c r="I2378" i="1" s="1"/>
  <c r="R2365" i="1"/>
  <c r="L67" i="8" s="1"/>
  <c r="Q2363" i="1"/>
  <c r="O2361" i="1"/>
  <c r="P2361" i="1" s="1"/>
  <c r="P2374" i="1" s="1"/>
  <c r="P2378" i="1" s="1"/>
  <c r="N2359" i="1"/>
  <c r="O2359" i="1" s="1"/>
  <c r="N2357" i="1"/>
  <c r="L2355" i="1"/>
  <c r="M2355" i="1" s="1"/>
  <c r="M2374" i="1" s="1"/>
  <c r="M2378" i="1" s="1"/>
  <c r="K2354" i="1"/>
  <c r="K2353" i="1"/>
  <c r="L2353" i="1" s="1"/>
  <c r="J2352" i="1"/>
  <c r="J2351" i="1"/>
  <c r="K2351" i="1" s="1"/>
  <c r="I2350" i="1"/>
  <c r="J2349" i="1"/>
  <c r="I2348" i="1"/>
  <c r="J2348" i="1" s="1"/>
  <c r="K2348" i="1" s="1"/>
  <c r="L2348" i="1" s="1"/>
  <c r="M2348" i="1" s="1"/>
  <c r="N2348" i="1" s="1"/>
  <c r="O2348" i="1" s="1"/>
  <c r="P2348" i="1" s="1"/>
  <c r="Q2348" i="1" s="1"/>
  <c r="R2348" i="1" s="1"/>
  <c r="S2348" i="1" s="1"/>
  <c r="T2348" i="1" s="1"/>
  <c r="U2348" i="1" s="1"/>
  <c r="V2348" i="1" s="1"/>
  <c r="J2342" i="1"/>
  <c r="K2342" i="1" s="1"/>
  <c r="L2342" i="1" s="1"/>
  <c r="M2342" i="1" s="1"/>
  <c r="N2342" i="1" s="1"/>
  <c r="O2342" i="1" s="1"/>
  <c r="P2342" i="1" s="1"/>
  <c r="Q2342" i="1" s="1"/>
  <c r="R2342" i="1" s="1"/>
  <c r="S2342" i="1" s="1"/>
  <c r="T2342" i="1" s="1"/>
  <c r="U2342" i="1" s="1"/>
  <c r="V2342" i="1" s="1"/>
  <c r="J2337" i="1"/>
  <c r="K2337" i="1" s="1"/>
  <c r="L2337" i="1" s="1"/>
  <c r="M2337" i="1" s="1"/>
  <c r="N2337" i="1" s="1"/>
  <c r="O2337" i="1" s="1"/>
  <c r="P2337" i="1" s="1"/>
  <c r="Q2337" i="1" s="1"/>
  <c r="R2337" i="1" s="1"/>
  <c r="S2337" i="1" s="1"/>
  <c r="T2337" i="1" s="1"/>
  <c r="U2337" i="1" s="1"/>
  <c r="V2337" i="1" s="1"/>
  <c r="S2335" i="1"/>
  <c r="AD66" i="8" s="1"/>
  <c r="R2335" i="1"/>
  <c r="AC66" i="8" s="1"/>
  <c r="Q2335" i="1"/>
  <c r="AB66" i="8" s="1"/>
  <c r="G2332" i="1"/>
  <c r="J2331" i="1"/>
  <c r="K2331" i="1" s="1"/>
  <c r="L2331" i="1" s="1"/>
  <c r="M2331" i="1" s="1"/>
  <c r="N2331" i="1" s="1"/>
  <c r="O2331" i="1" s="1"/>
  <c r="P2331" i="1" s="1"/>
  <c r="Q2331" i="1" s="1"/>
  <c r="R2331" i="1" s="1"/>
  <c r="S2331" i="1" s="1"/>
  <c r="T2331" i="1" s="1"/>
  <c r="U2331" i="1" s="1"/>
  <c r="V2331" i="1" s="1"/>
  <c r="L2322" i="1"/>
  <c r="L2326" i="1" s="1"/>
  <c r="K2322" i="1"/>
  <c r="K2326" i="1" s="1"/>
  <c r="J2322" i="1"/>
  <c r="J2326" i="1" s="1"/>
  <c r="I2322" i="1"/>
  <c r="I2326" i="1" s="1"/>
  <c r="R2313" i="1"/>
  <c r="Q2311" i="1"/>
  <c r="K67" i="8" s="1"/>
  <c r="O2309" i="1"/>
  <c r="P2309" i="1" s="1"/>
  <c r="P2322" i="1" s="1"/>
  <c r="P2326" i="1" s="1"/>
  <c r="N2307" i="1"/>
  <c r="O2307" i="1" s="1"/>
  <c r="N2305" i="1"/>
  <c r="L2303" i="1"/>
  <c r="M2303" i="1" s="1"/>
  <c r="M2322" i="1" s="1"/>
  <c r="M2326" i="1" s="1"/>
  <c r="K2302" i="1"/>
  <c r="K2301" i="1"/>
  <c r="L2301" i="1" s="1"/>
  <c r="J2300" i="1"/>
  <c r="J2299" i="1"/>
  <c r="K2299" i="1" s="1"/>
  <c r="I2298" i="1"/>
  <c r="J2297" i="1"/>
  <c r="I2296" i="1"/>
  <c r="J2290" i="1"/>
  <c r="K2290" i="1" s="1"/>
  <c r="L2290" i="1" s="1"/>
  <c r="M2290" i="1" s="1"/>
  <c r="N2290" i="1" s="1"/>
  <c r="O2290" i="1" s="1"/>
  <c r="P2290" i="1" s="1"/>
  <c r="Q2290" i="1" s="1"/>
  <c r="R2290" i="1" s="1"/>
  <c r="S2290" i="1" s="1"/>
  <c r="T2290" i="1" s="1"/>
  <c r="U2290" i="1" s="1"/>
  <c r="V2290" i="1" s="1"/>
  <c r="J2285" i="1"/>
  <c r="K2285" i="1" s="1"/>
  <c r="L2285" i="1" s="1"/>
  <c r="M2285" i="1" s="1"/>
  <c r="N2285" i="1" s="1"/>
  <c r="O2285" i="1" s="1"/>
  <c r="P2285" i="1" s="1"/>
  <c r="Q2285" i="1" s="1"/>
  <c r="R2285" i="1" s="1"/>
  <c r="S2285" i="1" s="1"/>
  <c r="T2285" i="1" s="1"/>
  <c r="U2285" i="1" s="1"/>
  <c r="V2285" i="1" s="1"/>
  <c r="S2283" i="1"/>
  <c r="AD65" i="8" s="1"/>
  <c r="R2283" i="1"/>
  <c r="AC65" i="8" s="1"/>
  <c r="Q2283" i="1"/>
  <c r="AB65" i="8" s="1"/>
  <c r="G2280" i="1"/>
  <c r="J2279" i="1"/>
  <c r="K2279" i="1" s="1"/>
  <c r="L2279" i="1" s="1"/>
  <c r="M2279" i="1" s="1"/>
  <c r="N2279" i="1" s="1"/>
  <c r="O2279" i="1" s="1"/>
  <c r="P2279" i="1" s="1"/>
  <c r="Q2279" i="1" s="1"/>
  <c r="R2279" i="1" s="1"/>
  <c r="S2279" i="1" s="1"/>
  <c r="T2279" i="1" s="1"/>
  <c r="U2279" i="1" s="1"/>
  <c r="V2279" i="1" s="1"/>
  <c r="L2186" i="1"/>
  <c r="L2190" i="1" s="1"/>
  <c r="K2186" i="1"/>
  <c r="K2190" i="1" s="1"/>
  <c r="J2186" i="1"/>
  <c r="J2190" i="1" s="1"/>
  <c r="I2186" i="1"/>
  <c r="I2190" i="1" s="1"/>
  <c r="R2177" i="1"/>
  <c r="L63" i="8" s="1"/>
  <c r="Q2175" i="1"/>
  <c r="O2173" i="1"/>
  <c r="P2173" i="1" s="1"/>
  <c r="P2186" i="1" s="1"/>
  <c r="P2190" i="1" s="1"/>
  <c r="N2171" i="1"/>
  <c r="N2169" i="1"/>
  <c r="L2167" i="1"/>
  <c r="M2167" i="1" s="1"/>
  <c r="M2186" i="1" s="1"/>
  <c r="M2190" i="1" s="1"/>
  <c r="K2166" i="1"/>
  <c r="K2165" i="1"/>
  <c r="J2164" i="1"/>
  <c r="J2163" i="1"/>
  <c r="K2163" i="1" s="1"/>
  <c r="I2162" i="1"/>
  <c r="J2161" i="1"/>
  <c r="I2160" i="1"/>
  <c r="J2160" i="1" s="1"/>
  <c r="K2160" i="1" s="1"/>
  <c r="L2160" i="1" s="1"/>
  <c r="M2160" i="1" s="1"/>
  <c r="N2160" i="1" s="1"/>
  <c r="O2160" i="1" s="1"/>
  <c r="P2160" i="1" s="1"/>
  <c r="Q2160" i="1" s="1"/>
  <c r="R2160" i="1" s="1"/>
  <c r="S2160" i="1" s="1"/>
  <c r="T2160" i="1" s="1"/>
  <c r="U2160" i="1" s="1"/>
  <c r="V2160" i="1" s="1"/>
  <c r="J2154" i="1"/>
  <c r="K2154" i="1" s="1"/>
  <c r="L2154" i="1" s="1"/>
  <c r="M2154" i="1" s="1"/>
  <c r="N2154" i="1" s="1"/>
  <c r="O2154" i="1" s="1"/>
  <c r="P2154" i="1" s="1"/>
  <c r="Q2154" i="1" s="1"/>
  <c r="R2154" i="1" s="1"/>
  <c r="S2154" i="1" s="1"/>
  <c r="T2154" i="1" s="1"/>
  <c r="U2154" i="1" s="1"/>
  <c r="V2154" i="1" s="1"/>
  <c r="J2149" i="1"/>
  <c r="K2149" i="1" s="1"/>
  <c r="L2149" i="1" s="1"/>
  <c r="M2149" i="1" s="1"/>
  <c r="N2149" i="1" s="1"/>
  <c r="O2149" i="1" s="1"/>
  <c r="P2149" i="1" s="1"/>
  <c r="Q2149" i="1" s="1"/>
  <c r="R2149" i="1" s="1"/>
  <c r="S2149" i="1" s="1"/>
  <c r="T2149" i="1" s="1"/>
  <c r="U2149" i="1" s="1"/>
  <c r="V2149" i="1" s="1"/>
  <c r="AD62" i="8"/>
  <c r="R2147" i="1"/>
  <c r="AC62" i="8" s="1"/>
  <c r="Q2147" i="1"/>
  <c r="AB62" i="8" s="1"/>
  <c r="G2144" i="1"/>
  <c r="J2143" i="1"/>
  <c r="K2143" i="1" s="1"/>
  <c r="L2143" i="1" s="1"/>
  <c r="M2143" i="1" s="1"/>
  <c r="N2143" i="1" s="1"/>
  <c r="O2143" i="1" s="1"/>
  <c r="P2143" i="1" s="1"/>
  <c r="Q2143" i="1" s="1"/>
  <c r="R2143" i="1" s="1"/>
  <c r="S2143" i="1" s="1"/>
  <c r="T2143" i="1" s="1"/>
  <c r="U2143" i="1" s="1"/>
  <c r="V2143" i="1" s="1"/>
  <c r="L1824" i="1"/>
  <c r="L1828" i="1" s="1"/>
  <c r="K1824" i="1"/>
  <c r="K1828" i="1" s="1"/>
  <c r="J1824" i="1"/>
  <c r="J1828" i="1" s="1"/>
  <c r="I1824" i="1"/>
  <c r="I1828" i="1" s="1"/>
  <c r="R1815" i="1"/>
  <c r="Q1813" i="1"/>
  <c r="O1811" i="1"/>
  <c r="P1811" i="1" s="1"/>
  <c r="P1824" i="1" s="1"/>
  <c r="P1828" i="1" s="1"/>
  <c r="N1809" i="1"/>
  <c r="O1809" i="1" s="1"/>
  <c r="N1807" i="1"/>
  <c r="L1805" i="1"/>
  <c r="M1805" i="1" s="1"/>
  <c r="M1824" i="1" s="1"/>
  <c r="M1828" i="1" s="1"/>
  <c r="K1804" i="1"/>
  <c r="K1803" i="1"/>
  <c r="L1803" i="1" s="1"/>
  <c r="J1802" i="1"/>
  <c r="J1801" i="1"/>
  <c r="K1801" i="1" s="1"/>
  <c r="I1800" i="1"/>
  <c r="J1799" i="1"/>
  <c r="I1798" i="1"/>
  <c r="J1798" i="1" s="1"/>
  <c r="K1798" i="1" s="1"/>
  <c r="L1798" i="1" s="1"/>
  <c r="M1798" i="1" s="1"/>
  <c r="N1798" i="1" s="1"/>
  <c r="O1798" i="1" s="1"/>
  <c r="P1798" i="1" s="1"/>
  <c r="Q1798" i="1" s="1"/>
  <c r="R1798" i="1" s="1"/>
  <c r="S1798" i="1" s="1"/>
  <c r="T1798" i="1" s="1"/>
  <c r="U1798" i="1" s="1"/>
  <c r="V1798" i="1" s="1"/>
  <c r="J1792" i="1"/>
  <c r="K1792" i="1" s="1"/>
  <c r="L1792" i="1" s="1"/>
  <c r="M1792" i="1" s="1"/>
  <c r="N1792" i="1" s="1"/>
  <c r="O1792" i="1" s="1"/>
  <c r="P1792" i="1" s="1"/>
  <c r="Q1792" i="1" s="1"/>
  <c r="R1792" i="1" s="1"/>
  <c r="S1792" i="1" s="1"/>
  <c r="T1792" i="1" s="1"/>
  <c r="U1792" i="1" s="1"/>
  <c r="V1792" i="1" s="1"/>
  <c r="J1787" i="1"/>
  <c r="K1787" i="1" s="1"/>
  <c r="L1787" i="1" s="1"/>
  <c r="M1787" i="1" s="1"/>
  <c r="N1787" i="1" s="1"/>
  <c r="O1787" i="1" s="1"/>
  <c r="P1787" i="1" s="1"/>
  <c r="Q1787" i="1" s="1"/>
  <c r="R1787" i="1" s="1"/>
  <c r="S1787" i="1" s="1"/>
  <c r="T1787" i="1" s="1"/>
  <c r="U1787" i="1" s="1"/>
  <c r="V1787" i="1" s="1"/>
  <c r="S1785" i="1"/>
  <c r="R1785" i="1"/>
  <c r="Q1785" i="1"/>
  <c r="G1782" i="1"/>
  <c r="J1781" i="1"/>
  <c r="K1781" i="1" s="1"/>
  <c r="L1781" i="1" s="1"/>
  <c r="M1781" i="1" s="1"/>
  <c r="N1781" i="1" s="1"/>
  <c r="O1781" i="1" s="1"/>
  <c r="P1781" i="1" s="1"/>
  <c r="Q1781" i="1" s="1"/>
  <c r="R1781" i="1" s="1"/>
  <c r="S1781" i="1" s="1"/>
  <c r="T1781" i="1" s="1"/>
  <c r="U1781" i="1" s="1"/>
  <c r="V1781" i="1" s="1"/>
  <c r="L1631" i="1"/>
  <c r="L1635" i="1" s="1"/>
  <c r="K1631" i="1"/>
  <c r="K1635" i="1" s="1"/>
  <c r="J1631" i="1"/>
  <c r="J1635" i="1" s="1"/>
  <c r="I1631" i="1"/>
  <c r="I1635" i="1" s="1"/>
  <c r="S1624" i="1"/>
  <c r="S1631" i="1" s="1"/>
  <c r="R1622" i="1"/>
  <c r="Q1620" i="1"/>
  <c r="O1618" i="1"/>
  <c r="P1618" i="1" s="1"/>
  <c r="P1631" i="1" s="1"/>
  <c r="P1635" i="1" s="1"/>
  <c r="N1616" i="1"/>
  <c r="O1616" i="1" s="1"/>
  <c r="N1614" i="1"/>
  <c r="L1612" i="1"/>
  <c r="M1612" i="1" s="1"/>
  <c r="M1631" i="1" s="1"/>
  <c r="M1635" i="1" s="1"/>
  <c r="K1611" i="1"/>
  <c r="E54" i="8" s="1"/>
  <c r="K1610" i="1"/>
  <c r="L1610" i="1" s="1"/>
  <c r="F54" i="8" s="1"/>
  <c r="J1609" i="1"/>
  <c r="J1608" i="1"/>
  <c r="K1608" i="1" s="1"/>
  <c r="I1607" i="1"/>
  <c r="J1606" i="1"/>
  <c r="I1605" i="1"/>
  <c r="J1605" i="1" s="1"/>
  <c r="K1605" i="1" s="1"/>
  <c r="L1605" i="1" s="1"/>
  <c r="M1605" i="1" s="1"/>
  <c r="N1605" i="1" s="1"/>
  <c r="O1605" i="1" s="1"/>
  <c r="P1605" i="1" s="1"/>
  <c r="Q1605" i="1" s="1"/>
  <c r="R1605" i="1" s="1"/>
  <c r="S1605" i="1" s="1"/>
  <c r="T1605" i="1" s="1"/>
  <c r="U1605" i="1" s="1"/>
  <c r="V1605" i="1" s="1"/>
  <c r="J1599" i="1"/>
  <c r="K1599" i="1" s="1"/>
  <c r="L1599" i="1" s="1"/>
  <c r="M1599" i="1" s="1"/>
  <c r="N1599" i="1" s="1"/>
  <c r="O1599" i="1" s="1"/>
  <c r="P1599" i="1" s="1"/>
  <c r="Q1599" i="1" s="1"/>
  <c r="R1599" i="1" s="1"/>
  <c r="S1599" i="1" s="1"/>
  <c r="T1599" i="1" s="1"/>
  <c r="U1599" i="1" s="1"/>
  <c r="V1599" i="1" s="1"/>
  <c r="J1594" i="1"/>
  <c r="K1594" i="1" s="1"/>
  <c r="L1594" i="1" s="1"/>
  <c r="M1594" i="1" s="1"/>
  <c r="N1594" i="1" s="1"/>
  <c r="O1594" i="1" s="1"/>
  <c r="P1594" i="1" s="1"/>
  <c r="Q1594" i="1" s="1"/>
  <c r="R1594" i="1" s="1"/>
  <c r="S1594" i="1" s="1"/>
  <c r="T1594" i="1" s="1"/>
  <c r="U1594" i="1" s="1"/>
  <c r="V1594" i="1" s="1"/>
  <c r="S1592" i="1"/>
  <c r="R1592" i="1"/>
  <c r="Q1592" i="1"/>
  <c r="G1589" i="1"/>
  <c r="J1588" i="1"/>
  <c r="K1588" i="1" s="1"/>
  <c r="L1588" i="1" s="1"/>
  <c r="M1588" i="1" s="1"/>
  <c r="N1588" i="1" s="1"/>
  <c r="O1588" i="1" s="1"/>
  <c r="P1588" i="1" s="1"/>
  <c r="Q1588" i="1" s="1"/>
  <c r="R1588" i="1" s="1"/>
  <c r="S1588" i="1" s="1"/>
  <c r="T1588" i="1" s="1"/>
  <c r="U1588" i="1" s="1"/>
  <c r="V1588" i="1" s="1"/>
  <c r="J2296" i="1" l="1"/>
  <c r="K2296" i="1" s="1"/>
  <c r="C68" i="8"/>
  <c r="O2171" i="1"/>
  <c r="Z66" i="8" s="1"/>
  <c r="Y66" i="8"/>
  <c r="P2929" i="1"/>
  <c r="P2933" i="1" s="1"/>
  <c r="J80" i="8"/>
  <c r="K3253" i="1"/>
  <c r="V88" i="8" s="1"/>
  <c r="U88" i="8"/>
  <c r="D68" i="8"/>
  <c r="L2165" i="1"/>
  <c r="F64" i="8" s="1"/>
  <c r="E64" i="8"/>
  <c r="M3309" i="1"/>
  <c r="W88" i="8"/>
  <c r="K2782" i="1"/>
  <c r="U77" i="8"/>
  <c r="G62" i="8"/>
  <c r="F66" i="8"/>
  <c r="J70" i="8"/>
  <c r="E70" i="8"/>
  <c r="C73" i="8"/>
  <c r="G75" i="8"/>
  <c r="F77" i="8"/>
  <c r="J82" i="8"/>
  <c r="E82" i="8"/>
  <c r="D84" i="8"/>
  <c r="C85" i="8"/>
  <c r="G88" i="8"/>
  <c r="K86" i="8"/>
  <c r="C86" i="8"/>
  <c r="C62" i="8"/>
  <c r="G65" i="8"/>
  <c r="F70" i="8"/>
  <c r="D73" i="8"/>
  <c r="C75" i="8"/>
  <c r="G76" i="8"/>
  <c r="F82" i="8"/>
  <c r="J84" i="8"/>
  <c r="E84" i="8"/>
  <c r="D85" i="8"/>
  <c r="C88" i="8"/>
  <c r="J86" i="8"/>
  <c r="E86" i="8"/>
  <c r="D62" i="8"/>
  <c r="C65" i="8"/>
  <c r="G66" i="8"/>
  <c r="J73" i="8"/>
  <c r="E73" i="8"/>
  <c r="D75" i="8"/>
  <c r="C76" i="8"/>
  <c r="G77" i="8"/>
  <c r="F84" i="8"/>
  <c r="J85" i="8"/>
  <c r="E85" i="8"/>
  <c r="D88" i="8"/>
  <c r="D86" i="8"/>
  <c r="J62" i="8"/>
  <c r="E62" i="8"/>
  <c r="D65" i="8"/>
  <c r="C66" i="8"/>
  <c r="G70" i="8"/>
  <c r="F73" i="8"/>
  <c r="J75" i="8"/>
  <c r="E75" i="8"/>
  <c r="D76" i="8"/>
  <c r="C77" i="8"/>
  <c r="G82" i="8"/>
  <c r="F85" i="8"/>
  <c r="J88" i="8"/>
  <c r="E88" i="8"/>
  <c r="I86" i="8"/>
  <c r="G86" i="8"/>
  <c r="F62" i="8"/>
  <c r="J65" i="8"/>
  <c r="E65" i="8"/>
  <c r="D66" i="8"/>
  <c r="C70" i="8"/>
  <c r="F75" i="8"/>
  <c r="J76" i="8"/>
  <c r="E76" i="8"/>
  <c r="D77" i="8"/>
  <c r="C82" i="8"/>
  <c r="G84" i="8"/>
  <c r="F88" i="8"/>
  <c r="M86" i="8"/>
  <c r="H86" i="8"/>
  <c r="F65" i="8"/>
  <c r="J66" i="8"/>
  <c r="E66" i="8"/>
  <c r="D70" i="8"/>
  <c r="G73" i="8"/>
  <c r="F76" i="8"/>
  <c r="J77" i="8"/>
  <c r="E77" i="8"/>
  <c r="D82" i="8"/>
  <c r="C84" i="8"/>
  <c r="L86" i="8"/>
  <c r="C80" i="8"/>
  <c r="S2190" i="1"/>
  <c r="S2829" i="1"/>
  <c r="S3460" i="1"/>
  <c r="S2326" i="1"/>
  <c r="T2326" i="1"/>
  <c r="S2378" i="1"/>
  <c r="T2378" i="1"/>
  <c r="S2933" i="1"/>
  <c r="S2565" i="1"/>
  <c r="T2565" i="1"/>
  <c r="S3174" i="1"/>
  <c r="S2617" i="1"/>
  <c r="T2617" i="1"/>
  <c r="S3276" i="1"/>
  <c r="S3280" i="1" s="1"/>
  <c r="T3280" i="1"/>
  <c r="S2881" i="1"/>
  <c r="S1635" i="1"/>
  <c r="T1635" i="1"/>
  <c r="S1828" i="1"/>
  <c r="T1828" i="1"/>
  <c r="S2723" i="1"/>
  <c r="T2723" i="1"/>
  <c r="S3332" i="1"/>
  <c r="T3321" i="1"/>
  <c r="M3080" i="1"/>
  <c r="O3080" i="1"/>
  <c r="J3080" i="1"/>
  <c r="L3080" i="1"/>
  <c r="N3080" i="1"/>
  <c r="K3080" i="1"/>
  <c r="Q2553" i="1"/>
  <c r="R2553" i="1" s="1"/>
  <c r="R2561" i="1" s="1"/>
  <c r="R2565" i="1" s="1"/>
  <c r="Q2178" i="1"/>
  <c r="R2178" i="1" s="1"/>
  <c r="R2186" i="1" s="1"/>
  <c r="R2190" i="1" s="1"/>
  <c r="Q2605" i="1"/>
  <c r="R2605" i="1" s="1"/>
  <c r="R2613" i="1" s="1"/>
  <c r="R2617" i="1" s="1"/>
  <c r="Q2921" i="1"/>
  <c r="R2921" i="1" s="1"/>
  <c r="R2929" i="1" s="1"/>
  <c r="R2933" i="1" s="1"/>
  <c r="Q3448" i="1"/>
  <c r="R3448" i="1" s="1"/>
  <c r="R3456" i="1" s="1"/>
  <c r="R3460" i="1" s="1"/>
  <c r="Q2869" i="1"/>
  <c r="R2869" i="1" s="1"/>
  <c r="R2877" i="1" s="1"/>
  <c r="R2881" i="1" s="1"/>
  <c r="Q3320" i="1"/>
  <c r="R3320" i="1" s="1"/>
  <c r="R3328" i="1" s="1"/>
  <c r="R3332" i="1" s="1"/>
  <c r="Q2711" i="1"/>
  <c r="Q2719" i="1" s="1"/>
  <c r="Q2723" i="1" s="1"/>
  <c r="Q3162" i="1"/>
  <c r="R3162" i="1" s="1"/>
  <c r="R3170" i="1" s="1"/>
  <c r="R3174" i="1" s="1"/>
  <c r="Q1816" i="1"/>
  <c r="R1816" i="1" s="1"/>
  <c r="R1824" i="1" s="1"/>
  <c r="R1828" i="1" s="1"/>
  <c r="Q2314" i="1"/>
  <c r="R2314" i="1" s="1"/>
  <c r="R2322" i="1" s="1"/>
  <c r="R2326" i="1" s="1"/>
  <c r="Q1623" i="1"/>
  <c r="R1623" i="1" s="1"/>
  <c r="R1631" i="1" s="1"/>
  <c r="R1635" i="1" s="1"/>
  <c r="Q2366" i="1"/>
  <c r="R2366" i="1" s="1"/>
  <c r="R2374" i="1" s="1"/>
  <c r="R2378" i="1" s="1"/>
  <c r="Q2817" i="1"/>
  <c r="R2817" i="1" s="1"/>
  <c r="R2825" i="1" s="1"/>
  <c r="R2829" i="1" s="1"/>
  <c r="Q3268" i="1"/>
  <c r="R3268" i="1" s="1"/>
  <c r="R3276" i="1" s="1"/>
  <c r="R3280" i="1" s="1"/>
  <c r="O3328" i="1"/>
  <c r="O3332" i="1" s="1"/>
  <c r="O2719" i="1"/>
  <c r="O2723" i="1" s="1"/>
  <c r="N3170" i="1"/>
  <c r="N3174" i="1" s="1"/>
  <c r="O2825" i="1"/>
  <c r="O2829" i="1" s="1"/>
  <c r="N3456" i="1"/>
  <c r="N3460" i="1" s="1"/>
  <c r="O2877" i="1"/>
  <c r="O2881" i="1" s="1"/>
  <c r="N3328" i="1"/>
  <c r="N3332" i="1" s="1"/>
  <c r="N2719" i="1"/>
  <c r="N2723" i="1" s="1"/>
  <c r="O2186" i="1"/>
  <c r="O2190" i="1" s="1"/>
  <c r="O2561" i="1"/>
  <c r="O2565" i="1" s="1"/>
  <c r="N2929" i="1"/>
  <c r="N2933" i="1" s="1"/>
  <c r="O3170" i="1"/>
  <c r="O3174" i="1" s="1"/>
  <c r="N3276" i="1"/>
  <c r="N3280" i="1" s="1"/>
  <c r="N2825" i="1"/>
  <c r="N2829" i="1" s="1"/>
  <c r="N2877" i="1"/>
  <c r="N2881" i="1" s="1"/>
  <c r="O2929" i="1"/>
  <c r="O2933" i="1" s="1"/>
  <c r="O3276" i="1"/>
  <c r="O3280" i="1" s="1"/>
  <c r="O3456" i="1"/>
  <c r="O3460" i="1" s="1"/>
  <c r="O2613" i="1"/>
  <c r="O2617" i="1" s="1"/>
  <c r="O2374" i="1"/>
  <c r="O2378" i="1" s="1"/>
  <c r="N2322" i="1"/>
  <c r="N2326" i="1" s="1"/>
  <c r="N2561" i="1"/>
  <c r="N2565" i="1" s="1"/>
  <c r="N2613" i="1"/>
  <c r="N2617" i="1" s="1"/>
  <c r="O2322" i="1"/>
  <c r="O2326" i="1" s="1"/>
  <c r="N2186" i="1"/>
  <c r="N2190" i="1" s="1"/>
  <c r="N2374" i="1"/>
  <c r="N2378" i="1" s="1"/>
  <c r="N1824" i="1"/>
  <c r="N1828" i="1" s="1"/>
  <c r="O1824" i="1"/>
  <c r="O1828" i="1" s="1"/>
  <c r="N1631" i="1"/>
  <c r="N1635" i="1" s="1"/>
  <c r="O1631" i="1"/>
  <c r="O1635" i="1" s="1"/>
  <c r="L2296" i="1" l="1"/>
  <c r="E68" i="8"/>
  <c r="L2782" i="1"/>
  <c r="V77" i="8"/>
  <c r="M3328" i="1"/>
  <c r="M3332" i="1" s="1"/>
  <c r="G85" i="8" s="1"/>
  <c r="X88" i="8"/>
  <c r="T2933" i="1"/>
  <c r="N77" i="8" s="1"/>
  <c r="T3174" i="1"/>
  <c r="N82" i="8" s="1"/>
  <c r="U3174" i="1"/>
  <c r="O82" i="8" s="1"/>
  <c r="T3332" i="1"/>
  <c r="N85" i="8" s="1"/>
  <c r="U3321" i="1"/>
  <c r="V3321" i="1" s="1"/>
  <c r="T2881" i="1"/>
  <c r="N76" i="8" s="1"/>
  <c r="T3460" i="1"/>
  <c r="N88" i="8" s="1"/>
  <c r="U3460" i="1"/>
  <c r="O88" i="8" s="1"/>
  <c r="T2829" i="1"/>
  <c r="N75" i="8" s="1"/>
  <c r="T2190" i="1"/>
  <c r="N62" i="8" s="1"/>
  <c r="U2190" i="1"/>
  <c r="O62" i="8" s="1"/>
  <c r="R2711" i="1"/>
  <c r="R2719" i="1" s="1"/>
  <c r="R2723" i="1" s="1"/>
  <c r="L73" i="8" s="1"/>
  <c r="I65" i="8"/>
  <c r="H75" i="8"/>
  <c r="H73" i="8"/>
  <c r="I73" i="8"/>
  <c r="L65" i="8"/>
  <c r="L88" i="8"/>
  <c r="H80" i="8"/>
  <c r="M85" i="8"/>
  <c r="M71" i="8"/>
  <c r="M77" i="8"/>
  <c r="M88" i="8"/>
  <c r="H85" i="8"/>
  <c r="H62" i="8"/>
  <c r="H76" i="8"/>
  <c r="H82" i="8"/>
  <c r="H70" i="8"/>
  <c r="I88" i="8"/>
  <c r="I82" i="8"/>
  <c r="I76" i="8"/>
  <c r="L84" i="8"/>
  <c r="L82" i="8"/>
  <c r="D80" i="8"/>
  <c r="M76" i="8"/>
  <c r="M82" i="8"/>
  <c r="M66" i="8"/>
  <c r="M75" i="8"/>
  <c r="I62" i="8"/>
  <c r="L76" i="8"/>
  <c r="E80" i="8"/>
  <c r="N71" i="8"/>
  <c r="M73" i="8"/>
  <c r="H84" i="8"/>
  <c r="I85" i="8"/>
  <c r="L77" i="8"/>
  <c r="F80" i="8"/>
  <c r="N73" i="8"/>
  <c r="N66" i="8"/>
  <c r="H65" i="8"/>
  <c r="H77" i="8"/>
  <c r="L75" i="8"/>
  <c r="L62" i="8"/>
  <c r="I80" i="8"/>
  <c r="N70" i="8"/>
  <c r="I84" i="8"/>
  <c r="H88" i="8"/>
  <c r="K73" i="8"/>
  <c r="N84" i="8"/>
  <c r="N65" i="8"/>
  <c r="H66" i="8"/>
  <c r="I66" i="8"/>
  <c r="I77" i="8"/>
  <c r="I70" i="8"/>
  <c r="I75" i="8"/>
  <c r="L66" i="8"/>
  <c r="L85" i="8"/>
  <c r="L70" i="8"/>
  <c r="G80" i="8"/>
  <c r="M84" i="8"/>
  <c r="M70" i="8"/>
  <c r="M65" i="8"/>
  <c r="M62" i="8"/>
  <c r="Q2374" i="1"/>
  <c r="Q2378" i="1" s="1"/>
  <c r="Q1631" i="1"/>
  <c r="Q1635" i="1" s="1"/>
  <c r="Q1824" i="1"/>
  <c r="Q1828" i="1" s="1"/>
  <c r="Q2877" i="1"/>
  <c r="Q2881" i="1" s="1"/>
  <c r="Q2186" i="1"/>
  <c r="Q2190" i="1" s="1"/>
  <c r="Q2929" i="1"/>
  <c r="Q2933" i="1" s="1"/>
  <c r="Q2825" i="1"/>
  <c r="Q2829" i="1" s="1"/>
  <c r="Q3170" i="1"/>
  <c r="Q3174" i="1" s="1"/>
  <c r="Q3456" i="1"/>
  <c r="Q3460" i="1" s="1"/>
  <c r="Q2561" i="1"/>
  <c r="Q2565" i="1" s="1"/>
  <c r="Q3276" i="1"/>
  <c r="Q3280" i="1" s="1"/>
  <c r="Q2322" i="1"/>
  <c r="Q2326" i="1" s="1"/>
  <c r="Q2613" i="1"/>
  <c r="Q2617" i="1" s="1"/>
  <c r="Q3328" i="1"/>
  <c r="Q3332" i="1" s="1"/>
  <c r="L1391" i="1"/>
  <c r="L1395" i="1" s="1"/>
  <c r="K1391" i="1"/>
  <c r="K1395" i="1" s="1"/>
  <c r="J1391" i="1"/>
  <c r="J1395" i="1" s="1"/>
  <c r="I1391" i="1"/>
  <c r="I1395" i="1" s="1"/>
  <c r="R1382" i="1"/>
  <c r="Q1380" i="1"/>
  <c r="O1378" i="1"/>
  <c r="P1378" i="1" s="1"/>
  <c r="P1391" i="1" s="1"/>
  <c r="P1395" i="1" s="1"/>
  <c r="N1376" i="1"/>
  <c r="O1376" i="1" s="1"/>
  <c r="N1374" i="1"/>
  <c r="L1372" i="1"/>
  <c r="M1372" i="1" s="1"/>
  <c r="M1391" i="1" s="1"/>
  <c r="M1395" i="1" s="1"/>
  <c r="K1371" i="1"/>
  <c r="K1370" i="1"/>
  <c r="L1370" i="1" s="1"/>
  <c r="J1369" i="1"/>
  <c r="J1368" i="1"/>
  <c r="K1368" i="1" s="1"/>
  <c r="I1367" i="1"/>
  <c r="J1366" i="1"/>
  <c r="I1365" i="1"/>
  <c r="J1365" i="1" s="1"/>
  <c r="K1365" i="1" s="1"/>
  <c r="L1365" i="1" s="1"/>
  <c r="M1365" i="1" s="1"/>
  <c r="N1365" i="1" s="1"/>
  <c r="O1365" i="1" s="1"/>
  <c r="P1365" i="1" s="1"/>
  <c r="Q1365" i="1" s="1"/>
  <c r="R1365" i="1" s="1"/>
  <c r="S1365" i="1" s="1"/>
  <c r="T1365" i="1" s="1"/>
  <c r="U1365" i="1" s="1"/>
  <c r="V1365" i="1" s="1"/>
  <c r="J1359" i="1"/>
  <c r="K1359" i="1" s="1"/>
  <c r="L1359" i="1" s="1"/>
  <c r="M1359" i="1" s="1"/>
  <c r="N1359" i="1" s="1"/>
  <c r="O1359" i="1" s="1"/>
  <c r="P1359" i="1" s="1"/>
  <c r="Q1359" i="1" s="1"/>
  <c r="R1359" i="1" s="1"/>
  <c r="S1359" i="1" s="1"/>
  <c r="T1359" i="1" s="1"/>
  <c r="U1359" i="1" s="1"/>
  <c r="V1359" i="1" s="1"/>
  <c r="J1354" i="1"/>
  <c r="K1354" i="1" s="1"/>
  <c r="L1354" i="1" s="1"/>
  <c r="M1354" i="1" s="1"/>
  <c r="N1354" i="1" s="1"/>
  <c r="O1354" i="1" s="1"/>
  <c r="P1354" i="1" s="1"/>
  <c r="Q1354" i="1" s="1"/>
  <c r="R1354" i="1" s="1"/>
  <c r="S1354" i="1" s="1"/>
  <c r="T1354" i="1" s="1"/>
  <c r="U1354" i="1" s="1"/>
  <c r="V1354" i="1" s="1"/>
  <c r="S1352" i="1"/>
  <c r="R1352" i="1"/>
  <c r="Q1352" i="1"/>
  <c r="G1349" i="1"/>
  <c r="J1348" i="1"/>
  <c r="K1348" i="1" s="1"/>
  <c r="L1348" i="1" s="1"/>
  <c r="M1348" i="1" s="1"/>
  <c r="N1348" i="1" s="1"/>
  <c r="O1348" i="1" s="1"/>
  <c r="P1348" i="1" s="1"/>
  <c r="Q1348" i="1" s="1"/>
  <c r="R1348" i="1" s="1"/>
  <c r="S1348" i="1" s="1"/>
  <c r="T1348" i="1" s="1"/>
  <c r="U1348" i="1" s="1"/>
  <c r="V1348" i="1" s="1"/>
  <c r="L1126" i="1"/>
  <c r="L1130" i="1" s="1"/>
  <c r="K1126" i="1"/>
  <c r="K1130" i="1" s="1"/>
  <c r="J1126" i="1"/>
  <c r="J1130" i="1" s="1"/>
  <c r="I1126" i="1"/>
  <c r="I1130" i="1" s="1"/>
  <c r="R1117" i="1"/>
  <c r="Q1115" i="1"/>
  <c r="O1113" i="1"/>
  <c r="P1113" i="1" s="1"/>
  <c r="P1126" i="1" s="1"/>
  <c r="P1130" i="1" s="1"/>
  <c r="N1111" i="1"/>
  <c r="O1111" i="1" s="1"/>
  <c r="N1109" i="1"/>
  <c r="L1107" i="1"/>
  <c r="M1107" i="1" s="1"/>
  <c r="M1126" i="1" s="1"/>
  <c r="M1130" i="1" s="1"/>
  <c r="K1106" i="1"/>
  <c r="K1105" i="1"/>
  <c r="L1105" i="1" s="1"/>
  <c r="J1104" i="1"/>
  <c r="J1103" i="1"/>
  <c r="K1103" i="1" s="1"/>
  <c r="I1102" i="1"/>
  <c r="J1101" i="1"/>
  <c r="I1100" i="1"/>
  <c r="J1100" i="1" s="1"/>
  <c r="K1100" i="1" s="1"/>
  <c r="L1100" i="1" s="1"/>
  <c r="M1100" i="1" s="1"/>
  <c r="N1100" i="1" s="1"/>
  <c r="O1100" i="1" s="1"/>
  <c r="P1100" i="1" s="1"/>
  <c r="Q1100" i="1" s="1"/>
  <c r="R1100" i="1" s="1"/>
  <c r="S1100" i="1" s="1"/>
  <c r="T1100" i="1" s="1"/>
  <c r="U1100" i="1" s="1"/>
  <c r="V1100" i="1" s="1"/>
  <c r="J1094" i="1"/>
  <c r="K1094" i="1" s="1"/>
  <c r="L1094" i="1" s="1"/>
  <c r="M1094" i="1" s="1"/>
  <c r="N1094" i="1" s="1"/>
  <c r="O1094" i="1" s="1"/>
  <c r="P1094" i="1" s="1"/>
  <c r="Q1094" i="1" s="1"/>
  <c r="R1094" i="1" s="1"/>
  <c r="S1094" i="1" s="1"/>
  <c r="T1094" i="1" s="1"/>
  <c r="U1094" i="1" s="1"/>
  <c r="V1094" i="1" s="1"/>
  <c r="J1089" i="1"/>
  <c r="K1089" i="1" s="1"/>
  <c r="L1089" i="1" s="1"/>
  <c r="M1089" i="1" s="1"/>
  <c r="N1089" i="1" s="1"/>
  <c r="O1089" i="1" s="1"/>
  <c r="P1089" i="1" s="1"/>
  <c r="Q1089" i="1" s="1"/>
  <c r="R1089" i="1" s="1"/>
  <c r="S1089" i="1" s="1"/>
  <c r="T1089" i="1" s="1"/>
  <c r="U1089" i="1" s="1"/>
  <c r="V1089" i="1" s="1"/>
  <c r="S1087" i="1"/>
  <c r="Q1087" i="1"/>
  <c r="R1087" i="1"/>
  <c r="G1084" i="1"/>
  <c r="J1083" i="1"/>
  <c r="K1083" i="1" s="1"/>
  <c r="L1083" i="1" s="1"/>
  <c r="M1083" i="1" s="1"/>
  <c r="N1083" i="1" s="1"/>
  <c r="O1083" i="1" s="1"/>
  <c r="P1083" i="1" s="1"/>
  <c r="Q1083" i="1" s="1"/>
  <c r="R1083" i="1" s="1"/>
  <c r="S1083" i="1" s="1"/>
  <c r="T1083" i="1" s="1"/>
  <c r="U1083" i="1" s="1"/>
  <c r="V1083" i="1" s="1"/>
  <c r="M2296" i="1" l="1"/>
  <c r="F68" i="8"/>
  <c r="M2782" i="1"/>
  <c r="W77" i="8"/>
  <c r="K65" i="8"/>
  <c r="K77" i="8"/>
  <c r="K84" i="8"/>
  <c r="K62" i="8"/>
  <c r="K70" i="8"/>
  <c r="K76" i="8"/>
  <c r="K88" i="8"/>
  <c r="K85" i="8"/>
  <c r="K82" i="8"/>
  <c r="K75" i="8"/>
  <c r="K66" i="8"/>
  <c r="S1395" i="1"/>
  <c r="T1395" i="1"/>
  <c r="S1130" i="1"/>
  <c r="Q1383" i="1"/>
  <c r="R1383" i="1" s="1"/>
  <c r="R1391" i="1" s="1"/>
  <c r="R1395" i="1" s="1"/>
  <c r="N1391" i="1"/>
  <c r="N1395" i="1" s="1"/>
  <c r="N1126" i="1"/>
  <c r="N1130" i="1" s="1"/>
  <c r="O1126" i="1"/>
  <c r="O1130" i="1" s="1"/>
  <c r="O1391" i="1"/>
  <c r="O1395" i="1" s="1"/>
  <c r="Q1118" i="1"/>
  <c r="N2296" i="1" l="1"/>
  <c r="G68" i="8"/>
  <c r="N2782" i="1"/>
  <c r="X77" i="8"/>
  <c r="T1130" i="1"/>
  <c r="U1130" i="1"/>
  <c r="Q1391" i="1"/>
  <c r="Q1395" i="1" s="1"/>
  <c r="Q1126" i="1"/>
  <c r="Q1130" i="1" s="1"/>
  <c r="R1118" i="1"/>
  <c r="R1126" i="1" s="1"/>
  <c r="R1130" i="1" s="1"/>
  <c r="O2296" i="1" l="1"/>
  <c r="H68" i="8"/>
  <c r="O2782" i="1"/>
  <c r="Y77" i="8"/>
  <c r="P846" i="1"/>
  <c r="O846" i="1"/>
  <c r="N846" i="1"/>
  <c r="M846" i="1"/>
  <c r="J885" i="1"/>
  <c r="I885" i="1"/>
  <c r="R885" i="1"/>
  <c r="S878" i="1"/>
  <c r="S885" i="1" s="1"/>
  <c r="R876" i="1"/>
  <c r="Q874" i="1"/>
  <c r="Q885" i="1" s="1"/>
  <c r="P872" i="1"/>
  <c r="P885" i="1" s="1"/>
  <c r="O870" i="1"/>
  <c r="O885" i="1" s="1"/>
  <c r="M866" i="1"/>
  <c r="K865" i="1"/>
  <c r="J863" i="1"/>
  <c r="I861" i="1"/>
  <c r="I859" i="1"/>
  <c r="J859" i="1" s="1"/>
  <c r="K859" i="1" s="1"/>
  <c r="L859" i="1" s="1"/>
  <c r="M859" i="1" s="1"/>
  <c r="N859" i="1" s="1"/>
  <c r="O859" i="1" s="1"/>
  <c r="P859" i="1" s="1"/>
  <c r="Q859" i="1" s="1"/>
  <c r="R859" i="1" s="1"/>
  <c r="S859" i="1" s="1"/>
  <c r="T859" i="1" s="1"/>
  <c r="U859" i="1" s="1"/>
  <c r="V859" i="1" s="1"/>
  <c r="P857" i="1"/>
  <c r="O857" i="1"/>
  <c r="N857" i="1"/>
  <c r="M857" i="1"/>
  <c r="L857" i="1"/>
  <c r="K857" i="1"/>
  <c r="J857" i="1"/>
  <c r="I857" i="1"/>
  <c r="I853" i="1"/>
  <c r="J853" i="1" s="1"/>
  <c r="K853" i="1" s="1"/>
  <c r="L853" i="1" s="1"/>
  <c r="M853" i="1" s="1"/>
  <c r="N853" i="1" s="1"/>
  <c r="O853" i="1" s="1"/>
  <c r="P853" i="1" s="1"/>
  <c r="Q853" i="1" s="1"/>
  <c r="R853" i="1" s="1"/>
  <c r="S853" i="1" s="1"/>
  <c r="T853" i="1" s="1"/>
  <c r="U853" i="1" s="1"/>
  <c r="V853" i="1" s="1"/>
  <c r="I848" i="1"/>
  <c r="J848" i="1" s="1"/>
  <c r="K848" i="1" s="1"/>
  <c r="L848" i="1" s="1"/>
  <c r="M848" i="1" s="1"/>
  <c r="N848" i="1" s="1"/>
  <c r="O848" i="1" s="1"/>
  <c r="P848" i="1" s="1"/>
  <c r="Q848" i="1" s="1"/>
  <c r="R848" i="1" s="1"/>
  <c r="S848" i="1" s="1"/>
  <c r="T848" i="1" s="1"/>
  <c r="U848" i="1" s="1"/>
  <c r="V848" i="1" s="1"/>
  <c r="L846" i="1"/>
  <c r="K846" i="1"/>
  <c r="J846" i="1"/>
  <c r="I846" i="1"/>
  <c r="R846" i="1"/>
  <c r="Q846" i="1"/>
  <c r="G843" i="1"/>
  <c r="I842" i="1"/>
  <c r="J842" i="1" s="1"/>
  <c r="K842" i="1" s="1"/>
  <c r="L842" i="1" s="1"/>
  <c r="M842" i="1" s="1"/>
  <c r="N842" i="1" s="1"/>
  <c r="O842" i="1" s="1"/>
  <c r="P842" i="1" s="1"/>
  <c r="Q842" i="1" s="1"/>
  <c r="R842" i="1" s="1"/>
  <c r="S842" i="1" s="1"/>
  <c r="T842" i="1" s="1"/>
  <c r="U842" i="1" s="1"/>
  <c r="V842" i="1" s="1"/>
  <c r="N698" i="1"/>
  <c r="M698" i="1"/>
  <c r="L698" i="1"/>
  <c r="K698" i="1"/>
  <c r="J698" i="1"/>
  <c r="I698" i="1"/>
  <c r="N679" i="1"/>
  <c r="O679" i="1" s="1"/>
  <c r="N677" i="1"/>
  <c r="L675" i="1"/>
  <c r="M675" i="1" s="1"/>
  <c r="N675" i="1" s="1"/>
  <c r="K674" i="1"/>
  <c r="K673" i="1"/>
  <c r="L673" i="1" s="1"/>
  <c r="J672" i="1"/>
  <c r="J671" i="1"/>
  <c r="K671" i="1" s="1"/>
  <c r="I670" i="1"/>
  <c r="J669" i="1"/>
  <c r="I668" i="1"/>
  <c r="J668" i="1" s="1"/>
  <c r="K668" i="1" s="1"/>
  <c r="L668" i="1" s="1"/>
  <c r="M668" i="1" s="1"/>
  <c r="N668" i="1" s="1"/>
  <c r="O668" i="1" s="1"/>
  <c r="P668" i="1" s="1"/>
  <c r="Q668" i="1" s="1"/>
  <c r="R668" i="1" s="1"/>
  <c r="S668" i="1" s="1"/>
  <c r="T668" i="1" s="1"/>
  <c r="U668" i="1" s="1"/>
  <c r="V668" i="1" s="1"/>
  <c r="J662" i="1"/>
  <c r="K662" i="1" s="1"/>
  <c r="L662" i="1" s="1"/>
  <c r="M662" i="1" s="1"/>
  <c r="N662" i="1" s="1"/>
  <c r="O662" i="1" s="1"/>
  <c r="P662" i="1" s="1"/>
  <c r="Q662" i="1" s="1"/>
  <c r="R662" i="1" s="1"/>
  <c r="S662" i="1" s="1"/>
  <c r="T662" i="1" s="1"/>
  <c r="U662" i="1" s="1"/>
  <c r="V662" i="1" s="1"/>
  <c r="J657" i="1"/>
  <c r="K657" i="1" s="1"/>
  <c r="L657" i="1" s="1"/>
  <c r="M657" i="1" s="1"/>
  <c r="N657" i="1" s="1"/>
  <c r="O657" i="1" s="1"/>
  <c r="P657" i="1" s="1"/>
  <c r="Q657" i="1" s="1"/>
  <c r="R657" i="1" s="1"/>
  <c r="S657" i="1" s="1"/>
  <c r="T657" i="1" s="1"/>
  <c r="U657" i="1" s="1"/>
  <c r="V657" i="1" s="1"/>
  <c r="R655" i="1"/>
  <c r="Q655" i="1"/>
  <c r="P655" i="1"/>
  <c r="O655" i="1"/>
  <c r="G652" i="1"/>
  <c r="J651" i="1"/>
  <c r="K651" i="1" s="1"/>
  <c r="L651" i="1" s="1"/>
  <c r="M651" i="1" s="1"/>
  <c r="N651" i="1" s="1"/>
  <c r="O651" i="1" s="1"/>
  <c r="P651" i="1" s="1"/>
  <c r="Q651" i="1" s="1"/>
  <c r="R651" i="1" s="1"/>
  <c r="S651" i="1" s="1"/>
  <c r="T651" i="1" s="1"/>
  <c r="U651" i="1" s="1"/>
  <c r="V651" i="1" s="1"/>
  <c r="N646" i="1"/>
  <c r="M646" i="1"/>
  <c r="L646" i="1"/>
  <c r="K646" i="1"/>
  <c r="J646" i="1"/>
  <c r="I646" i="1"/>
  <c r="S635" i="1"/>
  <c r="S642" i="1" s="1"/>
  <c r="N627" i="1"/>
  <c r="O627" i="1" s="1"/>
  <c r="N625" i="1"/>
  <c r="L623" i="1"/>
  <c r="M623" i="1" s="1"/>
  <c r="N623" i="1" s="1"/>
  <c r="K622" i="1"/>
  <c r="K621" i="1"/>
  <c r="L621" i="1" s="1"/>
  <c r="J620" i="1"/>
  <c r="J619" i="1"/>
  <c r="K619" i="1" s="1"/>
  <c r="I618" i="1"/>
  <c r="J617" i="1"/>
  <c r="I616" i="1"/>
  <c r="J616" i="1" s="1"/>
  <c r="K616" i="1" s="1"/>
  <c r="L616" i="1" s="1"/>
  <c r="M616" i="1" s="1"/>
  <c r="N616" i="1" s="1"/>
  <c r="O616" i="1" s="1"/>
  <c r="P616" i="1" s="1"/>
  <c r="Q616" i="1" s="1"/>
  <c r="R616" i="1" s="1"/>
  <c r="S616" i="1" s="1"/>
  <c r="T616" i="1" s="1"/>
  <c r="U616" i="1" s="1"/>
  <c r="V616" i="1" s="1"/>
  <c r="J610" i="1"/>
  <c r="K610" i="1" s="1"/>
  <c r="L610" i="1" s="1"/>
  <c r="M610" i="1" s="1"/>
  <c r="N610" i="1" s="1"/>
  <c r="O610" i="1" s="1"/>
  <c r="P610" i="1" s="1"/>
  <c r="Q610" i="1" s="1"/>
  <c r="R610" i="1" s="1"/>
  <c r="S610" i="1" s="1"/>
  <c r="T610" i="1" s="1"/>
  <c r="U610" i="1" s="1"/>
  <c r="V610" i="1" s="1"/>
  <c r="J605" i="1"/>
  <c r="K605" i="1" s="1"/>
  <c r="L605" i="1" s="1"/>
  <c r="M605" i="1" s="1"/>
  <c r="N605" i="1" s="1"/>
  <c r="O605" i="1" s="1"/>
  <c r="P605" i="1" s="1"/>
  <c r="Q605" i="1" s="1"/>
  <c r="R605" i="1" s="1"/>
  <c r="S605" i="1" s="1"/>
  <c r="T605" i="1" s="1"/>
  <c r="U605" i="1" s="1"/>
  <c r="V605" i="1" s="1"/>
  <c r="R603" i="1"/>
  <c r="Q603" i="1"/>
  <c r="P603" i="1"/>
  <c r="O603" i="1"/>
  <c r="G600" i="1"/>
  <c r="J599" i="1"/>
  <c r="K599" i="1" s="1"/>
  <c r="L599" i="1" s="1"/>
  <c r="M599" i="1" s="1"/>
  <c r="N599" i="1" s="1"/>
  <c r="O599" i="1" s="1"/>
  <c r="P599" i="1" s="1"/>
  <c r="Q599" i="1" s="1"/>
  <c r="R599" i="1" s="1"/>
  <c r="S599" i="1" s="1"/>
  <c r="T599" i="1" s="1"/>
  <c r="U599" i="1" s="1"/>
  <c r="V599" i="1" s="1"/>
  <c r="P551" i="1"/>
  <c r="N594" i="1"/>
  <c r="M594" i="1"/>
  <c r="L594" i="1"/>
  <c r="K594" i="1"/>
  <c r="J594" i="1"/>
  <c r="I594" i="1"/>
  <c r="S583" i="1"/>
  <c r="S590" i="1" s="1"/>
  <c r="N575" i="1"/>
  <c r="O575" i="1" s="1"/>
  <c r="N573" i="1"/>
  <c r="L571" i="1"/>
  <c r="M571" i="1" s="1"/>
  <c r="N571" i="1" s="1"/>
  <c r="K570" i="1"/>
  <c r="K569" i="1"/>
  <c r="L569" i="1" s="1"/>
  <c r="J568" i="1"/>
  <c r="J567" i="1"/>
  <c r="K567" i="1" s="1"/>
  <c r="I566" i="1"/>
  <c r="J565" i="1"/>
  <c r="I564" i="1"/>
  <c r="J564" i="1" s="1"/>
  <c r="K564" i="1" s="1"/>
  <c r="L564" i="1" s="1"/>
  <c r="M564" i="1" s="1"/>
  <c r="N564" i="1" s="1"/>
  <c r="O564" i="1" s="1"/>
  <c r="P564" i="1" s="1"/>
  <c r="Q564" i="1" s="1"/>
  <c r="R564" i="1" s="1"/>
  <c r="S564" i="1" s="1"/>
  <c r="T564" i="1" s="1"/>
  <c r="U564" i="1" s="1"/>
  <c r="V564" i="1" s="1"/>
  <c r="J558" i="1"/>
  <c r="K558" i="1" s="1"/>
  <c r="L558" i="1" s="1"/>
  <c r="M558" i="1" s="1"/>
  <c r="N558" i="1" s="1"/>
  <c r="O558" i="1" s="1"/>
  <c r="P558" i="1" s="1"/>
  <c r="Q558" i="1" s="1"/>
  <c r="R558" i="1" s="1"/>
  <c r="S558" i="1" s="1"/>
  <c r="T558" i="1" s="1"/>
  <c r="U558" i="1" s="1"/>
  <c r="V558" i="1" s="1"/>
  <c r="J553" i="1"/>
  <c r="K553" i="1" s="1"/>
  <c r="L553" i="1" s="1"/>
  <c r="M553" i="1" s="1"/>
  <c r="N553" i="1" s="1"/>
  <c r="O553" i="1" s="1"/>
  <c r="P553" i="1" s="1"/>
  <c r="Q553" i="1" s="1"/>
  <c r="R553" i="1" s="1"/>
  <c r="S553" i="1" s="1"/>
  <c r="T553" i="1" s="1"/>
  <c r="U553" i="1" s="1"/>
  <c r="V553" i="1" s="1"/>
  <c r="R551" i="1"/>
  <c r="O551" i="1"/>
  <c r="Q551" i="1"/>
  <c r="G548" i="1"/>
  <c r="J547" i="1"/>
  <c r="K547" i="1" s="1"/>
  <c r="L547" i="1" s="1"/>
  <c r="M547" i="1" s="1"/>
  <c r="N547" i="1" s="1"/>
  <c r="O547" i="1" s="1"/>
  <c r="P547" i="1" s="1"/>
  <c r="Q547" i="1" s="1"/>
  <c r="R547" i="1" s="1"/>
  <c r="S547" i="1" s="1"/>
  <c r="T547" i="1" s="1"/>
  <c r="U547" i="1" s="1"/>
  <c r="V547" i="1" s="1"/>
  <c r="O383" i="1"/>
  <c r="N383" i="1"/>
  <c r="M383" i="1"/>
  <c r="L383" i="1"/>
  <c r="K383" i="1"/>
  <c r="J383" i="1"/>
  <c r="I383" i="1"/>
  <c r="R379" i="1"/>
  <c r="P368" i="1"/>
  <c r="Q368" i="1" s="1"/>
  <c r="Q379" i="1" s="1"/>
  <c r="O366" i="1"/>
  <c r="P366" i="1" s="1"/>
  <c r="N364" i="1"/>
  <c r="O364" i="1" s="1"/>
  <c r="N362" i="1"/>
  <c r="L360" i="1"/>
  <c r="M360" i="1" s="1"/>
  <c r="N360" i="1" s="1"/>
  <c r="K359" i="1"/>
  <c r="K358" i="1"/>
  <c r="L358" i="1" s="1"/>
  <c r="J357" i="1"/>
  <c r="J356" i="1"/>
  <c r="K356" i="1" s="1"/>
  <c r="I355" i="1"/>
  <c r="J354" i="1"/>
  <c r="I353" i="1"/>
  <c r="J353" i="1" s="1"/>
  <c r="K353" i="1" s="1"/>
  <c r="L353" i="1" s="1"/>
  <c r="M353" i="1" s="1"/>
  <c r="N353" i="1" s="1"/>
  <c r="O353" i="1" s="1"/>
  <c r="P353" i="1" s="1"/>
  <c r="Q353" i="1" s="1"/>
  <c r="R353" i="1" s="1"/>
  <c r="S353" i="1" s="1"/>
  <c r="T353" i="1" s="1"/>
  <c r="U353" i="1" s="1"/>
  <c r="V353" i="1" s="1"/>
  <c r="J347" i="1"/>
  <c r="K347" i="1" s="1"/>
  <c r="L347" i="1" s="1"/>
  <c r="M347" i="1" s="1"/>
  <c r="N347" i="1" s="1"/>
  <c r="O347" i="1" s="1"/>
  <c r="P347" i="1" s="1"/>
  <c r="Q347" i="1" s="1"/>
  <c r="R347" i="1" s="1"/>
  <c r="S347" i="1" s="1"/>
  <c r="T347" i="1" s="1"/>
  <c r="U347" i="1" s="1"/>
  <c r="V347" i="1" s="1"/>
  <c r="J342" i="1"/>
  <c r="K342" i="1" s="1"/>
  <c r="L342" i="1" s="1"/>
  <c r="M342" i="1" s="1"/>
  <c r="N342" i="1" s="1"/>
  <c r="O342" i="1" s="1"/>
  <c r="P342" i="1" s="1"/>
  <c r="Q342" i="1" s="1"/>
  <c r="R342" i="1" s="1"/>
  <c r="S342" i="1" s="1"/>
  <c r="T342" i="1" s="1"/>
  <c r="U342" i="1" s="1"/>
  <c r="V342" i="1" s="1"/>
  <c r="R340" i="1"/>
  <c r="Q340" i="1"/>
  <c r="G337" i="1"/>
  <c r="J336" i="1"/>
  <c r="K336" i="1" s="1"/>
  <c r="L336" i="1" s="1"/>
  <c r="M336" i="1" s="1"/>
  <c r="N336" i="1" s="1"/>
  <c r="O336" i="1" s="1"/>
  <c r="P336" i="1" s="1"/>
  <c r="Q336" i="1" s="1"/>
  <c r="R336" i="1" s="1"/>
  <c r="O330" i="1"/>
  <c r="N330" i="1"/>
  <c r="M330" i="1"/>
  <c r="L330" i="1"/>
  <c r="K330" i="1"/>
  <c r="J330" i="1"/>
  <c r="I330" i="1"/>
  <c r="R326" i="1"/>
  <c r="P315" i="1"/>
  <c r="Q315" i="1" s="1"/>
  <c r="Q326" i="1" s="1"/>
  <c r="O313" i="1"/>
  <c r="P313" i="1" s="1"/>
  <c r="N311" i="1"/>
  <c r="O311" i="1" s="1"/>
  <c r="N309" i="1"/>
  <c r="L307" i="1"/>
  <c r="M307" i="1" s="1"/>
  <c r="N307" i="1" s="1"/>
  <c r="K306" i="1"/>
  <c r="K305" i="1"/>
  <c r="L305" i="1" s="1"/>
  <c r="J304" i="1"/>
  <c r="J303" i="1"/>
  <c r="K303" i="1" s="1"/>
  <c r="I302" i="1"/>
  <c r="J301" i="1"/>
  <c r="I300" i="1"/>
  <c r="J300" i="1" s="1"/>
  <c r="K300" i="1" s="1"/>
  <c r="L300" i="1" s="1"/>
  <c r="M300" i="1" s="1"/>
  <c r="N300" i="1" s="1"/>
  <c r="O300" i="1" s="1"/>
  <c r="P300" i="1" s="1"/>
  <c r="Q300" i="1" s="1"/>
  <c r="R300" i="1" s="1"/>
  <c r="S300" i="1" s="1"/>
  <c r="T300" i="1" s="1"/>
  <c r="U300" i="1" s="1"/>
  <c r="V300" i="1" s="1"/>
  <c r="J294" i="1"/>
  <c r="K294" i="1" s="1"/>
  <c r="L294" i="1" s="1"/>
  <c r="M294" i="1" s="1"/>
  <c r="N294" i="1" s="1"/>
  <c r="O294" i="1" s="1"/>
  <c r="P294" i="1" s="1"/>
  <c r="Q294" i="1" s="1"/>
  <c r="R294" i="1" s="1"/>
  <c r="S294" i="1" s="1"/>
  <c r="T294" i="1" s="1"/>
  <c r="U294" i="1" s="1"/>
  <c r="V294" i="1" s="1"/>
  <c r="J289" i="1"/>
  <c r="K289" i="1" s="1"/>
  <c r="L289" i="1" s="1"/>
  <c r="M289" i="1" s="1"/>
  <c r="N289" i="1" s="1"/>
  <c r="O289" i="1" s="1"/>
  <c r="P289" i="1" s="1"/>
  <c r="Q289" i="1" s="1"/>
  <c r="R289" i="1" s="1"/>
  <c r="S289" i="1" s="1"/>
  <c r="T289" i="1" s="1"/>
  <c r="U289" i="1" s="1"/>
  <c r="V289" i="1" s="1"/>
  <c r="R287" i="1"/>
  <c r="Q287" i="1"/>
  <c r="G284" i="1"/>
  <c r="J283" i="1"/>
  <c r="K283" i="1" s="1"/>
  <c r="L283" i="1" s="1"/>
  <c r="M283" i="1" s="1"/>
  <c r="N283" i="1" s="1"/>
  <c r="O283" i="1" s="1"/>
  <c r="P283" i="1" s="1"/>
  <c r="Q283" i="1" s="1"/>
  <c r="R283" i="1" s="1"/>
  <c r="S283" i="1" s="1"/>
  <c r="T283" i="1" s="1"/>
  <c r="U283" i="1" s="1"/>
  <c r="V283" i="1" s="1"/>
  <c r="S1437" i="1"/>
  <c r="S1444" i="1" s="1"/>
  <c r="Q1436" i="1"/>
  <c r="R1435" i="1"/>
  <c r="P1434" i="1"/>
  <c r="Q1433" i="1"/>
  <c r="Q1444" i="1" s="1"/>
  <c r="O1432" i="1"/>
  <c r="P1431" i="1"/>
  <c r="P1444" i="1" s="1"/>
  <c r="N1430" i="1"/>
  <c r="O1429" i="1"/>
  <c r="O1444" i="1" s="1"/>
  <c r="G1429" i="1"/>
  <c r="M1428" i="1"/>
  <c r="G1428" i="1"/>
  <c r="N1427" i="1"/>
  <c r="N1444" i="1" s="1"/>
  <c r="G1427" i="1"/>
  <c r="L1426" i="1"/>
  <c r="G1426" i="1"/>
  <c r="L1425" i="1"/>
  <c r="M1425" i="1" s="1"/>
  <c r="M1444" i="1" s="1"/>
  <c r="G1425" i="1"/>
  <c r="K1424" i="1"/>
  <c r="G1424" i="1"/>
  <c r="K1423" i="1"/>
  <c r="L1423" i="1" s="1"/>
  <c r="G1423" i="1"/>
  <c r="J1422" i="1"/>
  <c r="G1422" i="1"/>
  <c r="J1421" i="1"/>
  <c r="K1421" i="1" s="1"/>
  <c r="G1421" i="1"/>
  <c r="I1420" i="1"/>
  <c r="G1420" i="1"/>
  <c r="I1419" i="1"/>
  <c r="J1419" i="1" s="1"/>
  <c r="G1419" i="1"/>
  <c r="I1418" i="1"/>
  <c r="J1418" i="1" s="1"/>
  <c r="K1418" i="1" s="1"/>
  <c r="L1418" i="1" s="1"/>
  <c r="M1418" i="1" s="1"/>
  <c r="N1418" i="1" s="1"/>
  <c r="O1418" i="1" s="1"/>
  <c r="P1418" i="1" s="1"/>
  <c r="Q1418" i="1" s="1"/>
  <c r="R1418" i="1" s="1"/>
  <c r="S1418" i="1" s="1"/>
  <c r="T1418" i="1" s="1"/>
  <c r="S1416" i="1"/>
  <c r="R1416" i="1"/>
  <c r="Q1416" i="1"/>
  <c r="P1416" i="1"/>
  <c r="O1416" i="1"/>
  <c r="N1416" i="1"/>
  <c r="M1416" i="1"/>
  <c r="L1416" i="1"/>
  <c r="K1416" i="1"/>
  <c r="J1416" i="1"/>
  <c r="I1416" i="1"/>
  <c r="R1405" i="1"/>
  <c r="Q1405" i="1"/>
  <c r="G1402" i="1"/>
  <c r="I1401" i="1"/>
  <c r="J1401" i="1" s="1"/>
  <c r="O277" i="1"/>
  <c r="N277" i="1"/>
  <c r="M277" i="1"/>
  <c r="L277" i="1"/>
  <c r="K277" i="1"/>
  <c r="J277" i="1"/>
  <c r="I277" i="1"/>
  <c r="R273" i="1"/>
  <c r="P262" i="1"/>
  <c r="Q262" i="1" s="1"/>
  <c r="Q273" i="1" s="1"/>
  <c r="O260" i="1"/>
  <c r="P260" i="1" s="1"/>
  <c r="N258" i="1"/>
  <c r="O258" i="1" s="1"/>
  <c r="N256" i="1"/>
  <c r="L254" i="1"/>
  <c r="M254" i="1" s="1"/>
  <c r="N254" i="1" s="1"/>
  <c r="K253" i="1"/>
  <c r="K252" i="1"/>
  <c r="L252" i="1" s="1"/>
  <c r="J251" i="1"/>
  <c r="J250" i="1"/>
  <c r="K250" i="1" s="1"/>
  <c r="I249" i="1"/>
  <c r="J248" i="1"/>
  <c r="I247" i="1"/>
  <c r="J247" i="1" s="1"/>
  <c r="K247" i="1" s="1"/>
  <c r="L247" i="1" s="1"/>
  <c r="M247" i="1" s="1"/>
  <c r="N247" i="1" s="1"/>
  <c r="O247" i="1" s="1"/>
  <c r="P247" i="1" s="1"/>
  <c r="Q247" i="1" s="1"/>
  <c r="R247" i="1" s="1"/>
  <c r="S247" i="1" s="1"/>
  <c r="T247" i="1" s="1"/>
  <c r="U247" i="1" s="1"/>
  <c r="V247" i="1" s="1"/>
  <c r="J241" i="1"/>
  <c r="K241" i="1" s="1"/>
  <c r="L241" i="1" s="1"/>
  <c r="M241" i="1" s="1"/>
  <c r="N241" i="1" s="1"/>
  <c r="O241" i="1" s="1"/>
  <c r="P241" i="1" s="1"/>
  <c r="Q241" i="1" s="1"/>
  <c r="R241" i="1" s="1"/>
  <c r="S241" i="1" s="1"/>
  <c r="T241" i="1" s="1"/>
  <c r="U241" i="1" s="1"/>
  <c r="V241" i="1" s="1"/>
  <c r="J236" i="1"/>
  <c r="K236" i="1" s="1"/>
  <c r="L236" i="1" s="1"/>
  <c r="M236" i="1" s="1"/>
  <c r="N236" i="1" s="1"/>
  <c r="O236" i="1" s="1"/>
  <c r="P236" i="1" s="1"/>
  <c r="Q236" i="1" s="1"/>
  <c r="R236" i="1" s="1"/>
  <c r="S236" i="1" s="1"/>
  <c r="T236" i="1" s="1"/>
  <c r="U236" i="1" s="1"/>
  <c r="V236" i="1" s="1"/>
  <c r="Q234" i="1"/>
  <c r="R234" i="1"/>
  <c r="G231" i="1"/>
  <c r="J230" i="1"/>
  <c r="K230" i="1" s="1"/>
  <c r="L230" i="1" s="1"/>
  <c r="M230" i="1" s="1"/>
  <c r="N230" i="1" s="1"/>
  <c r="O230" i="1" s="1"/>
  <c r="P230" i="1" s="1"/>
  <c r="Q230" i="1" s="1"/>
  <c r="R230" i="1" s="1"/>
  <c r="S230" i="1" s="1"/>
  <c r="T230" i="1" s="1"/>
  <c r="U230" i="1" s="1"/>
  <c r="V230" i="1" s="1"/>
  <c r="U1418" i="1" l="1"/>
  <c r="N50" i="8"/>
  <c r="P2296" i="1"/>
  <c r="I68" i="8"/>
  <c r="P2782" i="1"/>
  <c r="Z77" i="8"/>
  <c r="K1444" i="1"/>
  <c r="K1448" i="1" s="1"/>
  <c r="S336" i="1"/>
  <c r="T336" i="1" s="1"/>
  <c r="U336" i="1" s="1"/>
  <c r="V336" i="1" s="1"/>
  <c r="L1444" i="1"/>
  <c r="L1448" i="1" s="1"/>
  <c r="S646" i="1"/>
  <c r="S594" i="1"/>
  <c r="S889" i="1"/>
  <c r="M868" i="1"/>
  <c r="N868" i="1" s="1"/>
  <c r="N885" i="1" s="1"/>
  <c r="J862" i="1"/>
  <c r="K862" i="1" s="1"/>
  <c r="P579" i="1"/>
  <c r="Q579" i="1" s="1"/>
  <c r="Q590" i="1" s="1"/>
  <c r="Q594" i="1" s="1"/>
  <c r="P631" i="1"/>
  <c r="Q631" i="1" s="1"/>
  <c r="P683" i="1"/>
  <c r="Q683" i="1" s="1"/>
  <c r="Q694" i="1" s="1"/>
  <c r="Q698" i="1" s="1"/>
  <c r="R889" i="1"/>
  <c r="R698" i="1"/>
  <c r="Q889" i="1"/>
  <c r="I860" i="1"/>
  <c r="J860" i="1" s="1"/>
  <c r="K864" i="1"/>
  <c r="L864" i="1" s="1"/>
  <c r="L885" i="1" s="1"/>
  <c r="J1444" i="1"/>
  <c r="R330" i="1"/>
  <c r="P1448" i="1"/>
  <c r="S698" i="1"/>
  <c r="S330" i="1"/>
  <c r="R383" i="1"/>
  <c r="O681" i="1"/>
  <c r="P681" i="1" s="1"/>
  <c r="P379" i="1"/>
  <c r="P383" i="1" s="1"/>
  <c r="R646" i="1"/>
  <c r="O629" i="1"/>
  <c r="P629" i="1" s="1"/>
  <c r="P642" i="1" s="1"/>
  <c r="R594" i="1"/>
  <c r="O577" i="1"/>
  <c r="P326" i="1"/>
  <c r="P330" i="1" s="1"/>
  <c r="S383" i="1"/>
  <c r="M1448" i="1"/>
  <c r="Q1448" i="1"/>
  <c r="S277" i="1"/>
  <c r="Q383" i="1"/>
  <c r="Q330" i="1"/>
  <c r="N1448" i="1"/>
  <c r="P273" i="1"/>
  <c r="P277" i="1" s="1"/>
  <c r="O1448" i="1"/>
  <c r="I1444" i="1"/>
  <c r="R1444" i="1"/>
  <c r="I1407" i="1"/>
  <c r="I1412" i="1"/>
  <c r="R277" i="1"/>
  <c r="K1401" i="1"/>
  <c r="J1407" i="1"/>
  <c r="J1412" i="1"/>
  <c r="Q277" i="1"/>
  <c r="V1418" i="1" l="1"/>
  <c r="P50" i="8" s="1"/>
  <c r="O50" i="8"/>
  <c r="Q2296" i="1"/>
  <c r="J68" i="8"/>
  <c r="Q2782" i="1"/>
  <c r="AA77" i="8"/>
  <c r="Q642" i="1"/>
  <c r="Q646" i="1" s="1"/>
  <c r="O642" i="1"/>
  <c r="O646" i="1" s="1"/>
  <c r="P646" i="1"/>
  <c r="M885" i="1"/>
  <c r="P694" i="1"/>
  <c r="P698" i="1" s="1"/>
  <c r="J1448" i="1"/>
  <c r="O694" i="1"/>
  <c r="O698" i="1" s="1"/>
  <c r="O590" i="1"/>
  <c r="O594" i="1" s="1"/>
  <c r="P577" i="1"/>
  <c r="P590" i="1" s="1"/>
  <c r="P594" i="1" s="1"/>
  <c r="I1448" i="1"/>
  <c r="R1448" i="1"/>
  <c r="S1448" i="1"/>
  <c r="K1412" i="1"/>
  <c r="K1407" i="1"/>
  <c r="L1401" i="1"/>
  <c r="R432" i="1"/>
  <c r="R2296" i="1" l="1"/>
  <c r="K68" i="8"/>
  <c r="R2782" i="1"/>
  <c r="AB77" i="8"/>
  <c r="T180" i="1"/>
  <c r="L1412" i="1"/>
  <c r="L1407" i="1"/>
  <c r="M1401" i="1"/>
  <c r="S2296" i="1" l="1"/>
  <c r="L68" i="8"/>
  <c r="S2782" i="1"/>
  <c r="AC77" i="8"/>
  <c r="N1401" i="1"/>
  <c r="M1412" i="1"/>
  <c r="M1407" i="1"/>
  <c r="R3223" i="1"/>
  <c r="R1332" i="1"/>
  <c r="R1338" i="1" s="1"/>
  <c r="S1331" i="1"/>
  <c r="S1338" i="1" s="1"/>
  <c r="R1329" i="1"/>
  <c r="Q1327" i="1"/>
  <c r="R479" i="1"/>
  <c r="R831" i="1"/>
  <c r="S2126" i="1"/>
  <c r="S2133" i="1" s="1"/>
  <c r="S2072" i="1"/>
  <c r="R2070" i="1"/>
  <c r="R2079" i="1" s="1"/>
  <c r="Q2068" i="1"/>
  <c r="S1870" i="1"/>
  <c r="S1877" i="1" s="1"/>
  <c r="R1868" i="1"/>
  <c r="Q1869" i="1"/>
  <c r="Q1866" i="1"/>
  <c r="P1867" i="1"/>
  <c r="P1864" i="1"/>
  <c r="S1491" i="1"/>
  <c r="R1491" i="1"/>
  <c r="Q1491" i="1"/>
  <c r="Q1495" i="1" s="1"/>
  <c r="L1491" i="1"/>
  <c r="L1495" i="1" s="1"/>
  <c r="K1491" i="1"/>
  <c r="K1495" i="1" s="1"/>
  <c r="J1491" i="1"/>
  <c r="J1495" i="1" s="1"/>
  <c r="I1491" i="1"/>
  <c r="I1495" i="1" s="1"/>
  <c r="R1490" i="1"/>
  <c r="Q1488" i="1"/>
  <c r="P1486" i="1"/>
  <c r="Q1486" i="1" s="1"/>
  <c r="P1484" i="1"/>
  <c r="P1491" i="1" s="1"/>
  <c r="P1495" i="1" s="1"/>
  <c r="N1482" i="1"/>
  <c r="O1482" i="1" s="1"/>
  <c r="O1491" i="1" s="1"/>
  <c r="O1495" i="1" s="1"/>
  <c r="N1480" i="1"/>
  <c r="L1478" i="1"/>
  <c r="M1478" i="1" s="1"/>
  <c r="K1477" i="1"/>
  <c r="K1476" i="1"/>
  <c r="L1476" i="1" s="1"/>
  <c r="J1475" i="1"/>
  <c r="J1474" i="1"/>
  <c r="K1474" i="1" s="1"/>
  <c r="I1473" i="1"/>
  <c r="J1472" i="1"/>
  <c r="I1471" i="1"/>
  <c r="J1471" i="1" s="1"/>
  <c r="K1471" i="1" s="1"/>
  <c r="L1471" i="1" s="1"/>
  <c r="M1471" i="1" s="1"/>
  <c r="N1471" i="1" s="1"/>
  <c r="O1471" i="1" s="1"/>
  <c r="P1471" i="1" s="1"/>
  <c r="Q1471" i="1" s="1"/>
  <c r="R1471" i="1" s="1"/>
  <c r="S1471" i="1" s="1"/>
  <c r="T1471" i="1" s="1"/>
  <c r="U1471" i="1" s="1"/>
  <c r="V1471" i="1" s="1"/>
  <c r="I1465" i="1"/>
  <c r="J1465" i="1" s="1"/>
  <c r="K1465" i="1" s="1"/>
  <c r="L1465" i="1" s="1"/>
  <c r="M1465" i="1" s="1"/>
  <c r="N1465" i="1" s="1"/>
  <c r="O1465" i="1" s="1"/>
  <c r="P1465" i="1" s="1"/>
  <c r="Q1465" i="1" s="1"/>
  <c r="R1465" i="1" s="1"/>
  <c r="S1465" i="1" s="1"/>
  <c r="T1465" i="1" s="1"/>
  <c r="U1465" i="1" s="1"/>
  <c r="V1465" i="1" s="1"/>
  <c r="I1460" i="1"/>
  <c r="J1460" i="1" s="1"/>
  <c r="K1460" i="1" s="1"/>
  <c r="L1460" i="1" s="1"/>
  <c r="M1460" i="1" s="1"/>
  <c r="N1460" i="1" s="1"/>
  <c r="O1460" i="1" s="1"/>
  <c r="P1460" i="1" s="1"/>
  <c r="Q1460" i="1" s="1"/>
  <c r="R1460" i="1" s="1"/>
  <c r="S1460" i="1" s="1"/>
  <c r="T1460" i="1" s="1"/>
  <c r="U1460" i="1" s="1"/>
  <c r="V1460" i="1" s="1"/>
  <c r="R1458" i="1"/>
  <c r="G1455" i="1"/>
  <c r="I1454" i="1"/>
  <c r="J1454" i="1" s="1"/>
  <c r="K1454" i="1" s="1"/>
  <c r="L1454" i="1" s="1"/>
  <c r="M1454" i="1" s="1"/>
  <c r="N1454" i="1" s="1"/>
  <c r="O1454" i="1" s="1"/>
  <c r="P1454" i="1" s="1"/>
  <c r="Q1454" i="1" s="1"/>
  <c r="R1454" i="1" s="1"/>
  <c r="S1454" i="1" s="1"/>
  <c r="T1454" i="1" s="1"/>
  <c r="U1454" i="1" s="1"/>
  <c r="V1454" i="1" s="1"/>
  <c r="R1536" i="1"/>
  <c r="S1536" i="1" s="1"/>
  <c r="T1536" i="1" s="1"/>
  <c r="Q1534" i="1"/>
  <c r="R1534" i="1" s="1"/>
  <c r="P1532" i="1"/>
  <c r="Q1532" i="1" s="1"/>
  <c r="P1530" i="1"/>
  <c r="S1025" i="1"/>
  <c r="S1032" i="1" s="1"/>
  <c r="R1023" i="1"/>
  <c r="T2296" i="1" l="1"/>
  <c r="M68" i="8"/>
  <c r="T2782" i="1"/>
  <c r="AD77" i="8"/>
  <c r="T2072" i="1"/>
  <c r="U2072" i="1" s="1"/>
  <c r="V2072" i="1" s="1"/>
  <c r="S2079" i="1"/>
  <c r="S1495" i="1"/>
  <c r="R485" i="1"/>
  <c r="R1488" i="1"/>
  <c r="S1490" i="1"/>
  <c r="O1401" i="1"/>
  <c r="N1412" i="1"/>
  <c r="N1407" i="1"/>
  <c r="R1495" i="1"/>
  <c r="N1491" i="1"/>
  <c r="N1495" i="1" s="1"/>
  <c r="M1491" i="1"/>
  <c r="M1495" i="1" s="1"/>
  <c r="N1478" i="1"/>
  <c r="R2500" i="1"/>
  <c r="R2509" i="1" s="1"/>
  <c r="L71" i="8" s="1"/>
  <c r="D9" i="6"/>
  <c r="B52" i="6"/>
  <c r="B4" i="6"/>
  <c r="U2296" i="1" l="1"/>
  <c r="N68" i="8"/>
  <c r="U2782" i="1"/>
  <c r="AE77" i="8"/>
  <c r="T1036" i="1"/>
  <c r="O1412" i="1"/>
  <c r="O1407" i="1"/>
  <c r="P1401" i="1"/>
  <c r="C20" i="6"/>
  <c r="V2296" i="1" l="1"/>
  <c r="P68" i="8" s="1"/>
  <c r="O68" i="8"/>
  <c r="V2782" i="1"/>
  <c r="AG77" i="8" s="1"/>
  <c r="AF77" i="8"/>
  <c r="P1412" i="1"/>
  <c r="P1407" i="1"/>
  <c r="Q1401" i="1"/>
  <c r="R1504" i="1"/>
  <c r="R1401" i="1" l="1"/>
  <c r="Q1412" i="1"/>
  <c r="Q1407" i="1"/>
  <c r="I1517" i="1"/>
  <c r="J1517" i="1" s="1"/>
  <c r="K1517" i="1" s="1"/>
  <c r="L1517" i="1" s="1"/>
  <c r="M1517" i="1" s="1"/>
  <c r="N1517" i="1" s="1"/>
  <c r="O1517" i="1" s="1"/>
  <c r="P1517" i="1" s="1"/>
  <c r="Q1517" i="1" s="1"/>
  <c r="R1517" i="1" s="1"/>
  <c r="S1517" i="1" s="1"/>
  <c r="T1517" i="1" s="1"/>
  <c r="U1517" i="1" s="1"/>
  <c r="V1517" i="1" s="1"/>
  <c r="I1511" i="1"/>
  <c r="J1511" i="1" s="1"/>
  <c r="K1511" i="1" s="1"/>
  <c r="L1511" i="1" s="1"/>
  <c r="M1511" i="1" s="1"/>
  <c r="N1511" i="1" s="1"/>
  <c r="O1511" i="1" s="1"/>
  <c r="P1511" i="1" s="1"/>
  <c r="Q1511" i="1" s="1"/>
  <c r="R1511" i="1" s="1"/>
  <c r="S1511" i="1" s="1"/>
  <c r="T1511" i="1" s="1"/>
  <c r="U1511" i="1" s="1"/>
  <c r="V1511" i="1" s="1"/>
  <c r="I1506" i="1"/>
  <c r="J1506" i="1" s="1"/>
  <c r="K1506" i="1" s="1"/>
  <c r="L1506" i="1" s="1"/>
  <c r="M1506" i="1" s="1"/>
  <c r="N1506" i="1" s="1"/>
  <c r="O1506" i="1" s="1"/>
  <c r="P1506" i="1" s="1"/>
  <c r="Q1506" i="1" s="1"/>
  <c r="R1506" i="1" s="1"/>
  <c r="S1506" i="1" s="1"/>
  <c r="T1506" i="1" s="1"/>
  <c r="U1506" i="1" s="1"/>
  <c r="V1506" i="1" s="1"/>
  <c r="I1500" i="1"/>
  <c r="J1500" i="1" s="1"/>
  <c r="K1500" i="1" s="1"/>
  <c r="L1500" i="1" s="1"/>
  <c r="M1500" i="1" s="1"/>
  <c r="N1500" i="1" s="1"/>
  <c r="O1500" i="1" s="1"/>
  <c r="P1500" i="1" s="1"/>
  <c r="Q1500" i="1" s="1"/>
  <c r="R1500" i="1" s="1"/>
  <c r="S1500" i="1" s="1"/>
  <c r="T1500" i="1" s="1"/>
  <c r="U1500" i="1" s="1"/>
  <c r="V1500" i="1" s="1"/>
  <c r="AD69" i="8"/>
  <c r="S1401" i="1" l="1"/>
  <c r="T1401" i="1" s="1"/>
  <c r="U1401" i="1" s="1"/>
  <c r="V1401" i="1" s="1"/>
  <c r="R1407" i="1"/>
  <c r="R1412" i="1"/>
  <c r="R992" i="1"/>
  <c r="J2477" i="1"/>
  <c r="K2477" i="1" s="1"/>
  <c r="L2477" i="1" s="1"/>
  <c r="M2477" i="1" s="1"/>
  <c r="N2477" i="1" s="1"/>
  <c r="O2477" i="1" s="1"/>
  <c r="P2477" i="1" s="1"/>
  <c r="Q2477" i="1" s="1"/>
  <c r="R2477" i="1" s="1"/>
  <c r="S2477" i="1" s="1"/>
  <c r="T2477" i="1" s="1"/>
  <c r="U2477" i="1" s="1"/>
  <c r="V2477" i="1" s="1"/>
  <c r="J2472" i="1"/>
  <c r="K2472" i="1" s="1"/>
  <c r="L2472" i="1" s="1"/>
  <c r="M2472" i="1" s="1"/>
  <c r="N2472" i="1" s="1"/>
  <c r="O2472" i="1" s="1"/>
  <c r="P2472" i="1" s="1"/>
  <c r="Q2472" i="1" s="1"/>
  <c r="R2472" i="1" s="1"/>
  <c r="S2472" i="1" s="1"/>
  <c r="T2472" i="1" s="1"/>
  <c r="U2472" i="1" s="1"/>
  <c r="V2472" i="1" s="1"/>
  <c r="J2466" i="1"/>
  <c r="J1000" i="1"/>
  <c r="K1000" i="1" s="1"/>
  <c r="L1000" i="1" s="1"/>
  <c r="M1000" i="1" s="1"/>
  <c r="N1000" i="1" s="1"/>
  <c r="O1000" i="1" s="1"/>
  <c r="P1000" i="1" s="1"/>
  <c r="Q1000" i="1" s="1"/>
  <c r="R1000" i="1" s="1"/>
  <c r="S1000" i="1" s="1"/>
  <c r="T1000" i="1" s="1"/>
  <c r="U1000" i="1" s="1"/>
  <c r="V1000" i="1" s="1"/>
  <c r="J995" i="1"/>
  <c r="K995" i="1" s="1"/>
  <c r="L995" i="1" s="1"/>
  <c r="M995" i="1" s="1"/>
  <c r="N995" i="1" s="1"/>
  <c r="O995" i="1" s="1"/>
  <c r="P995" i="1" s="1"/>
  <c r="Q995" i="1" s="1"/>
  <c r="R995" i="1" s="1"/>
  <c r="S995" i="1" s="1"/>
  <c r="T995" i="1" s="1"/>
  <c r="U995" i="1" s="1"/>
  <c r="V995" i="1" s="1"/>
  <c r="J989" i="1"/>
  <c r="K989" i="1" s="1"/>
  <c r="L989" i="1" s="1"/>
  <c r="M989" i="1" s="1"/>
  <c r="N989" i="1" s="1"/>
  <c r="O989" i="1" s="1"/>
  <c r="P989" i="1" s="1"/>
  <c r="Q989" i="1" s="1"/>
  <c r="R989" i="1" s="1"/>
  <c r="S989" i="1" s="1"/>
  <c r="T989" i="1" s="1"/>
  <c r="U989" i="1" s="1"/>
  <c r="V989" i="1" s="1"/>
  <c r="J906" i="1"/>
  <c r="K906" i="1" s="1"/>
  <c r="L906" i="1" s="1"/>
  <c r="M906" i="1" s="1"/>
  <c r="N906" i="1" s="1"/>
  <c r="O906" i="1" s="1"/>
  <c r="P906" i="1" s="1"/>
  <c r="Q906" i="1" s="1"/>
  <c r="R906" i="1" s="1"/>
  <c r="S906" i="1" s="1"/>
  <c r="T906" i="1" s="1"/>
  <c r="U906" i="1" s="1"/>
  <c r="V906" i="1" s="1"/>
  <c r="J901" i="1"/>
  <c r="K901" i="1" s="1"/>
  <c r="L901" i="1" s="1"/>
  <c r="M901" i="1" s="1"/>
  <c r="N901" i="1" s="1"/>
  <c r="O901" i="1" s="1"/>
  <c r="P901" i="1" s="1"/>
  <c r="Q901" i="1" s="1"/>
  <c r="R901" i="1" s="1"/>
  <c r="S901" i="1" s="1"/>
  <c r="T901" i="1" s="1"/>
  <c r="U901" i="1" s="1"/>
  <c r="V901" i="1" s="1"/>
  <c r="J895" i="1"/>
  <c r="K895" i="1" s="1"/>
  <c r="L895" i="1" s="1"/>
  <c r="M895" i="1" s="1"/>
  <c r="N895" i="1" s="1"/>
  <c r="O895" i="1" s="1"/>
  <c r="P895" i="1" s="1"/>
  <c r="Q895" i="1" s="1"/>
  <c r="R895" i="1" s="1"/>
  <c r="S895" i="1" s="1"/>
  <c r="T895" i="1" s="1"/>
  <c r="U895" i="1" s="1"/>
  <c r="V895" i="1" s="1"/>
  <c r="J400" i="1"/>
  <c r="K400" i="1" s="1"/>
  <c r="L400" i="1" s="1"/>
  <c r="M400" i="1" s="1"/>
  <c r="N400" i="1" s="1"/>
  <c r="O400" i="1" s="1"/>
  <c r="P400" i="1" s="1"/>
  <c r="Q400" i="1" s="1"/>
  <c r="R400" i="1" s="1"/>
  <c r="S400" i="1" s="1"/>
  <c r="T400" i="1" s="1"/>
  <c r="U400" i="1" s="1"/>
  <c r="V400" i="1" s="1"/>
  <c r="J395" i="1"/>
  <c r="K395" i="1" s="1"/>
  <c r="L395" i="1" s="1"/>
  <c r="M395" i="1" s="1"/>
  <c r="N395" i="1" s="1"/>
  <c r="O395" i="1" s="1"/>
  <c r="P395" i="1" s="1"/>
  <c r="Q395" i="1" s="1"/>
  <c r="R395" i="1" s="1"/>
  <c r="S395" i="1" s="1"/>
  <c r="T395" i="1" s="1"/>
  <c r="U395" i="1" s="1"/>
  <c r="V395" i="1" s="1"/>
  <c r="J389" i="1"/>
  <c r="K389" i="1" s="1"/>
  <c r="L389" i="1" s="1"/>
  <c r="M389" i="1" s="1"/>
  <c r="N389" i="1" s="1"/>
  <c r="O389" i="1" s="1"/>
  <c r="P389" i="1" s="1"/>
  <c r="Q389" i="1" s="1"/>
  <c r="R389" i="1" s="1"/>
  <c r="S389" i="1" s="1"/>
  <c r="T389" i="1" s="1"/>
  <c r="U389" i="1" s="1"/>
  <c r="V389" i="1" s="1"/>
  <c r="J144" i="1"/>
  <c r="K144" i="1" s="1"/>
  <c r="L144" i="1" s="1"/>
  <c r="M144" i="1" s="1"/>
  <c r="N144" i="1" s="1"/>
  <c r="O144" i="1" s="1"/>
  <c r="P144" i="1" s="1"/>
  <c r="Q144" i="1" s="1"/>
  <c r="R144" i="1" s="1"/>
  <c r="S144" i="1" s="1"/>
  <c r="T144" i="1" s="1"/>
  <c r="U144" i="1" s="1"/>
  <c r="V144" i="1" s="1"/>
  <c r="J139" i="1"/>
  <c r="K139" i="1" s="1"/>
  <c r="L139" i="1" s="1"/>
  <c r="M139" i="1" s="1"/>
  <c r="N139" i="1" s="1"/>
  <c r="O139" i="1" s="1"/>
  <c r="P139" i="1" s="1"/>
  <c r="Q139" i="1" s="1"/>
  <c r="R139" i="1" s="1"/>
  <c r="S139" i="1" s="1"/>
  <c r="T139" i="1" s="1"/>
  <c r="U139" i="1" s="1"/>
  <c r="V139" i="1" s="1"/>
  <c r="J133" i="1"/>
  <c r="J91" i="1"/>
  <c r="J86" i="1"/>
  <c r="K86" i="1" s="1"/>
  <c r="L86" i="1" s="1"/>
  <c r="M86" i="1" s="1"/>
  <c r="N86" i="1" s="1"/>
  <c r="O86" i="1" s="1"/>
  <c r="P86" i="1" s="1"/>
  <c r="Q86" i="1" s="1"/>
  <c r="R86" i="1" s="1"/>
  <c r="S86" i="1" s="1"/>
  <c r="T86" i="1" s="1"/>
  <c r="U86" i="1" s="1"/>
  <c r="V86" i="1" s="1"/>
  <c r="J80" i="1"/>
  <c r="R938" i="1"/>
  <c r="R392" i="1"/>
  <c r="R137" i="1"/>
  <c r="R2733" i="1"/>
  <c r="AC74" i="8" s="1"/>
  <c r="R1310" i="1"/>
  <c r="R1299" i="1"/>
  <c r="R476" i="1"/>
  <c r="R457" i="1"/>
  <c r="R446" i="1"/>
  <c r="R822" i="1"/>
  <c r="R792" i="1"/>
  <c r="R3195" i="1"/>
  <c r="R3184" i="1"/>
  <c r="AC83" i="8" s="1"/>
  <c r="R2973" i="1"/>
  <c r="T2973" i="1" s="1"/>
  <c r="V2973" i="1" s="1"/>
  <c r="R2954" i="1"/>
  <c r="R2943" i="1"/>
  <c r="AC80" i="8" s="1"/>
  <c r="R1946" i="1"/>
  <c r="R1989" i="1" s="1"/>
  <c r="R1729" i="1"/>
  <c r="R1701" i="1"/>
  <c r="R1690" i="1"/>
  <c r="AC54" i="8" s="1"/>
  <c r="R1931" i="1"/>
  <c r="R1903" i="1"/>
  <c r="R1892" i="1"/>
  <c r="R2638" i="1"/>
  <c r="R2627" i="1"/>
  <c r="AC72" i="8" s="1"/>
  <c r="R1674" i="1"/>
  <c r="R1656" i="1"/>
  <c r="R1645" i="1"/>
  <c r="R202" i="1"/>
  <c r="R191" i="1"/>
  <c r="AC23" i="8" s="1"/>
  <c r="R2124" i="1"/>
  <c r="R2105" i="1"/>
  <c r="R2051" i="1"/>
  <c r="R2040" i="1"/>
  <c r="R1849" i="1"/>
  <c r="R1838" i="1"/>
  <c r="S127" i="1"/>
  <c r="Q84" i="1"/>
  <c r="K133" i="1" l="1"/>
  <c r="S1194" i="1"/>
  <c r="K1194" i="1"/>
  <c r="R1194" i="1"/>
  <c r="J1194" i="1"/>
  <c r="Q1194" i="1"/>
  <c r="I1194" i="1"/>
  <c r="T1194" i="1"/>
  <c r="L1194" i="1"/>
  <c r="P1194" i="1"/>
  <c r="V1194" i="1"/>
  <c r="U1194" i="1"/>
  <c r="M1194" i="1"/>
  <c r="O1194" i="1"/>
  <c r="N1194" i="1"/>
  <c r="K2466" i="1"/>
  <c r="U71" i="8"/>
  <c r="AC78" i="8"/>
  <c r="AC79" i="8"/>
  <c r="K80" i="1"/>
  <c r="L80" i="1" s="1"/>
  <c r="M80" i="1" s="1"/>
  <c r="N80" i="1" s="1"/>
  <c r="O80" i="1" s="1"/>
  <c r="P80" i="1" s="1"/>
  <c r="Q80" i="1" s="1"/>
  <c r="R80" i="1" s="1"/>
  <c r="S80" i="1" s="1"/>
  <c r="T80" i="1" s="1"/>
  <c r="U80" i="1" s="1"/>
  <c r="V80" i="1" s="1"/>
  <c r="V1407" i="1"/>
  <c r="V1412" i="1"/>
  <c r="R2083" i="1"/>
  <c r="U1407" i="1"/>
  <c r="U1412" i="1"/>
  <c r="T1412" i="1"/>
  <c r="T1407" i="1"/>
  <c r="R993" i="1"/>
  <c r="R2469" i="1"/>
  <c r="R2470" i="1" s="1"/>
  <c r="R393" i="1"/>
  <c r="R898" i="1"/>
  <c r="R899" i="1" s="1"/>
  <c r="R942" i="1" s="1"/>
  <c r="R2764" i="1"/>
  <c r="R2974" i="1"/>
  <c r="R2658" i="1"/>
  <c r="K91" i="1"/>
  <c r="S1412" i="1"/>
  <c r="S1407" i="1"/>
  <c r="R3227" i="1"/>
  <c r="R224" i="1"/>
  <c r="R1342" i="1"/>
  <c r="R2670" i="1"/>
  <c r="R1733" i="1"/>
  <c r="R835" i="1"/>
  <c r="R1935" i="1"/>
  <c r="R1678" i="1"/>
  <c r="R180" i="1"/>
  <c r="L133" i="1" l="1"/>
  <c r="M133" i="1" s="1"/>
  <c r="N133" i="1" s="1"/>
  <c r="O133" i="1" s="1"/>
  <c r="P133" i="1" s="1"/>
  <c r="Q133" i="1" s="1"/>
  <c r="R133" i="1" s="1"/>
  <c r="S133" i="1" s="1"/>
  <c r="T133" i="1" s="1"/>
  <c r="U133" i="1" s="1"/>
  <c r="V133" i="1" s="1"/>
  <c r="U1195" i="1"/>
  <c r="U1196" i="1" s="1"/>
  <c r="U1234" i="1" s="1"/>
  <c r="O43" i="8" s="1"/>
  <c r="M1195" i="1"/>
  <c r="M1196" i="1" s="1"/>
  <c r="M1234" i="1" s="1"/>
  <c r="G43" i="8" s="1"/>
  <c r="T1195" i="1"/>
  <c r="T1196" i="1" s="1"/>
  <c r="T1234" i="1" s="1"/>
  <c r="N43" i="8" s="1"/>
  <c r="L1195" i="1"/>
  <c r="L1196" i="1" s="1"/>
  <c r="L1234" i="1" s="1"/>
  <c r="F43" i="8" s="1"/>
  <c r="S1195" i="1"/>
  <c r="S1196" i="1" s="1"/>
  <c r="S1234" i="1" s="1"/>
  <c r="M43" i="8" s="1"/>
  <c r="K1195" i="1"/>
  <c r="K1196" i="1" s="1"/>
  <c r="K1234" i="1" s="1"/>
  <c r="E43" i="8" s="1"/>
  <c r="N1195" i="1"/>
  <c r="N1196" i="1" s="1"/>
  <c r="N1234" i="1" s="1"/>
  <c r="H43" i="8" s="1"/>
  <c r="R1195" i="1"/>
  <c r="R1196" i="1" s="1"/>
  <c r="R1234" i="1" s="1"/>
  <c r="L43" i="8" s="1"/>
  <c r="J1195" i="1"/>
  <c r="J1196" i="1" s="1"/>
  <c r="J1234" i="1" s="1"/>
  <c r="D43" i="8" s="1"/>
  <c r="P1195" i="1"/>
  <c r="P1196" i="1" s="1"/>
  <c r="P1234" i="1" s="1"/>
  <c r="J43" i="8" s="1"/>
  <c r="O1195" i="1"/>
  <c r="O1196" i="1" s="1"/>
  <c r="O1234" i="1" s="1"/>
  <c r="I43" i="8" s="1"/>
  <c r="Q1195" i="1"/>
  <c r="Q1196" i="1" s="1"/>
  <c r="Q1234" i="1" s="1"/>
  <c r="K43" i="8" s="1"/>
  <c r="I1195" i="1"/>
  <c r="I1196" i="1" s="1"/>
  <c r="I1234" i="1" s="1"/>
  <c r="C43" i="8" s="1"/>
  <c r="V1195" i="1"/>
  <c r="V1196" i="1" s="1"/>
  <c r="V1234" i="1" s="1"/>
  <c r="P43" i="8" s="1"/>
  <c r="L2466" i="1"/>
  <c r="V71" i="8"/>
  <c r="R2513" i="1"/>
  <c r="L69" i="8" s="1"/>
  <c r="AC69" i="8"/>
  <c r="L83" i="8"/>
  <c r="L72" i="8"/>
  <c r="L52" i="8"/>
  <c r="L23" i="8"/>
  <c r="R436" i="1"/>
  <c r="R489" i="1"/>
  <c r="L91" i="1"/>
  <c r="M91" i="1" s="1"/>
  <c r="N91" i="1" s="1"/>
  <c r="O91" i="1" s="1"/>
  <c r="P91" i="1" s="1"/>
  <c r="Q91" i="1" s="1"/>
  <c r="R91" i="1" s="1"/>
  <c r="S91" i="1" s="1"/>
  <c r="T91" i="1" s="1"/>
  <c r="U91" i="1" s="1"/>
  <c r="V91" i="1" s="1"/>
  <c r="O889" i="1"/>
  <c r="K889" i="1"/>
  <c r="L889" i="1"/>
  <c r="N889" i="1"/>
  <c r="J889" i="1"/>
  <c r="M889" i="1"/>
  <c r="I889" i="1"/>
  <c r="P889" i="1"/>
  <c r="R1024" i="1"/>
  <c r="AD83" i="8"/>
  <c r="Q2943" i="1"/>
  <c r="AB80" i="8" s="1"/>
  <c r="M2466" i="1" l="1"/>
  <c r="W71" i="8"/>
  <c r="AB78" i="8"/>
  <c r="AB79" i="8"/>
  <c r="R2133" i="1"/>
  <c r="R2137" i="1" s="1"/>
  <c r="S2083" i="1"/>
  <c r="R1032" i="1"/>
  <c r="R1036" i="1" s="1"/>
  <c r="S1838" i="1"/>
  <c r="N2466" i="1" l="1"/>
  <c r="X71" i="8"/>
  <c r="R1877" i="1"/>
  <c r="R1881" i="1" s="1"/>
  <c r="C6" i="6"/>
  <c r="O2466" i="1" l="1"/>
  <c r="Y71" i="8"/>
  <c r="D6" i="6"/>
  <c r="C22" i="6"/>
  <c r="C16" i="6"/>
  <c r="C11" i="6"/>
  <c r="C52" i="6"/>
  <c r="P2466" i="1" l="1"/>
  <c r="Z71" i="8"/>
  <c r="E6" i="6"/>
  <c r="D52" i="6"/>
  <c r="D11" i="6"/>
  <c r="D22" i="6"/>
  <c r="D16" i="6"/>
  <c r="Q992" i="1"/>
  <c r="Q993" i="1" s="1"/>
  <c r="P992" i="1"/>
  <c r="Q2466" i="1" l="1"/>
  <c r="AA71" i="8"/>
  <c r="F6" i="6"/>
  <c r="E11" i="6"/>
  <c r="E16" i="6"/>
  <c r="E52" i="6"/>
  <c r="E22" i="6"/>
  <c r="Q1299" i="1"/>
  <c r="Q446" i="1"/>
  <c r="Q792" i="1"/>
  <c r="Q1946" i="1"/>
  <c r="Q1989" i="1" s="1"/>
  <c r="Q1690" i="1"/>
  <c r="AB54" i="8" s="1"/>
  <c r="Q1892" i="1"/>
  <c r="Q2627" i="1"/>
  <c r="AB72" i="8" s="1"/>
  <c r="Q2094" i="1"/>
  <c r="Q2040" i="1"/>
  <c r="Q1838" i="1"/>
  <c r="R2466" i="1" l="1"/>
  <c r="AB71" i="8"/>
  <c r="G6" i="6"/>
  <c r="F16" i="6"/>
  <c r="F22" i="6"/>
  <c r="F11" i="6"/>
  <c r="F52" i="6"/>
  <c r="S2466" i="1" l="1"/>
  <c r="AC71" i="8"/>
  <c r="H6" i="6"/>
  <c r="G22" i="6"/>
  <c r="G52" i="6"/>
  <c r="G16" i="6"/>
  <c r="G11" i="6"/>
  <c r="P165" i="1"/>
  <c r="P176" i="1" s="1"/>
  <c r="T2466" i="1" l="1"/>
  <c r="AD71" i="8"/>
  <c r="I6" i="6"/>
  <c r="H52" i="6"/>
  <c r="H11" i="6"/>
  <c r="H22" i="6"/>
  <c r="H16" i="6"/>
  <c r="S2513" i="1"/>
  <c r="J2484" i="1"/>
  <c r="Q1021" i="1"/>
  <c r="Q1032" i="1" s="1"/>
  <c r="P927" i="1"/>
  <c r="S942" i="1"/>
  <c r="O942" i="1"/>
  <c r="S436" i="1"/>
  <c r="P421" i="1"/>
  <c r="Q421" i="1" s="1"/>
  <c r="Q432" i="1" s="1"/>
  <c r="Q165" i="1"/>
  <c r="Q176" i="1" s="1"/>
  <c r="S180" i="1"/>
  <c r="J100" i="1"/>
  <c r="J101" i="1"/>
  <c r="K102" i="1"/>
  <c r="K103" i="1"/>
  <c r="N106" i="1"/>
  <c r="P136" i="1"/>
  <c r="P2733" i="1"/>
  <c r="AA74" i="8" s="1"/>
  <c r="Q2733" i="1"/>
  <c r="AB74" i="8" s="1"/>
  <c r="AD74" i="8"/>
  <c r="U2466" i="1" l="1"/>
  <c r="AE71" i="8"/>
  <c r="K100" i="1"/>
  <c r="M69" i="8"/>
  <c r="M104" i="1"/>
  <c r="L102" i="1"/>
  <c r="J6" i="6"/>
  <c r="I11" i="6"/>
  <c r="I16" i="6"/>
  <c r="I52" i="6"/>
  <c r="I22" i="6"/>
  <c r="Q927" i="1"/>
  <c r="Q938" i="1" s="1"/>
  <c r="P898" i="1"/>
  <c r="P392" i="1"/>
  <c r="P112" i="1"/>
  <c r="Q112" i="1" s="1"/>
  <c r="Q123" i="1" s="1"/>
  <c r="Q127" i="1" s="1"/>
  <c r="Q1338" i="1"/>
  <c r="J1313" i="1"/>
  <c r="I1314" i="1"/>
  <c r="J1316" i="1"/>
  <c r="K1318" i="1"/>
  <c r="M1319" i="1"/>
  <c r="N1319" i="1" s="1"/>
  <c r="L1320" i="1"/>
  <c r="O1323" i="1"/>
  <c r="P1325" i="1"/>
  <c r="P1338" i="1" s="1"/>
  <c r="Q457" i="1"/>
  <c r="S457" i="1"/>
  <c r="S478" i="1"/>
  <c r="S485" i="1" s="1"/>
  <c r="Q474" i="1"/>
  <c r="Q485" i="1" s="1"/>
  <c r="Q820" i="1"/>
  <c r="Q831" i="1" s="1"/>
  <c r="Q3223" i="1"/>
  <c r="V2466" i="1" l="1"/>
  <c r="AG71" i="8" s="1"/>
  <c r="AF71" i="8"/>
  <c r="N104" i="1"/>
  <c r="K6" i="6"/>
  <c r="L6" i="6" s="1"/>
  <c r="L52" i="6" s="1"/>
  <c r="J16" i="6"/>
  <c r="J22" i="6"/>
  <c r="J11" i="6"/>
  <c r="J52" i="6"/>
  <c r="S489" i="1" l="1"/>
  <c r="L22" i="6"/>
  <c r="L11" i="6"/>
  <c r="M6" i="6"/>
  <c r="N6" i="6" s="1"/>
  <c r="O6" i="6" s="1"/>
  <c r="O52" i="6" s="1"/>
  <c r="L16" i="6"/>
  <c r="K22" i="6"/>
  <c r="K16" i="6"/>
  <c r="K11" i="6"/>
  <c r="K52" i="6"/>
  <c r="S2973" i="1"/>
  <c r="U2973" i="1" s="1"/>
  <c r="Q2971" i="1"/>
  <c r="Q2982" i="1" s="1"/>
  <c r="AB81" i="8" s="1"/>
  <c r="P2969" i="1"/>
  <c r="P2982" i="1" s="1"/>
  <c r="AA81" i="8" s="1"/>
  <c r="J2957" i="1"/>
  <c r="I2958" i="1"/>
  <c r="K2959" i="1"/>
  <c r="J2960" i="1"/>
  <c r="L2961" i="1"/>
  <c r="K2962" i="1"/>
  <c r="M2963" i="1"/>
  <c r="L2964" i="1"/>
  <c r="M2966" i="1"/>
  <c r="J1960" i="1"/>
  <c r="I1961" i="1"/>
  <c r="K1962" i="1"/>
  <c r="J1963" i="1"/>
  <c r="L1964" i="1"/>
  <c r="K1965" i="1"/>
  <c r="M1966" i="1"/>
  <c r="N1966" i="1" s="1"/>
  <c r="L1967" i="1"/>
  <c r="N1968" i="1"/>
  <c r="N1971" i="1"/>
  <c r="S1674" i="1"/>
  <c r="Q1849" i="1"/>
  <c r="Q2122" i="1"/>
  <c r="Q2133" i="1" s="1"/>
  <c r="P2120" i="1"/>
  <c r="P2133" i="1" s="1"/>
  <c r="I2109" i="1"/>
  <c r="J2111" i="1"/>
  <c r="K2113" i="1"/>
  <c r="O2118" i="1"/>
  <c r="O2133" i="1" s="1"/>
  <c r="P2066" i="1"/>
  <c r="J2054" i="1"/>
  <c r="I2055" i="1"/>
  <c r="I2079" i="1" s="1"/>
  <c r="J2057" i="1"/>
  <c r="K2059" i="1"/>
  <c r="O2064" i="1"/>
  <c r="O2079" i="1" s="1"/>
  <c r="O22" i="6" l="1"/>
  <c r="O11" i="6"/>
  <c r="O16" i="6"/>
  <c r="N11" i="6"/>
  <c r="N22" i="6"/>
  <c r="N52" i="6"/>
  <c r="N16" i="6"/>
  <c r="M52" i="6"/>
  <c r="M11" i="6"/>
  <c r="M22" i="6"/>
  <c r="M16" i="6"/>
  <c r="R2982" i="1"/>
  <c r="AC81" i="8" s="1"/>
  <c r="R2986" i="1" l="1"/>
  <c r="L79" i="8" s="1"/>
  <c r="Q1877" i="1"/>
  <c r="O1865" i="1"/>
  <c r="I59" i="8" s="1"/>
  <c r="P1877" i="1"/>
  <c r="O1862" i="1"/>
  <c r="O1877" i="1" s="1"/>
  <c r="G1862" i="1"/>
  <c r="G1861" i="1"/>
  <c r="G1860" i="1"/>
  <c r="G1859" i="1"/>
  <c r="G1858" i="1"/>
  <c r="G1857" i="1"/>
  <c r="G1856" i="1"/>
  <c r="G1855" i="1"/>
  <c r="G1854" i="1"/>
  <c r="G1853" i="1"/>
  <c r="G1852" i="1"/>
  <c r="J1852" i="1"/>
  <c r="I1853" i="1"/>
  <c r="I1877" i="1" s="1"/>
  <c r="J1855" i="1"/>
  <c r="K1857" i="1"/>
  <c r="M1860" i="1"/>
  <c r="N1863" i="1"/>
  <c r="L78" i="8" l="1"/>
  <c r="N1860" i="1"/>
  <c r="N1877" i="1" s="1"/>
  <c r="S1849" i="1" l="1"/>
  <c r="S2051" i="1"/>
  <c r="S2105" i="1"/>
  <c r="S191" i="1"/>
  <c r="S202" i="1"/>
  <c r="S1645" i="1"/>
  <c r="S1656" i="1"/>
  <c r="S2627" i="1"/>
  <c r="AD72" i="8" s="1"/>
  <c r="S2638" i="1"/>
  <c r="S1903" i="1"/>
  <c r="S1690" i="1"/>
  <c r="AD54" i="8" s="1"/>
  <c r="S1701" i="1"/>
  <c r="AD78" i="8"/>
  <c r="S2954" i="1"/>
  <c r="S3195" i="1"/>
  <c r="S1310" i="1"/>
  <c r="AD23" i="8" l="1"/>
  <c r="S3227" i="1"/>
  <c r="S1881" i="1"/>
  <c r="S224" i="1"/>
  <c r="S2137" i="1"/>
  <c r="S835" i="1"/>
  <c r="S1678" i="1"/>
  <c r="S1733" i="1"/>
  <c r="S2670" i="1"/>
  <c r="S1935" i="1"/>
  <c r="M20" i="6"/>
  <c r="M23" i="8" l="1"/>
  <c r="M72" i="8"/>
  <c r="M83" i="8"/>
  <c r="M52" i="8"/>
  <c r="S1342" i="1"/>
  <c r="J1518" i="1"/>
  <c r="I1519" i="1"/>
  <c r="J1520" i="1"/>
  <c r="K1520" i="1" s="1"/>
  <c r="J1521" i="1"/>
  <c r="K1522" i="1"/>
  <c r="L1522" i="1" s="1"/>
  <c r="K1523" i="1"/>
  <c r="L1524" i="1"/>
  <c r="M1524" i="1" s="1"/>
  <c r="N1524" i="1" s="1"/>
  <c r="N1526" i="1"/>
  <c r="N1528" i="1"/>
  <c r="O1528" i="1" s="1"/>
  <c r="I1537" i="1"/>
  <c r="T52" i="8" s="1"/>
  <c r="J1537" i="1"/>
  <c r="U52" i="8" s="1"/>
  <c r="K1537" i="1"/>
  <c r="V52" i="8" s="1"/>
  <c r="L1537" i="1"/>
  <c r="W52" i="8" s="1"/>
  <c r="O1537" i="1" l="1"/>
  <c r="R1537" i="1"/>
  <c r="AC52" i="8" s="1"/>
  <c r="O1541" i="1" l="1"/>
  <c r="Z52" i="8"/>
  <c r="R1541" i="1"/>
  <c r="P1537" i="1"/>
  <c r="P217" i="1"/>
  <c r="I3199" i="1"/>
  <c r="J3201" i="1"/>
  <c r="K3203" i="1"/>
  <c r="N3208" i="1"/>
  <c r="O3208" i="1" s="1"/>
  <c r="P3210" i="1"/>
  <c r="P3223" i="1" s="1"/>
  <c r="P1541" i="1" l="1"/>
  <c r="AA52" i="8"/>
  <c r="Q1537" i="1"/>
  <c r="Q1541" i="1" s="1"/>
  <c r="S1537" i="1"/>
  <c r="AD52" i="8" s="1"/>
  <c r="O1338" i="1"/>
  <c r="I807" i="1"/>
  <c r="J809" i="1"/>
  <c r="K811" i="1"/>
  <c r="M812" i="1"/>
  <c r="O816" i="1"/>
  <c r="O831" i="1" s="1"/>
  <c r="P818" i="1"/>
  <c r="P831" i="1" s="1"/>
  <c r="O472" i="1"/>
  <c r="O1310" i="1"/>
  <c r="P1310" i="1"/>
  <c r="Q1310" i="1"/>
  <c r="O2733" i="1"/>
  <c r="Z74" i="8" s="1"/>
  <c r="J460" i="1"/>
  <c r="I461" i="1"/>
  <c r="J463" i="1"/>
  <c r="K465" i="1"/>
  <c r="M466" i="1"/>
  <c r="N466" i="1" s="1"/>
  <c r="O470" i="1"/>
  <c r="O457" i="1"/>
  <c r="P457" i="1"/>
  <c r="O161" i="1"/>
  <c r="O163" i="1"/>
  <c r="P180" i="1" s="1"/>
  <c r="O393" i="1"/>
  <c r="S1541" i="1" l="1"/>
  <c r="M157" i="1"/>
  <c r="P472" i="1"/>
  <c r="P485" i="1" s="1"/>
  <c r="O485" i="1"/>
  <c r="P1342" i="1"/>
  <c r="O1342" i="1"/>
  <c r="J407" i="1"/>
  <c r="I408" i="1"/>
  <c r="J409" i="1"/>
  <c r="K409" i="1" s="1"/>
  <c r="J410" i="1"/>
  <c r="K411" i="1"/>
  <c r="L411" i="1" s="1"/>
  <c r="K412" i="1"/>
  <c r="L413" i="1"/>
  <c r="M413" i="1" s="1"/>
  <c r="N413" i="1" s="1"/>
  <c r="N415" i="1"/>
  <c r="N417" i="1"/>
  <c r="O417" i="1" s="1"/>
  <c r="P489" i="1" l="1"/>
  <c r="O489" i="1"/>
  <c r="J913" i="1"/>
  <c r="I914" i="1"/>
  <c r="J915" i="1"/>
  <c r="K915" i="1" s="1"/>
  <c r="J916" i="1"/>
  <c r="K917" i="1"/>
  <c r="L917" i="1" s="1"/>
  <c r="K918" i="1"/>
  <c r="L919" i="1"/>
  <c r="N921" i="1"/>
  <c r="N923" i="1"/>
  <c r="O923" i="1" s="1"/>
  <c r="O925" i="1"/>
  <c r="P925" i="1" s="1"/>
  <c r="P938" i="1" s="1"/>
  <c r="P942" i="1" s="1"/>
  <c r="M919" i="1" l="1"/>
  <c r="P2498" i="1"/>
  <c r="I2485" i="1"/>
  <c r="J2486" i="1"/>
  <c r="K2486" i="1" s="1"/>
  <c r="J2487" i="1"/>
  <c r="K2488" i="1"/>
  <c r="L2488" i="1" s="1"/>
  <c r="K2489" i="1"/>
  <c r="L2490" i="1"/>
  <c r="M2490" i="1" s="1"/>
  <c r="N2490" i="1" s="1"/>
  <c r="N2492" i="1"/>
  <c r="P2496" i="1"/>
  <c r="P2509" i="1" l="1"/>
  <c r="Q2498" i="1"/>
  <c r="N2494" i="1"/>
  <c r="O2494" i="1" s="1"/>
  <c r="O2509" i="1" s="1"/>
  <c r="I71" i="8" s="1"/>
  <c r="P2513" i="1" l="1"/>
  <c r="J71" i="8"/>
  <c r="J69" i="8"/>
  <c r="Q2509" i="1"/>
  <c r="K71" i="8" s="1"/>
  <c r="P3195" i="1"/>
  <c r="Q3195" i="1"/>
  <c r="Q2954" i="1"/>
  <c r="N1715" i="1"/>
  <c r="P1701" i="1"/>
  <c r="Q1701" i="1"/>
  <c r="P1729" i="1"/>
  <c r="Q1729" i="1"/>
  <c r="N1917" i="1"/>
  <c r="P1903" i="1"/>
  <c r="Q1903" i="1"/>
  <c r="P1931" i="1"/>
  <c r="Q1931" i="1"/>
  <c r="N2652" i="1"/>
  <c r="P2638" i="1"/>
  <c r="Q2638" i="1"/>
  <c r="P1671" i="1"/>
  <c r="P1656" i="1"/>
  <c r="Q1656" i="1"/>
  <c r="Q1645" i="1"/>
  <c r="AB52" i="8" s="1"/>
  <c r="P1673" i="1"/>
  <c r="Q1673" i="1" s="1"/>
  <c r="Q1674" i="1" s="1"/>
  <c r="P202" i="1"/>
  <c r="Q202" i="1"/>
  <c r="P219" i="1"/>
  <c r="Q191" i="1"/>
  <c r="AB23" i="8" s="1"/>
  <c r="P2105" i="1"/>
  <c r="Q2105" i="1"/>
  <c r="P2051" i="1"/>
  <c r="Q2051" i="1"/>
  <c r="Q2083" i="1" s="1"/>
  <c r="P1849" i="1"/>
  <c r="P3227" i="1" l="1"/>
  <c r="Q1935" i="1"/>
  <c r="P1935" i="1"/>
  <c r="Q2986" i="1"/>
  <c r="K79" i="8" s="1"/>
  <c r="P1674" i="1"/>
  <c r="Q219" i="1"/>
  <c r="P220" i="1"/>
  <c r="S2986" i="1"/>
  <c r="M79" i="8" s="1"/>
  <c r="Q1678" i="1"/>
  <c r="K78" i="8" l="1"/>
  <c r="M78" i="8"/>
  <c r="K52" i="8"/>
  <c r="J83" i="8"/>
  <c r="P1881" i="1"/>
  <c r="Q220" i="1"/>
  <c r="P224" i="1"/>
  <c r="P1678" i="1"/>
  <c r="K9" i="6"/>
  <c r="J52" i="8" l="1"/>
  <c r="J23" i="8"/>
  <c r="Q224" i="1"/>
  <c r="K20" i="6"/>
  <c r="K23" i="8" l="1"/>
  <c r="A22" i="8"/>
  <c r="A24" i="8"/>
  <c r="A25" i="8"/>
  <c r="A26" i="8"/>
  <c r="A27" i="8"/>
  <c r="A28" i="8"/>
  <c r="A30" i="8"/>
  <c r="A31" i="8"/>
  <c r="A32" i="8"/>
  <c r="A35" i="8"/>
  <c r="A36" i="8"/>
  <c r="A37" i="8"/>
  <c r="A39" i="8"/>
  <c r="A41" i="8"/>
  <c r="A45" i="8"/>
  <c r="A46" i="8"/>
  <c r="A47" i="8"/>
  <c r="A48" i="8"/>
  <c r="A49" i="8"/>
  <c r="A51" i="8"/>
  <c r="A53" i="8"/>
  <c r="A55" i="8"/>
  <c r="A56" i="8"/>
  <c r="A57" i="8"/>
  <c r="A58" i="8"/>
  <c r="A60" i="8"/>
  <c r="A61" i="8"/>
  <c r="AG41" i="8" l="1"/>
  <c r="P41" i="8"/>
  <c r="AG28" i="8"/>
  <c r="P28" i="8"/>
  <c r="AG27" i="8"/>
  <c r="P27" i="8"/>
  <c r="AG56" i="8"/>
  <c r="P56" i="8"/>
  <c r="AG39" i="8"/>
  <c r="P39" i="8"/>
  <c r="AG26" i="8"/>
  <c r="P26" i="8"/>
  <c r="AG55" i="8"/>
  <c r="P55" i="8"/>
  <c r="AG51" i="8"/>
  <c r="P51" i="8"/>
  <c r="AG61" i="8"/>
  <c r="P61" i="8"/>
  <c r="P49" i="8"/>
  <c r="AG49" i="8"/>
  <c r="AG36" i="8"/>
  <c r="P36" i="8"/>
  <c r="AG25" i="8"/>
  <c r="P25" i="8"/>
  <c r="AG30" i="8"/>
  <c r="AG60" i="8"/>
  <c r="P60" i="8"/>
  <c r="P48" i="8"/>
  <c r="AG48" i="8"/>
  <c r="AG35" i="8"/>
  <c r="P35" i="8"/>
  <c r="AG24" i="8"/>
  <c r="P24" i="8"/>
  <c r="AG45" i="8"/>
  <c r="P45" i="8"/>
  <c r="AG37" i="8"/>
  <c r="P37" i="8"/>
  <c r="D58" i="8"/>
  <c r="P58" i="8"/>
  <c r="AG58" i="8"/>
  <c r="AG47" i="8"/>
  <c r="P47" i="8"/>
  <c r="AG32" i="8"/>
  <c r="P32" i="8"/>
  <c r="AG22" i="8"/>
  <c r="P22" i="8"/>
  <c r="AG53" i="8"/>
  <c r="P53" i="8"/>
  <c r="AG57" i="8"/>
  <c r="P57" i="8"/>
  <c r="AG46" i="8"/>
  <c r="P46" i="8"/>
  <c r="AG31" i="8"/>
  <c r="P31" i="8"/>
  <c r="F58" i="8"/>
  <c r="M58" i="8"/>
  <c r="E58" i="8"/>
  <c r="I58" i="8"/>
  <c r="G58" i="8"/>
  <c r="L58" i="8"/>
  <c r="K58" i="8"/>
  <c r="J58" i="8"/>
  <c r="H58" i="8"/>
  <c r="O58" i="8"/>
  <c r="N58" i="8"/>
  <c r="AE26" i="8"/>
  <c r="AF26" i="8"/>
  <c r="O26" i="8"/>
  <c r="AE56" i="8"/>
  <c r="AF56" i="8"/>
  <c r="O56" i="8"/>
  <c r="AE55" i="8"/>
  <c r="O55" i="8"/>
  <c r="AF55" i="8"/>
  <c r="AE27" i="8"/>
  <c r="AF27" i="8"/>
  <c r="O27" i="8"/>
  <c r="AE36" i="8"/>
  <c r="AF36" i="8"/>
  <c r="O36" i="8"/>
  <c r="AE25" i="8"/>
  <c r="AF25" i="8"/>
  <c r="O25" i="8"/>
  <c r="AE41" i="8"/>
  <c r="AF41" i="8"/>
  <c r="O41" i="8"/>
  <c r="AE39" i="8"/>
  <c r="AF39" i="8"/>
  <c r="O39" i="8"/>
  <c r="AE61" i="8"/>
  <c r="AF61" i="8"/>
  <c r="O61" i="8"/>
  <c r="AE48" i="8"/>
  <c r="AF48" i="8"/>
  <c r="O48" i="8"/>
  <c r="AE35" i="8"/>
  <c r="AF35" i="8"/>
  <c r="O35" i="8"/>
  <c r="AE24" i="8"/>
  <c r="AF24" i="8"/>
  <c r="O24" i="8"/>
  <c r="AE45" i="8"/>
  <c r="AF45" i="8"/>
  <c r="O45" i="8"/>
  <c r="AE28" i="8"/>
  <c r="AF28" i="8"/>
  <c r="O28" i="8"/>
  <c r="AE37" i="8"/>
  <c r="AF37" i="8"/>
  <c r="O37" i="8"/>
  <c r="AE60" i="8"/>
  <c r="AF60" i="8"/>
  <c r="O60" i="8"/>
  <c r="AE58" i="8"/>
  <c r="AF58" i="8"/>
  <c r="AE47" i="8"/>
  <c r="AF47" i="8"/>
  <c r="O47" i="8"/>
  <c r="AE32" i="8"/>
  <c r="AF32" i="8"/>
  <c r="O32" i="8"/>
  <c r="AE22" i="8"/>
  <c r="AF22" i="8"/>
  <c r="O22" i="8"/>
  <c r="AE30" i="8"/>
  <c r="AF30" i="8"/>
  <c r="O30" i="8"/>
  <c r="AE53" i="8"/>
  <c r="AF53" i="8"/>
  <c r="O53" i="8"/>
  <c r="AE51" i="8"/>
  <c r="AF51" i="8"/>
  <c r="O51" i="8"/>
  <c r="AE49" i="8"/>
  <c r="AF49" i="8"/>
  <c r="O49" i="8"/>
  <c r="AE57" i="8"/>
  <c r="AF57" i="8"/>
  <c r="O57" i="8"/>
  <c r="AE46" i="8"/>
  <c r="AF46" i="8"/>
  <c r="O46" i="8"/>
  <c r="AE31" i="8"/>
  <c r="AF31" i="8"/>
  <c r="O31" i="8"/>
  <c r="W46" i="8"/>
  <c r="AC46" i="8"/>
  <c r="T46" i="8"/>
  <c r="AA46" i="8"/>
  <c r="U46" i="8"/>
  <c r="AB46" i="8"/>
  <c r="V46" i="8"/>
  <c r="AD46" i="8"/>
  <c r="Y46" i="8"/>
  <c r="X46" i="8"/>
  <c r="Z46" i="8"/>
  <c r="R46" i="8"/>
  <c r="AC35" i="8"/>
  <c r="AD35" i="8"/>
  <c r="X35" i="8"/>
  <c r="Y35" i="8"/>
  <c r="AA35" i="8"/>
  <c r="Z35" i="8"/>
  <c r="AB35" i="8"/>
  <c r="R35" i="8"/>
  <c r="W26" i="8"/>
  <c r="AC26" i="8"/>
  <c r="X26" i="8"/>
  <c r="Y26" i="8"/>
  <c r="Z26" i="8"/>
  <c r="T26" i="8"/>
  <c r="AA26" i="8"/>
  <c r="V26" i="8"/>
  <c r="AD26" i="8"/>
  <c r="U26" i="8"/>
  <c r="AB26" i="8"/>
  <c r="R26" i="8"/>
  <c r="AC45" i="8"/>
  <c r="Y45" i="8"/>
  <c r="Z45" i="8"/>
  <c r="AA45" i="8"/>
  <c r="AD45" i="8"/>
  <c r="X45" i="8"/>
  <c r="AB45" i="8"/>
  <c r="R45" i="8"/>
  <c r="W32" i="8"/>
  <c r="AC32" i="8"/>
  <c r="V32" i="8"/>
  <c r="AD32" i="8"/>
  <c r="X32" i="8"/>
  <c r="Y32" i="8"/>
  <c r="T32" i="8"/>
  <c r="AA32" i="8"/>
  <c r="U32" i="8"/>
  <c r="Z32" i="8"/>
  <c r="AB32" i="8"/>
  <c r="R32" i="8"/>
  <c r="W25" i="8"/>
  <c r="AC25" i="8"/>
  <c r="U25" i="8"/>
  <c r="AB25" i="8"/>
  <c r="V25" i="8"/>
  <c r="AD25" i="8"/>
  <c r="X25" i="8"/>
  <c r="Y25" i="8"/>
  <c r="T25" i="8"/>
  <c r="AA25" i="8"/>
  <c r="Z25" i="8"/>
  <c r="R25" i="8"/>
  <c r="W60" i="8"/>
  <c r="AC60" i="8"/>
  <c r="Y60" i="8"/>
  <c r="Z60" i="8"/>
  <c r="T60" i="8"/>
  <c r="AA60" i="8"/>
  <c r="U60" i="8"/>
  <c r="V60" i="8"/>
  <c r="X60" i="8"/>
  <c r="AB60" i="8"/>
  <c r="AD60" i="8"/>
  <c r="R60" i="8"/>
  <c r="W41" i="8"/>
  <c r="AC41" i="8"/>
  <c r="V41" i="8"/>
  <c r="AD41" i="8"/>
  <c r="X41" i="8"/>
  <c r="Y41" i="8"/>
  <c r="T41" i="8"/>
  <c r="AA41" i="8"/>
  <c r="U41" i="8"/>
  <c r="Z41" i="8"/>
  <c r="AB41" i="8"/>
  <c r="R41" i="8"/>
  <c r="W31" i="8"/>
  <c r="AC31" i="8"/>
  <c r="T31" i="8"/>
  <c r="AA31" i="8"/>
  <c r="U31" i="8"/>
  <c r="AB31" i="8"/>
  <c r="V31" i="8"/>
  <c r="AD31" i="8"/>
  <c r="Y31" i="8"/>
  <c r="Z31" i="8"/>
  <c r="X31" i="8"/>
  <c r="R31" i="8"/>
  <c r="W24" i="8"/>
  <c r="AC24" i="8"/>
  <c r="Z24" i="8"/>
  <c r="T24" i="8"/>
  <c r="AA24" i="8"/>
  <c r="U24" i="8"/>
  <c r="AB24" i="8"/>
  <c r="V24" i="8"/>
  <c r="AD24" i="8"/>
  <c r="Y24" i="8"/>
  <c r="X24" i="8"/>
  <c r="R24" i="8"/>
  <c r="W61" i="8"/>
  <c r="AC61" i="8"/>
  <c r="T61" i="8"/>
  <c r="AA61" i="8"/>
  <c r="U61" i="8"/>
  <c r="AB61" i="8"/>
  <c r="V61" i="8"/>
  <c r="AD61" i="8"/>
  <c r="X61" i="8"/>
  <c r="Y61" i="8"/>
  <c r="Z61" i="8"/>
  <c r="R61" i="8"/>
  <c r="W58" i="8"/>
  <c r="AC58" i="8"/>
  <c r="AA58" i="8"/>
  <c r="U58" i="8"/>
  <c r="AB58" i="8"/>
  <c r="V58" i="8"/>
  <c r="AD58" i="8"/>
  <c r="Z58" i="8"/>
  <c r="X58" i="8"/>
  <c r="Y58" i="8"/>
  <c r="R58" i="8"/>
  <c r="W39" i="8"/>
  <c r="AC39" i="8"/>
  <c r="Y39" i="8"/>
  <c r="Z39" i="8"/>
  <c r="T39" i="8"/>
  <c r="AA39" i="8"/>
  <c r="V39" i="8"/>
  <c r="AD39" i="8"/>
  <c r="U39" i="8"/>
  <c r="X39" i="8"/>
  <c r="AB39" i="8"/>
  <c r="R39" i="8"/>
  <c r="W30" i="8"/>
  <c r="AC30" i="8"/>
  <c r="Y30" i="8"/>
  <c r="Z30" i="8"/>
  <c r="T30" i="8"/>
  <c r="AA30" i="8"/>
  <c r="V30" i="8"/>
  <c r="AD30" i="8"/>
  <c r="U30" i="8"/>
  <c r="X30" i="8"/>
  <c r="AB30" i="8"/>
  <c r="R30" i="8"/>
  <c r="W22" i="8"/>
  <c r="AC22" i="8"/>
  <c r="U22" i="8"/>
  <c r="V22" i="8"/>
  <c r="AD22" i="8"/>
  <c r="X22" i="8"/>
  <c r="Y22" i="8"/>
  <c r="T22" i="8"/>
  <c r="AA22" i="8"/>
  <c r="Z22" i="8"/>
  <c r="R22" i="8"/>
  <c r="W55" i="8"/>
  <c r="AC55" i="8"/>
  <c r="T55" i="8"/>
  <c r="AA55" i="8"/>
  <c r="U55" i="8"/>
  <c r="AB55" i="8"/>
  <c r="V55" i="8"/>
  <c r="AD55" i="8"/>
  <c r="Y55" i="8"/>
  <c r="X55" i="8"/>
  <c r="Z55" i="8"/>
  <c r="R55" i="8"/>
  <c r="W51" i="8"/>
  <c r="AC51" i="8"/>
  <c r="Y51" i="8"/>
  <c r="Z51" i="8"/>
  <c r="T51" i="8"/>
  <c r="AA51" i="8"/>
  <c r="V51" i="8"/>
  <c r="AD51" i="8"/>
  <c r="U51" i="8"/>
  <c r="X51" i="8"/>
  <c r="AB51" i="8"/>
  <c r="R51" i="8"/>
  <c r="W48" i="8"/>
  <c r="AC48" i="8"/>
  <c r="Y48" i="8"/>
  <c r="Z48" i="8"/>
  <c r="T48" i="8"/>
  <c r="AA48" i="8"/>
  <c r="V48" i="8"/>
  <c r="AD48" i="8"/>
  <c r="U48" i="8"/>
  <c r="X48" i="8"/>
  <c r="AB48" i="8"/>
  <c r="R48" i="8"/>
  <c r="W37" i="8"/>
  <c r="AC37" i="8"/>
  <c r="T37" i="8"/>
  <c r="AA37" i="8"/>
  <c r="U37" i="8"/>
  <c r="V37" i="8"/>
  <c r="AD37" i="8"/>
  <c r="Y37" i="8"/>
  <c r="X37" i="8"/>
  <c r="Z37" i="8"/>
  <c r="R37" i="8"/>
  <c r="AC28" i="8"/>
  <c r="AB28" i="8"/>
  <c r="AD28" i="8"/>
  <c r="X28" i="8"/>
  <c r="Y28" i="8"/>
  <c r="AA28" i="8"/>
  <c r="Z28" i="8"/>
  <c r="R28" i="8"/>
  <c r="R53" i="8"/>
  <c r="W49" i="8"/>
  <c r="AC49" i="8"/>
  <c r="T49" i="8"/>
  <c r="AA49" i="8"/>
  <c r="U49" i="8"/>
  <c r="AB49" i="8"/>
  <c r="V49" i="8"/>
  <c r="AD49" i="8"/>
  <c r="Y49" i="8"/>
  <c r="X49" i="8"/>
  <c r="Z49" i="8"/>
  <c r="R49" i="8"/>
  <c r="W57" i="8"/>
  <c r="AC57" i="8"/>
  <c r="Y57" i="8"/>
  <c r="Z57" i="8"/>
  <c r="AA57" i="8"/>
  <c r="X57" i="8"/>
  <c r="AB57" i="8"/>
  <c r="AD57" i="8"/>
  <c r="U57" i="8"/>
  <c r="V57" i="8"/>
  <c r="R57" i="8"/>
  <c r="AC56" i="8"/>
  <c r="AD56" i="8"/>
  <c r="AA56" i="8"/>
  <c r="AB56" i="8"/>
  <c r="R56" i="8"/>
  <c r="W47" i="8"/>
  <c r="AC47" i="8"/>
  <c r="V47" i="8"/>
  <c r="AD47" i="8"/>
  <c r="X47" i="8"/>
  <c r="Y47" i="8"/>
  <c r="T47" i="8"/>
  <c r="AA47" i="8"/>
  <c r="U47" i="8"/>
  <c r="Z47" i="8"/>
  <c r="AB47" i="8"/>
  <c r="R47" i="8"/>
  <c r="W36" i="8"/>
  <c r="AC36" i="8"/>
  <c r="Y36" i="8"/>
  <c r="Z36" i="8"/>
  <c r="T36" i="8"/>
  <c r="AA36" i="8"/>
  <c r="V36" i="8"/>
  <c r="AD36" i="8"/>
  <c r="U36" i="8"/>
  <c r="X36" i="8"/>
  <c r="AB36" i="8"/>
  <c r="R36" i="8"/>
  <c r="W27" i="8"/>
  <c r="AC27" i="8"/>
  <c r="Z27" i="8"/>
  <c r="T27" i="8"/>
  <c r="AA27" i="8"/>
  <c r="U27" i="8"/>
  <c r="V27" i="8"/>
  <c r="AD27" i="8"/>
  <c r="Y27" i="8"/>
  <c r="X27" i="8"/>
  <c r="R27" i="8"/>
  <c r="L53" i="8"/>
  <c r="M53" i="8"/>
  <c r="D53" i="8"/>
  <c r="N53" i="8"/>
  <c r="M45" i="8"/>
  <c r="L45" i="8"/>
  <c r="N45" i="8"/>
  <c r="I45" i="8"/>
  <c r="J45" i="8"/>
  <c r="G32" i="8"/>
  <c r="M32" i="8"/>
  <c r="C32" i="8"/>
  <c r="J32" i="8"/>
  <c r="D32" i="8"/>
  <c r="K32" i="8"/>
  <c r="E32" i="8"/>
  <c r="L32" i="8"/>
  <c r="F32" i="8"/>
  <c r="H32" i="8"/>
  <c r="I32" i="8"/>
  <c r="N32" i="8"/>
  <c r="C25" i="8"/>
  <c r="I25" i="8"/>
  <c r="H25" i="8"/>
  <c r="E25" i="8"/>
  <c r="M25" i="8"/>
  <c r="F25" i="8"/>
  <c r="N25" i="8"/>
  <c r="G25" i="8"/>
  <c r="D25" i="8"/>
  <c r="J25" i="8"/>
  <c r="L25" i="8"/>
  <c r="K25" i="8"/>
  <c r="G41" i="8"/>
  <c r="M41" i="8"/>
  <c r="C41" i="8"/>
  <c r="J41" i="8"/>
  <c r="D41" i="8"/>
  <c r="K41" i="8"/>
  <c r="F41" i="8"/>
  <c r="H41" i="8"/>
  <c r="I41" i="8"/>
  <c r="L41" i="8"/>
  <c r="E41" i="8"/>
  <c r="N41" i="8"/>
  <c r="G31" i="8"/>
  <c r="M31" i="8"/>
  <c r="H31" i="8"/>
  <c r="I31" i="8"/>
  <c r="C31" i="8"/>
  <c r="J31" i="8"/>
  <c r="D31" i="8"/>
  <c r="E31" i="8"/>
  <c r="F31" i="8"/>
  <c r="K31" i="8"/>
  <c r="N31" i="8"/>
  <c r="L31" i="8"/>
  <c r="E24" i="8"/>
  <c r="K24" i="8"/>
  <c r="F24" i="8"/>
  <c r="L24" i="8"/>
  <c r="J24" i="8"/>
  <c r="C24" i="8"/>
  <c r="M24" i="8"/>
  <c r="D24" i="8"/>
  <c r="N24" i="8"/>
  <c r="G24" i="8"/>
  <c r="I24" i="8"/>
  <c r="H24" i="8"/>
  <c r="L60" i="8"/>
  <c r="K60" i="8"/>
  <c r="M60" i="8"/>
  <c r="N60" i="8"/>
  <c r="M49" i="8"/>
  <c r="I49" i="8"/>
  <c r="K49" i="8"/>
  <c r="L49" i="8"/>
  <c r="N49" i="8"/>
  <c r="J49" i="8"/>
  <c r="L39" i="8"/>
  <c r="N39" i="8"/>
  <c r="G30" i="8"/>
  <c r="M30" i="8"/>
  <c r="E30" i="8"/>
  <c r="L30" i="8"/>
  <c r="F30" i="8"/>
  <c r="N30" i="8"/>
  <c r="H30" i="8"/>
  <c r="C30" i="8"/>
  <c r="D30" i="8"/>
  <c r="I30" i="8"/>
  <c r="J30" i="8"/>
  <c r="K30" i="8"/>
  <c r="L22" i="8"/>
  <c r="J22" i="8"/>
  <c r="M22" i="8"/>
  <c r="N22" i="8"/>
  <c r="L57" i="8"/>
  <c r="J57" i="8"/>
  <c r="M57" i="8"/>
  <c r="N57" i="8"/>
  <c r="M28" i="8"/>
  <c r="J28" i="8"/>
  <c r="L28" i="8"/>
  <c r="N28" i="8"/>
  <c r="I28" i="8"/>
  <c r="E51" i="8"/>
  <c r="K51" i="8"/>
  <c r="F51" i="8"/>
  <c r="L51" i="8"/>
  <c r="H51" i="8"/>
  <c r="I51" i="8"/>
  <c r="J51" i="8"/>
  <c r="C51" i="8"/>
  <c r="M51" i="8"/>
  <c r="D51" i="8"/>
  <c r="G51" i="8"/>
  <c r="N51" i="8"/>
  <c r="M37" i="8"/>
  <c r="I37" i="8"/>
  <c r="L37" i="8"/>
  <c r="N37" i="8"/>
  <c r="J37" i="8"/>
  <c r="L56" i="8"/>
  <c r="J56" i="8"/>
  <c r="M56" i="8"/>
  <c r="N56" i="8"/>
  <c r="G47" i="8"/>
  <c r="M47" i="8"/>
  <c r="C47" i="8"/>
  <c r="J47" i="8"/>
  <c r="D47" i="8"/>
  <c r="K47" i="8"/>
  <c r="N47" i="8"/>
  <c r="E47" i="8"/>
  <c r="F47" i="8"/>
  <c r="H47" i="8"/>
  <c r="I47" i="8"/>
  <c r="L47" i="8"/>
  <c r="G36" i="8"/>
  <c r="M36" i="8"/>
  <c r="E36" i="8"/>
  <c r="L36" i="8"/>
  <c r="F36" i="8"/>
  <c r="N36" i="8"/>
  <c r="K36" i="8"/>
  <c r="C36" i="8"/>
  <c r="D36" i="8"/>
  <c r="H36" i="8"/>
  <c r="I36" i="8"/>
  <c r="J36" i="8"/>
  <c r="M27" i="8"/>
  <c r="L27" i="8"/>
  <c r="N27" i="8"/>
  <c r="L61" i="8"/>
  <c r="N61" i="8"/>
  <c r="M61" i="8"/>
  <c r="G48" i="8"/>
  <c r="M48" i="8"/>
  <c r="E48" i="8"/>
  <c r="L48" i="8"/>
  <c r="F48" i="8"/>
  <c r="N48" i="8"/>
  <c r="K48" i="8"/>
  <c r="C48" i="8"/>
  <c r="D48" i="8"/>
  <c r="H48" i="8"/>
  <c r="J48" i="8"/>
  <c r="I48" i="8"/>
  <c r="L55" i="8"/>
  <c r="C55" i="8"/>
  <c r="I55" i="8"/>
  <c r="K55" i="8"/>
  <c r="H55" i="8"/>
  <c r="M55" i="8"/>
  <c r="D55" i="8"/>
  <c r="G55" i="8"/>
  <c r="J55" i="8"/>
  <c r="N55" i="8"/>
  <c r="G46" i="8"/>
  <c r="M46" i="8"/>
  <c r="H46" i="8"/>
  <c r="I46" i="8"/>
  <c r="D46" i="8"/>
  <c r="N46" i="8"/>
  <c r="E46" i="8"/>
  <c r="F46" i="8"/>
  <c r="J46" i="8"/>
  <c r="L46" i="8"/>
  <c r="C46" i="8"/>
  <c r="K46" i="8"/>
  <c r="M35" i="8"/>
  <c r="L35" i="8"/>
  <c r="N35" i="8"/>
  <c r="C26" i="8"/>
  <c r="I26" i="8"/>
  <c r="D26" i="8"/>
  <c r="K26" i="8"/>
  <c r="J26" i="8"/>
  <c r="L26" i="8"/>
  <c r="E26" i="8"/>
  <c r="M26" i="8"/>
  <c r="F26" i="8"/>
  <c r="G26" i="8"/>
  <c r="H26" i="8"/>
  <c r="N26" i="8"/>
  <c r="O1729" i="1"/>
  <c r="O1931" i="1"/>
  <c r="P2137" i="1"/>
  <c r="P2083" i="1"/>
  <c r="J9" i="6"/>
  <c r="J60" i="8" l="1"/>
  <c r="J61" i="8"/>
  <c r="O1019" i="1"/>
  <c r="P1019" i="1" s="1"/>
  <c r="P1032" i="1" s="1"/>
  <c r="G2467" i="1"/>
  <c r="L1541" i="1"/>
  <c r="K1541" i="1"/>
  <c r="J1541" i="1"/>
  <c r="I1541" i="1"/>
  <c r="N1537" i="1"/>
  <c r="Y52" i="8" s="1"/>
  <c r="M1537" i="1"/>
  <c r="X52" i="8" s="1"/>
  <c r="G1501" i="1"/>
  <c r="L2509" i="1"/>
  <c r="K2509" i="1"/>
  <c r="J2509" i="1"/>
  <c r="I2509" i="1"/>
  <c r="M2509" i="1"/>
  <c r="G71" i="8" s="1"/>
  <c r="I2483" i="1"/>
  <c r="J2483" i="1" s="1"/>
  <c r="K2483" i="1" s="1"/>
  <c r="L2483" i="1" s="1"/>
  <c r="M2483" i="1" s="1"/>
  <c r="N2483" i="1" s="1"/>
  <c r="O2483" i="1" s="1"/>
  <c r="P2483" i="1" s="1"/>
  <c r="Q2483" i="1" s="1"/>
  <c r="R2483" i="1" s="1"/>
  <c r="S2483" i="1" s="1"/>
  <c r="T2483" i="1" s="1"/>
  <c r="U2483" i="1" s="1"/>
  <c r="V2483" i="1" s="1"/>
  <c r="O419" i="1"/>
  <c r="O84" i="1"/>
  <c r="I2513" i="1" l="1"/>
  <c r="C71" i="8"/>
  <c r="J2513" i="1"/>
  <c r="D71" i="8"/>
  <c r="K2513" i="1"/>
  <c r="E71" i="8"/>
  <c r="L2513" i="1"/>
  <c r="F69" i="8" s="1"/>
  <c r="F71" i="8"/>
  <c r="E49" i="8"/>
  <c r="C69" i="8"/>
  <c r="F49" i="8"/>
  <c r="C49" i="8"/>
  <c r="D69" i="8"/>
  <c r="E69" i="8"/>
  <c r="D49" i="8"/>
  <c r="O110" i="1"/>
  <c r="P1036" i="1"/>
  <c r="P419" i="1"/>
  <c r="P432" i="1" s="1"/>
  <c r="P436" i="1" s="1"/>
  <c r="O432" i="1"/>
  <c r="N2509" i="1"/>
  <c r="N1541" i="1"/>
  <c r="M1541" i="1"/>
  <c r="M2513" i="1"/>
  <c r="N2513" i="1" l="1"/>
  <c r="H71" i="8"/>
  <c r="O123" i="1"/>
  <c r="H69" i="8"/>
  <c r="H49" i="8"/>
  <c r="J27" i="8"/>
  <c r="G69" i="8"/>
  <c r="J39" i="8"/>
  <c r="G49" i="8"/>
  <c r="P110" i="1"/>
  <c r="O2513" i="1"/>
  <c r="L1032" i="1"/>
  <c r="L1036" i="1" s="1"/>
  <c r="K1032" i="1"/>
  <c r="K1036" i="1" s="1"/>
  <c r="J1032" i="1"/>
  <c r="J1036" i="1" s="1"/>
  <c r="I1032" i="1"/>
  <c r="I1036" i="1" s="1"/>
  <c r="N1017" i="1"/>
  <c r="N1015" i="1"/>
  <c r="L1013" i="1"/>
  <c r="K1012" i="1"/>
  <c r="K1011" i="1"/>
  <c r="L1011" i="1" s="1"/>
  <c r="J1010" i="1"/>
  <c r="J1009" i="1"/>
  <c r="K1009" i="1" s="1"/>
  <c r="I1008" i="1"/>
  <c r="J1007" i="1"/>
  <c r="I1006" i="1"/>
  <c r="J1006" i="1" s="1"/>
  <c r="K1006" i="1" s="1"/>
  <c r="L1006" i="1" s="1"/>
  <c r="M1006" i="1" s="1"/>
  <c r="N1006" i="1" s="1"/>
  <c r="O1006" i="1" s="1"/>
  <c r="P1006" i="1" s="1"/>
  <c r="Q1006" i="1" s="1"/>
  <c r="R1006" i="1" s="1"/>
  <c r="S1006" i="1" s="1"/>
  <c r="T1006" i="1" s="1"/>
  <c r="U1006" i="1" s="1"/>
  <c r="V1006" i="1" s="1"/>
  <c r="G990" i="1"/>
  <c r="L942" i="1"/>
  <c r="K942" i="1"/>
  <c r="J942" i="1"/>
  <c r="I942" i="1"/>
  <c r="I912" i="1"/>
  <c r="J912" i="1" s="1"/>
  <c r="K912" i="1" s="1"/>
  <c r="L912" i="1" s="1"/>
  <c r="M912" i="1" s="1"/>
  <c r="N912" i="1" s="1"/>
  <c r="O912" i="1" s="1"/>
  <c r="P912" i="1" s="1"/>
  <c r="Q912" i="1" s="1"/>
  <c r="R912" i="1" s="1"/>
  <c r="S912" i="1" s="1"/>
  <c r="T912" i="1" s="1"/>
  <c r="U912" i="1" s="1"/>
  <c r="V912" i="1" s="1"/>
  <c r="G896" i="1"/>
  <c r="L436" i="1"/>
  <c r="K436" i="1"/>
  <c r="J436" i="1"/>
  <c r="I436" i="1"/>
  <c r="M436" i="1"/>
  <c r="I406" i="1"/>
  <c r="J406" i="1" s="1"/>
  <c r="K406" i="1" s="1"/>
  <c r="L406" i="1" s="1"/>
  <c r="M406" i="1" s="1"/>
  <c r="N406" i="1" s="1"/>
  <c r="O406" i="1" s="1"/>
  <c r="P406" i="1" s="1"/>
  <c r="Q406" i="1" s="1"/>
  <c r="R406" i="1" s="1"/>
  <c r="S406" i="1" s="1"/>
  <c r="T406" i="1" s="1"/>
  <c r="U406" i="1" s="1"/>
  <c r="V406" i="1" s="1"/>
  <c r="G390" i="1"/>
  <c r="L180" i="1"/>
  <c r="K180" i="1"/>
  <c r="J180" i="1"/>
  <c r="I180" i="1"/>
  <c r="I150" i="1"/>
  <c r="J150" i="1" s="1"/>
  <c r="K150" i="1" s="1"/>
  <c r="L150" i="1" s="1"/>
  <c r="M150" i="1" s="1"/>
  <c r="N150" i="1" s="1"/>
  <c r="O150" i="1" s="1"/>
  <c r="P150" i="1" s="1"/>
  <c r="Q150" i="1" s="1"/>
  <c r="R150" i="1" s="1"/>
  <c r="S150" i="1" s="1"/>
  <c r="T150" i="1" s="1"/>
  <c r="U150" i="1" s="1"/>
  <c r="V150" i="1" s="1"/>
  <c r="G134" i="1"/>
  <c r="L127" i="1"/>
  <c r="K127" i="1"/>
  <c r="J127" i="1"/>
  <c r="I97" i="1"/>
  <c r="J97" i="1" s="1"/>
  <c r="K97" i="1" s="1"/>
  <c r="L97" i="1" s="1"/>
  <c r="M97" i="1" s="1"/>
  <c r="N97" i="1" s="1"/>
  <c r="O97" i="1" s="1"/>
  <c r="P97" i="1" s="1"/>
  <c r="Q97" i="1" s="1"/>
  <c r="R97" i="1" s="1"/>
  <c r="S97" i="1" s="1"/>
  <c r="T97" i="1" s="1"/>
  <c r="U97" i="1" s="1"/>
  <c r="V97" i="1" s="1"/>
  <c r="G81" i="1"/>
  <c r="O803" i="1"/>
  <c r="P803" i="1"/>
  <c r="P835" i="1" s="1"/>
  <c r="N2733" i="1"/>
  <c r="Y74" i="8" s="1"/>
  <c r="O2638" i="1"/>
  <c r="P123" i="1" l="1"/>
  <c r="P127" i="1" s="1"/>
  <c r="D22" i="8"/>
  <c r="C27" i="8"/>
  <c r="C37" i="8"/>
  <c r="F39" i="8"/>
  <c r="E22" i="8"/>
  <c r="D27" i="8"/>
  <c r="D37" i="8"/>
  <c r="I69" i="8"/>
  <c r="F22" i="8"/>
  <c r="E27" i="8"/>
  <c r="E37" i="8"/>
  <c r="J35" i="8"/>
  <c r="F27" i="8"/>
  <c r="F37" i="8"/>
  <c r="C39" i="8"/>
  <c r="D39" i="8"/>
  <c r="C22" i="8"/>
  <c r="G27" i="8"/>
  <c r="E39" i="8"/>
  <c r="M1013" i="1"/>
  <c r="N1032" i="1"/>
  <c r="N1036" i="1" s="1"/>
  <c r="O2670" i="1"/>
  <c r="O127" i="1"/>
  <c r="O180" i="1"/>
  <c r="O436" i="1"/>
  <c r="O1017" i="1"/>
  <c r="O1032" i="1" s="1"/>
  <c r="N127" i="1"/>
  <c r="N942" i="1"/>
  <c r="N436" i="1"/>
  <c r="N180" i="1"/>
  <c r="M942" i="1"/>
  <c r="M180" i="1"/>
  <c r="M127" i="1"/>
  <c r="G22" i="8" l="1"/>
  <c r="H37" i="8"/>
  <c r="I72" i="8"/>
  <c r="H39" i="8"/>
  <c r="G37" i="8"/>
  <c r="I27" i="8"/>
  <c r="H22" i="8"/>
  <c r="I22" i="8"/>
  <c r="H27" i="8"/>
  <c r="M1032" i="1"/>
  <c r="M1036" i="1" s="1"/>
  <c r="O835" i="1"/>
  <c r="O1036" i="1"/>
  <c r="I35" i="8" l="1"/>
  <c r="G39" i="8"/>
  <c r="I39" i="8"/>
  <c r="O1701" i="1"/>
  <c r="O1903" i="1"/>
  <c r="O1656" i="1"/>
  <c r="O202" i="1"/>
  <c r="O1935" i="1" l="1"/>
  <c r="O1733" i="1"/>
  <c r="N2757" i="1"/>
  <c r="O2757" i="1" s="1"/>
  <c r="P2954" i="1"/>
  <c r="I53" i="8" l="1"/>
  <c r="O2772" i="1"/>
  <c r="O2776" i="1" s="1"/>
  <c r="R2772" i="1"/>
  <c r="R2776" i="1" s="1"/>
  <c r="J20" i="6"/>
  <c r="M3206" i="1"/>
  <c r="N3206" i="1" s="1"/>
  <c r="L74" i="8" l="1"/>
  <c r="I74" i="8"/>
  <c r="P2772" i="1"/>
  <c r="L1858" i="1"/>
  <c r="K1856" i="1"/>
  <c r="L1856" i="1" s="1"/>
  <c r="J1854" i="1"/>
  <c r="J2056" i="1"/>
  <c r="J2079" i="1" s="1"/>
  <c r="K2058" i="1"/>
  <c r="L2058" i="1" s="1"/>
  <c r="L2060" i="1"/>
  <c r="M2060" i="1" s="1"/>
  <c r="M2062" i="1"/>
  <c r="I2108" i="1"/>
  <c r="J2110" i="1"/>
  <c r="K2110" i="1" s="1"/>
  <c r="K2112" i="1"/>
  <c r="L2112" i="1" s="1"/>
  <c r="L2114" i="1"/>
  <c r="M2114" i="1" s="1"/>
  <c r="M2116" i="1"/>
  <c r="N2116" i="1" s="1"/>
  <c r="N2133" i="1" s="1"/>
  <c r="M2943" i="1"/>
  <c r="X80" i="8" s="1"/>
  <c r="M814" i="1"/>
  <c r="M468" i="1"/>
  <c r="J2108" i="1" l="1"/>
  <c r="D64" i="8" s="1"/>
  <c r="C64" i="8"/>
  <c r="X78" i="8"/>
  <c r="X79" i="8"/>
  <c r="L2079" i="1"/>
  <c r="M2079" i="1"/>
  <c r="M1858" i="1"/>
  <c r="M1877" i="1" s="1"/>
  <c r="N468" i="1"/>
  <c r="P2776" i="1"/>
  <c r="M2965" i="1"/>
  <c r="N2965" i="1" s="1"/>
  <c r="L1877" i="1"/>
  <c r="N2062" i="1"/>
  <c r="N2079" i="1" s="1"/>
  <c r="S2776" i="1"/>
  <c r="Q2772" i="1"/>
  <c r="Q2776" i="1" s="1"/>
  <c r="N2967" i="1"/>
  <c r="K2056" i="1"/>
  <c r="K2079" i="1" s="1"/>
  <c r="M2133" i="1"/>
  <c r="K1854" i="1"/>
  <c r="K1877" i="1" s="1"/>
  <c r="J1877" i="1"/>
  <c r="L2133" i="1"/>
  <c r="N814" i="1"/>
  <c r="N831" i="1" s="1"/>
  <c r="M831" i="1"/>
  <c r="M1321" i="1"/>
  <c r="N1321" i="1" s="1"/>
  <c r="O2967" i="1" l="1"/>
  <c r="Z82" i="8" s="1"/>
  <c r="Y82" i="8"/>
  <c r="K74" i="8"/>
  <c r="J74" i="8"/>
  <c r="M74" i="8"/>
  <c r="N485" i="1"/>
  <c r="O2982" i="1"/>
  <c r="Z81" i="8" s="1"/>
  <c r="O3195" i="1"/>
  <c r="N1914" i="1"/>
  <c r="L1666" i="1"/>
  <c r="G1669" i="1"/>
  <c r="M1668" i="1"/>
  <c r="G1668" i="1"/>
  <c r="M214" i="1"/>
  <c r="L212" i="1"/>
  <c r="G215" i="1"/>
  <c r="G214" i="1"/>
  <c r="E9" i="6" l="1"/>
  <c r="F9" i="6"/>
  <c r="J2733" i="1"/>
  <c r="U74" i="8" s="1"/>
  <c r="K2733" i="1"/>
  <c r="V74" i="8" s="1"/>
  <c r="L2733" i="1"/>
  <c r="W74" i="8" s="1"/>
  <c r="I2733" i="1"/>
  <c r="T74" i="8" s="1"/>
  <c r="J1299" i="1"/>
  <c r="U45" i="8" s="1"/>
  <c r="K1299" i="1"/>
  <c r="V45" i="8" s="1"/>
  <c r="L1299" i="1"/>
  <c r="W45" i="8" s="1"/>
  <c r="I1299" i="1"/>
  <c r="T45" i="8" s="1"/>
  <c r="J446" i="1"/>
  <c r="U28" i="8" s="1"/>
  <c r="K446" i="1"/>
  <c r="V28" i="8" s="1"/>
  <c r="L446" i="1"/>
  <c r="I446" i="1"/>
  <c r="J792" i="1"/>
  <c r="U35" i="8" s="1"/>
  <c r="K792" i="1"/>
  <c r="V35" i="8" s="1"/>
  <c r="L792" i="1"/>
  <c r="W35" i="8" s="1"/>
  <c r="I792" i="1"/>
  <c r="T35" i="8" s="1"/>
  <c r="J3184" i="1"/>
  <c r="U83" i="8" s="1"/>
  <c r="K3184" i="1"/>
  <c r="V83" i="8" s="1"/>
  <c r="L3184" i="1"/>
  <c r="W83" i="8" s="1"/>
  <c r="I3184" i="1"/>
  <c r="T83" i="8" s="1"/>
  <c r="J2943" i="1"/>
  <c r="U80" i="8" s="1"/>
  <c r="K2943" i="1"/>
  <c r="V80" i="8" s="1"/>
  <c r="L2943" i="1"/>
  <c r="W80" i="8" s="1"/>
  <c r="I2943" i="1"/>
  <c r="T80" i="8" s="1"/>
  <c r="I1946" i="1"/>
  <c r="I1690" i="1"/>
  <c r="I1892" i="1"/>
  <c r="T57" i="8" s="1"/>
  <c r="M1713" i="1"/>
  <c r="V78" i="8" l="1"/>
  <c r="V79" i="8"/>
  <c r="U78" i="8"/>
  <c r="U79" i="8"/>
  <c r="T54" i="8"/>
  <c r="T78" i="8"/>
  <c r="T79" i="8"/>
  <c r="W78" i="8"/>
  <c r="W79" i="8"/>
  <c r="T58" i="8"/>
  <c r="C58" i="8"/>
  <c r="T28" i="8"/>
  <c r="W28" i="8"/>
  <c r="K3202" i="1"/>
  <c r="L3202" i="1" s="1"/>
  <c r="K464" i="1"/>
  <c r="L464" i="1" s="1"/>
  <c r="J3200" i="1"/>
  <c r="K3200" i="1" s="1"/>
  <c r="J462" i="1"/>
  <c r="K462" i="1" s="1"/>
  <c r="I3198" i="1"/>
  <c r="J3198" i="1" s="1"/>
  <c r="I806" i="1"/>
  <c r="K810" i="1"/>
  <c r="L810" i="1" s="1"/>
  <c r="K1317" i="1"/>
  <c r="L1317" i="1" s="1"/>
  <c r="J808" i="1"/>
  <c r="K808" i="1" s="1"/>
  <c r="J1315" i="1"/>
  <c r="K1315" i="1" s="1"/>
  <c r="L3204" i="1"/>
  <c r="F86" i="8" s="1"/>
  <c r="M3204" i="1" l="1"/>
  <c r="J806" i="1"/>
  <c r="O3223" i="1"/>
  <c r="O3227" i="1" l="1"/>
  <c r="I83" i="8" l="1"/>
  <c r="G2730" i="1"/>
  <c r="I2729" i="1"/>
  <c r="J2729" i="1" s="1"/>
  <c r="K2729" i="1" s="1"/>
  <c r="L2729" i="1" s="1"/>
  <c r="M2729" i="1" s="1"/>
  <c r="N2729" i="1" s="1"/>
  <c r="O2729" i="1" s="1"/>
  <c r="P2729" i="1" s="1"/>
  <c r="J2749" i="1"/>
  <c r="K2751" i="1"/>
  <c r="M2755" i="1"/>
  <c r="I2735" i="1"/>
  <c r="J2735" i="1" s="1"/>
  <c r="K2735" i="1" s="1"/>
  <c r="L2735" i="1" s="1"/>
  <c r="M2735" i="1" s="1"/>
  <c r="N2735" i="1" s="1"/>
  <c r="O2735" i="1" s="1"/>
  <c r="I2740" i="1"/>
  <c r="J2740" i="1" s="1"/>
  <c r="K2740" i="1" s="1"/>
  <c r="L2740" i="1" s="1"/>
  <c r="M2740" i="1" s="1"/>
  <c r="N2740" i="1" s="1"/>
  <c r="O2740" i="1" s="1"/>
  <c r="I2744" i="1"/>
  <c r="J2744" i="1"/>
  <c r="K2744" i="1"/>
  <c r="L2744" i="1"/>
  <c r="M2744" i="1"/>
  <c r="N2744" i="1"/>
  <c r="I2746" i="1"/>
  <c r="J2746" i="1" s="1"/>
  <c r="K2746" i="1" s="1"/>
  <c r="L2746" i="1" s="1"/>
  <c r="M2746" i="1" s="1"/>
  <c r="N2746" i="1" s="1"/>
  <c r="O2746" i="1" s="1"/>
  <c r="J2747" i="1"/>
  <c r="I2748" i="1"/>
  <c r="J2750" i="1"/>
  <c r="K2752" i="1"/>
  <c r="M2753" i="1"/>
  <c r="I2772" i="1"/>
  <c r="J2772" i="1"/>
  <c r="K2772" i="1"/>
  <c r="L2772" i="1"/>
  <c r="L2751" i="1" l="1"/>
  <c r="K2749" i="1"/>
  <c r="P2740" i="1"/>
  <c r="P2746" i="1"/>
  <c r="P2735" i="1"/>
  <c r="Q2729" i="1"/>
  <c r="K2776" i="1"/>
  <c r="N2755" i="1"/>
  <c r="M2772" i="1"/>
  <c r="J2776" i="1"/>
  <c r="L2776" i="1"/>
  <c r="I2776" i="1"/>
  <c r="C74" i="8" l="1"/>
  <c r="F74" i="8"/>
  <c r="D74" i="8"/>
  <c r="E74" i="8"/>
  <c r="R2729" i="1"/>
  <c r="Q2746" i="1"/>
  <c r="Q2740" i="1"/>
  <c r="Q2735" i="1"/>
  <c r="N2772" i="1"/>
  <c r="N2776" i="1" s="1"/>
  <c r="M2776" i="1"/>
  <c r="O2954" i="1"/>
  <c r="I3223" i="1"/>
  <c r="J3223" i="1"/>
  <c r="L2982" i="1"/>
  <c r="W81" i="8" s="1"/>
  <c r="K2982" i="1"/>
  <c r="V81" i="8" s="1"/>
  <c r="I2982" i="1"/>
  <c r="T81" i="8" s="1"/>
  <c r="L1711" i="1"/>
  <c r="M1710" i="1"/>
  <c r="K1709" i="1"/>
  <c r="L1708" i="1"/>
  <c r="J1707" i="1"/>
  <c r="K1706" i="1"/>
  <c r="I1705" i="1"/>
  <c r="J1704" i="1"/>
  <c r="N2649" i="1"/>
  <c r="M2650" i="1"/>
  <c r="O2105" i="1"/>
  <c r="O2137" i="1" s="1"/>
  <c r="O2051" i="1"/>
  <c r="O1849" i="1"/>
  <c r="G74" i="8" l="1"/>
  <c r="H74" i="8"/>
  <c r="I1729" i="1"/>
  <c r="K1729" i="1"/>
  <c r="M1729" i="1"/>
  <c r="L1729" i="1"/>
  <c r="S2729" i="1"/>
  <c r="T2729" i="1" s="1"/>
  <c r="U2729" i="1" s="1"/>
  <c r="V2729" i="1" s="1"/>
  <c r="R2746" i="1"/>
  <c r="R2740" i="1"/>
  <c r="R2735" i="1"/>
  <c r="O2986" i="1"/>
  <c r="I79" i="8" s="1"/>
  <c r="O2083" i="1"/>
  <c r="I61" i="8" s="1"/>
  <c r="J1729" i="1"/>
  <c r="J2982" i="1"/>
  <c r="U81" i="8" s="1"/>
  <c r="A33" i="6"/>
  <c r="A32" i="6"/>
  <c r="V2746" i="1" l="1"/>
  <c r="V2735" i="1"/>
  <c r="V2740" i="1"/>
  <c r="U2735" i="1"/>
  <c r="U2746" i="1"/>
  <c r="U2740" i="1"/>
  <c r="I60" i="8"/>
  <c r="I78" i="8"/>
  <c r="T2740" i="1"/>
  <c r="T2735" i="1"/>
  <c r="T2746" i="1"/>
  <c r="O1881" i="1"/>
  <c r="I57" i="8" s="1"/>
  <c r="S2735" i="1"/>
  <c r="S2746" i="1"/>
  <c r="S2740" i="1"/>
  <c r="I9" i="6"/>
  <c r="I56" i="8" l="1"/>
  <c r="I20" i="6"/>
  <c r="L485" i="1" l="1"/>
  <c r="I485" i="1"/>
  <c r="K485" i="1" l="1"/>
  <c r="J485" i="1"/>
  <c r="J831" i="1"/>
  <c r="I831" i="1"/>
  <c r="L1310" i="1" l="1"/>
  <c r="M1310" i="1"/>
  <c r="N1310" i="1"/>
  <c r="M485" i="1"/>
  <c r="L457" i="1"/>
  <c r="M457" i="1"/>
  <c r="N457" i="1"/>
  <c r="L803" i="1"/>
  <c r="M803" i="1"/>
  <c r="N803" i="1"/>
  <c r="N1338" i="1" l="1"/>
  <c r="M1338" i="1"/>
  <c r="N3223" i="1"/>
  <c r="M3223" i="1"/>
  <c r="M835" i="1"/>
  <c r="L1338" i="1"/>
  <c r="G35" i="8" l="1"/>
  <c r="N489" i="1"/>
  <c r="N1342" i="1"/>
  <c r="M489" i="1"/>
  <c r="N835" i="1"/>
  <c r="L1342" i="1"/>
  <c r="M1342" i="1"/>
  <c r="H35" i="8" l="1"/>
  <c r="G28" i="8"/>
  <c r="H45" i="8"/>
  <c r="H28" i="8"/>
  <c r="G45" i="8"/>
  <c r="F45" i="8"/>
  <c r="G1667" i="1"/>
  <c r="G1666" i="1"/>
  <c r="G213" i="1"/>
  <c r="G212" i="1"/>
  <c r="L1913" i="1"/>
  <c r="L2648" i="1"/>
  <c r="L3195" i="1" l="1"/>
  <c r="M3195" i="1"/>
  <c r="N3195" i="1"/>
  <c r="N3227" i="1" l="1"/>
  <c r="H83" i="8" l="1"/>
  <c r="M3227" i="1"/>
  <c r="G83" i="8" l="1"/>
  <c r="A31" i="6"/>
  <c r="A30" i="6"/>
  <c r="N1849" i="1" l="1"/>
  <c r="N1881" i="1" s="1"/>
  <c r="N2051" i="1"/>
  <c r="N2083" i="1" s="1"/>
  <c r="N2105" i="1"/>
  <c r="N202" i="1"/>
  <c r="N1669" i="1"/>
  <c r="O1669" i="1" s="1"/>
  <c r="O1674" i="1" s="1"/>
  <c r="N1656" i="1"/>
  <c r="N2638" i="1"/>
  <c r="N1903" i="1"/>
  <c r="N1701" i="1"/>
  <c r="N1957" i="1"/>
  <c r="N1989" i="1" s="1"/>
  <c r="N2954" i="1"/>
  <c r="H9" i="6"/>
  <c r="O1678" i="1" l="1"/>
  <c r="Z56" i="8"/>
  <c r="I52" i="8"/>
  <c r="H56" i="8"/>
  <c r="N215" i="1"/>
  <c r="H20" i="6"/>
  <c r="O215" i="1" l="1"/>
  <c r="A29" i="6"/>
  <c r="A28" i="6"/>
  <c r="O220" i="1" l="1"/>
  <c r="O224" i="1" s="1"/>
  <c r="K1911" i="1"/>
  <c r="J1909" i="1"/>
  <c r="K2646" i="1"/>
  <c r="J2644" i="1"/>
  <c r="G1665" i="1"/>
  <c r="K1664" i="1"/>
  <c r="E55" i="8" s="1"/>
  <c r="G1664" i="1"/>
  <c r="G1663" i="1"/>
  <c r="J1662" i="1"/>
  <c r="G1662" i="1"/>
  <c r="G1661" i="1"/>
  <c r="G211" i="1"/>
  <c r="K210" i="1"/>
  <c r="G210" i="1"/>
  <c r="G209" i="1"/>
  <c r="J208" i="1"/>
  <c r="G208" i="1"/>
  <c r="G207" i="1"/>
  <c r="M2954" i="1"/>
  <c r="M1957" i="1"/>
  <c r="M1989" i="1" s="1"/>
  <c r="M1701" i="1"/>
  <c r="M1903" i="1"/>
  <c r="M2638" i="1"/>
  <c r="M1656" i="1"/>
  <c r="M1667" i="1"/>
  <c r="M202" i="1"/>
  <c r="M213" i="1"/>
  <c r="M2105" i="1"/>
  <c r="M2051" i="1"/>
  <c r="M2083" i="1" s="1"/>
  <c r="M1849" i="1"/>
  <c r="M1881" i="1" s="1"/>
  <c r="G9" i="6"/>
  <c r="N1667" i="1" l="1"/>
  <c r="G54" i="8"/>
  <c r="G56" i="8"/>
  <c r="I23" i="8"/>
  <c r="N213" i="1"/>
  <c r="N2137" i="1"/>
  <c r="M2982" i="1"/>
  <c r="X81" i="8" s="1"/>
  <c r="G20" i="6"/>
  <c r="A27" i="6"/>
  <c r="N1674" i="1" l="1"/>
  <c r="H54" i="8"/>
  <c r="H61" i="8"/>
  <c r="N220" i="1"/>
  <c r="N224" i="1" s="1"/>
  <c r="N2982" i="1"/>
  <c r="Y81" i="8" s="1"/>
  <c r="L2954" i="1"/>
  <c r="L1957" i="1"/>
  <c r="L1989" i="1" s="1"/>
  <c r="L1701" i="1"/>
  <c r="L1903" i="1"/>
  <c r="M1912" i="1"/>
  <c r="L2638" i="1"/>
  <c r="M2647" i="1"/>
  <c r="M2666" i="1" s="1"/>
  <c r="L1656" i="1"/>
  <c r="L1665" i="1"/>
  <c r="M1665" i="1" s="1"/>
  <c r="M1674" i="1" s="1"/>
  <c r="X56" i="8" s="1"/>
  <c r="L202" i="1"/>
  <c r="L211" i="1"/>
  <c r="L2105" i="1"/>
  <c r="L2051" i="1"/>
  <c r="L1849" i="1"/>
  <c r="L1881" i="1" s="1"/>
  <c r="N1678" i="1" l="1"/>
  <c r="H52" i="8" s="1"/>
  <c r="Y56" i="8"/>
  <c r="H23" i="8"/>
  <c r="F56" i="8"/>
  <c r="M211" i="1"/>
  <c r="M220" i="1" s="1"/>
  <c r="M224" i="1" s="1"/>
  <c r="M1733" i="1"/>
  <c r="M1678" i="1"/>
  <c r="M1931" i="1"/>
  <c r="M1935" i="1" s="1"/>
  <c r="N1912" i="1"/>
  <c r="N1931" i="1" s="1"/>
  <c r="M2670" i="1"/>
  <c r="G52" i="8" l="1"/>
  <c r="G57" i="8"/>
  <c r="G53" i="8"/>
  <c r="G72" i="8"/>
  <c r="G23" i="8"/>
  <c r="N1935" i="1"/>
  <c r="N2986" i="1"/>
  <c r="H79" i="8" s="1"/>
  <c r="B21" i="8"/>
  <c r="A21" i="8"/>
  <c r="A26" i="6"/>
  <c r="A25" i="6"/>
  <c r="A24" i="6"/>
  <c r="A23" i="6"/>
  <c r="G1660" i="1"/>
  <c r="G1659" i="1"/>
  <c r="G206" i="1"/>
  <c r="G205" i="1"/>
  <c r="L489" i="1"/>
  <c r="L831" i="1"/>
  <c r="L835" i="1" s="1"/>
  <c r="L1733" i="1"/>
  <c r="L1910" i="1"/>
  <c r="L2645" i="1"/>
  <c r="L1663" i="1"/>
  <c r="I1659" i="1"/>
  <c r="J1659" i="1" s="1"/>
  <c r="K209" i="1"/>
  <c r="J207" i="1"/>
  <c r="I205" i="1"/>
  <c r="K1310" i="1"/>
  <c r="J1310" i="1"/>
  <c r="I1310" i="1"/>
  <c r="K457" i="1"/>
  <c r="J457" i="1"/>
  <c r="I457" i="1"/>
  <c r="K803" i="1"/>
  <c r="J803" i="1"/>
  <c r="I803" i="1"/>
  <c r="K3195" i="1"/>
  <c r="J3195" i="1"/>
  <c r="I3195" i="1"/>
  <c r="K2954" i="1"/>
  <c r="J2954" i="1"/>
  <c r="I2954" i="1"/>
  <c r="K1957" i="1"/>
  <c r="K1989" i="1" s="1"/>
  <c r="J1957" i="1"/>
  <c r="J1989" i="1" s="1"/>
  <c r="I1957" i="1"/>
  <c r="K1701" i="1"/>
  <c r="J1701" i="1"/>
  <c r="I1701" i="1"/>
  <c r="K1903" i="1"/>
  <c r="J1903" i="1"/>
  <c r="I1903" i="1"/>
  <c r="K2638" i="1"/>
  <c r="J2638" i="1"/>
  <c r="I2638" i="1"/>
  <c r="K1656" i="1"/>
  <c r="J1656" i="1"/>
  <c r="I1656" i="1"/>
  <c r="K202" i="1"/>
  <c r="J202" i="1"/>
  <c r="I202" i="1"/>
  <c r="K2105" i="1"/>
  <c r="J2105" i="1"/>
  <c r="I2105" i="1"/>
  <c r="K2051" i="1"/>
  <c r="J2051" i="1"/>
  <c r="I2051" i="1"/>
  <c r="K1849" i="1"/>
  <c r="J1849" i="1"/>
  <c r="I1849" i="1"/>
  <c r="G1296" i="1"/>
  <c r="G443" i="1"/>
  <c r="G789" i="1"/>
  <c r="G3181" i="1"/>
  <c r="G2940" i="1"/>
  <c r="G1943" i="1"/>
  <c r="G1687" i="1"/>
  <c r="G1889" i="1"/>
  <c r="G2624" i="1"/>
  <c r="G1642" i="1"/>
  <c r="G188" i="1"/>
  <c r="G2091" i="1"/>
  <c r="G2037" i="1"/>
  <c r="G1835" i="1"/>
  <c r="B23" i="7"/>
  <c r="B24" i="7" s="1"/>
  <c r="B25" i="7" s="1"/>
  <c r="B26" i="7" s="1"/>
  <c r="B30" i="7" s="1"/>
  <c r="B31" i="7" s="1"/>
  <c r="B32" i="7" s="1"/>
  <c r="B33" i="7" s="1"/>
  <c r="B34" i="7" s="1"/>
  <c r="B35" i="7" s="1"/>
  <c r="B36" i="7" s="1"/>
  <c r="B37" i="7" s="1"/>
  <c r="B38" i="7" s="1"/>
  <c r="B39" i="7" s="1"/>
  <c r="B40" i="7" s="1"/>
  <c r="K1338" i="1"/>
  <c r="I206" i="1"/>
  <c r="I1660" i="1"/>
  <c r="I2642" i="1"/>
  <c r="I2666" i="1" s="1"/>
  <c r="I1907" i="1"/>
  <c r="I1338" i="1"/>
  <c r="J2641" i="1"/>
  <c r="J2666" i="1" s="1"/>
  <c r="J1906" i="1"/>
  <c r="I1312" i="1"/>
  <c r="J1312" i="1" s="1"/>
  <c r="K1312" i="1" s="1"/>
  <c r="L1312" i="1" s="1"/>
  <c r="M1312" i="1" s="1"/>
  <c r="N1312" i="1" s="1"/>
  <c r="O1312" i="1" s="1"/>
  <c r="P1312" i="1" s="1"/>
  <c r="Q1312" i="1" s="1"/>
  <c r="R1312" i="1" s="1"/>
  <c r="S1312" i="1" s="1"/>
  <c r="T1312" i="1" s="1"/>
  <c r="U1312" i="1" s="1"/>
  <c r="V1312" i="1" s="1"/>
  <c r="I459" i="1"/>
  <c r="J459" i="1" s="1"/>
  <c r="K459" i="1" s="1"/>
  <c r="L459" i="1" s="1"/>
  <c r="M459" i="1" s="1"/>
  <c r="N459" i="1" s="1"/>
  <c r="O459" i="1" s="1"/>
  <c r="P459" i="1" s="1"/>
  <c r="Q459" i="1" s="1"/>
  <c r="R459" i="1" s="1"/>
  <c r="S459" i="1" s="1"/>
  <c r="T459" i="1" s="1"/>
  <c r="U459" i="1" s="1"/>
  <c r="V459" i="1" s="1"/>
  <c r="I805" i="1"/>
  <c r="J805" i="1" s="1"/>
  <c r="K805" i="1" s="1"/>
  <c r="L805" i="1" s="1"/>
  <c r="M805" i="1" s="1"/>
  <c r="N805" i="1" s="1"/>
  <c r="O805" i="1" s="1"/>
  <c r="P805" i="1" s="1"/>
  <c r="Q805" i="1" s="1"/>
  <c r="R805" i="1" s="1"/>
  <c r="S805" i="1" s="1"/>
  <c r="T805" i="1" s="1"/>
  <c r="U805" i="1" s="1"/>
  <c r="V805" i="1" s="1"/>
  <c r="I3197" i="1"/>
  <c r="J3197" i="1" s="1"/>
  <c r="K3197" i="1" s="1"/>
  <c r="L3197" i="1" s="1"/>
  <c r="M3197" i="1" s="1"/>
  <c r="N3197" i="1" s="1"/>
  <c r="O3197" i="1" s="1"/>
  <c r="I2956" i="1"/>
  <c r="I1959" i="1"/>
  <c r="J1959" i="1" s="1"/>
  <c r="K1959" i="1" s="1"/>
  <c r="L1959" i="1" s="1"/>
  <c r="M1959" i="1" s="1"/>
  <c r="N1959" i="1" s="1"/>
  <c r="O1959" i="1" s="1"/>
  <c r="P1959" i="1" s="1"/>
  <c r="Q1959" i="1" s="1"/>
  <c r="R1959" i="1" s="1"/>
  <c r="S1959" i="1" s="1"/>
  <c r="T1959" i="1" s="1"/>
  <c r="U1959" i="1" s="1"/>
  <c r="V1959" i="1" s="1"/>
  <c r="I1703" i="1"/>
  <c r="J1703" i="1" s="1"/>
  <c r="K1703" i="1" s="1"/>
  <c r="L1703" i="1" s="1"/>
  <c r="M1703" i="1" s="1"/>
  <c r="N1703" i="1" s="1"/>
  <c r="O1703" i="1" s="1"/>
  <c r="P1703" i="1" s="1"/>
  <c r="Q1703" i="1" s="1"/>
  <c r="R1703" i="1" s="1"/>
  <c r="S1703" i="1" s="1"/>
  <c r="T1703" i="1" s="1"/>
  <c r="U1703" i="1" s="1"/>
  <c r="V1703" i="1" s="1"/>
  <c r="I1905" i="1"/>
  <c r="J1905" i="1" s="1"/>
  <c r="K1905" i="1" s="1"/>
  <c r="L1905" i="1" s="1"/>
  <c r="M1905" i="1" s="1"/>
  <c r="N1905" i="1" s="1"/>
  <c r="O1905" i="1" s="1"/>
  <c r="P1905" i="1" s="1"/>
  <c r="Q1905" i="1" s="1"/>
  <c r="R1905" i="1" s="1"/>
  <c r="S1905" i="1" s="1"/>
  <c r="T1905" i="1" s="1"/>
  <c r="U1905" i="1" s="1"/>
  <c r="V1905" i="1" s="1"/>
  <c r="I2640" i="1"/>
  <c r="J2640" i="1" s="1"/>
  <c r="K2640" i="1" s="1"/>
  <c r="L2640" i="1" s="1"/>
  <c r="M2640" i="1" s="1"/>
  <c r="N2640" i="1" s="1"/>
  <c r="O2640" i="1" s="1"/>
  <c r="P2640" i="1" s="1"/>
  <c r="Q2640" i="1" s="1"/>
  <c r="R2640" i="1" s="1"/>
  <c r="S2640" i="1" s="1"/>
  <c r="T2640" i="1" s="1"/>
  <c r="U2640" i="1" s="1"/>
  <c r="V2640" i="1" s="1"/>
  <c r="I1658" i="1"/>
  <c r="J1658" i="1" s="1"/>
  <c r="K1658" i="1" s="1"/>
  <c r="L1658" i="1" s="1"/>
  <c r="M1658" i="1" s="1"/>
  <c r="N1658" i="1" s="1"/>
  <c r="O1658" i="1" s="1"/>
  <c r="P1658" i="1" s="1"/>
  <c r="Q1658" i="1" s="1"/>
  <c r="R1658" i="1" s="1"/>
  <c r="S1658" i="1" s="1"/>
  <c r="T1658" i="1" s="1"/>
  <c r="U1658" i="1" s="1"/>
  <c r="V1658" i="1" s="1"/>
  <c r="I204" i="1"/>
  <c r="J204" i="1" s="1"/>
  <c r="I2107" i="1"/>
  <c r="J2107" i="1" s="1"/>
  <c r="K2107" i="1" s="1"/>
  <c r="L2107" i="1" s="1"/>
  <c r="M2107" i="1" s="1"/>
  <c r="N2107" i="1" s="1"/>
  <c r="O2107" i="1" s="1"/>
  <c r="P2107" i="1" s="1"/>
  <c r="Q2107" i="1" s="1"/>
  <c r="R2107" i="1" s="1"/>
  <c r="S2107" i="1" s="1"/>
  <c r="T2107" i="1" s="1"/>
  <c r="U2107" i="1" s="1"/>
  <c r="V2107" i="1" s="1"/>
  <c r="I2053" i="1"/>
  <c r="J2053" i="1" s="1"/>
  <c r="K2053" i="1" s="1"/>
  <c r="L2053" i="1" s="1"/>
  <c r="M2053" i="1" s="1"/>
  <c r="N2053" i="1" s="1"/>
  <c r="O2053" i="1" s="1"/>
  <c r="P2053" i="1" s="1"/>
  <c r="Q2053" i="1" s="1"/>
  <c r="R2053" i="1" s="1"/>
  <c r="S2053" i="1" s="1"/>
  <c r="T2053" i="1" s="1"/>
  <c r="U2053" i="1" s="1"/>
  <c r="V2053" i="1" s="1"/>
  <c r="I1851" i="1"/>
  <c r="J1851" i="1" s="1"/>
  <c r="K1851" i="1" s="1"/>
  <c r="L1851" i="1" s="1"/>
  <c r="M1851" i="1" s="1"/>
  <c r="N1851" i="1" s="1"/>
  <c r="O1851" i="1" s="1"/>
  <c r="P1851" i="1" s="1"/>
  <c r="Q1851" i="1" s="1"/>
  <c r="R1851" i="1" s="1"/>
  <c r="S1851" i="1" s="1"/>
  <c r="T1851" i="1" s="1"/>
  <c r="U1851" i="1" s="1"/>
  <c r="V1851" i="1" s="1"/>
  <c r="I1306" i="1"/>
  <c r="J1306" i="1" s="1"/>
  <c r="K1306" i="1" s="1"/>
  <c r="L1306" i="1" s="1"/>
  <c r="M1306" i="1" s="1"/>
  <c r="N1306" i="1" s="1"/>
  <c r="O1306" i="1" s="1"/>
  <c r="P1306" i="1" s="1"/>
  <c r="Q1306" i="1" s="1"/>
  <c r="R1306" i="1" s="1"/>
  <c r="S1306" i="1" s="1"/>
  <c r="T1306" i="1" s="1"/>
  <c r="U1306" i="1" s="1"/>
  <c r="V1306" i="1" s="1"/>
  <c r="I1301" i="1"/>
  <c r="J1301" i="1" s="1"/>
  <c r="K1301" i="1" s="1"/>
  <c r="L1301" i="1" s="1"/>
  <c r="M1301" i="1" s="1"/>
  <c r="N1301" i="1" s="1"/>
  <c r="O1301" i="1" s="1"/>
  <c r="P1301" i="1" s="1"/>
  <c r="Q1301" i="1" s="1"/>
  <c r="R1301" i="1" s="1"/>
  <c r="S1301" i="1" s="1"/>
  <c r="T1301" i="1" s="1"/>
  <c r="U1301" i="1" s="1"/>
  <c r="V1301" i="1" s="1"/>
  <c r="I453" i="1"/>
  <c r="J453" i="1" s="1"/>
  <c r="K453" i="1" s="1"/>
  <c r="L453" i="1" s="1"/>
  <c r="M453" i="1" s="1"/>
  <c r="N453" i="1" s="1"/>
  <c r="O453" i="1" s="1"/>
  <c r="P453" i="1" s="1"/>
  <c r="Q453" i="1" s="1"/>
  <c r="R453" i="1" s="1"/>
  <c r="S453" i="1" s="1"/>
  <c r="T453" i="1" s="1"/>
  <c r="U453" i="1" s="1"/>
  <c r="V453" i="1" s="1"/>
  <c r="I448" i="1"/>
  <c r="J448" i="1" s="1"/>
  <c r="K448" i="1" s="1"/>
  <c r="L448" i="1" s="1"/>
  <c r="M448" i="1" s="1"/>
  <c r="N448" i="1" s="1"/>
  <c r="O448" i="1" s="1"/>
  <c r="P448" i="1" s="1"/>
  <c r="Q448" i="1" s="1"/>
  <c r="R448" i="1" s="1"/>
  <c r="S448" i="1" s="1"/>
  <c r="T448" i="1" s="1"/>
  <c r="U448" i="1" s="1"/>
  <c r="V448" i="1" s="1"/>
  <c r="I799" i="1"/>
  <c r="J799" i="1" s="1"/>
  <c r="K799" i="1" s="1"/>
  <c r="L799" i="1" s="1"/>
  <c r="M799" i="1" s="1"/>
  <c r="N799" i="1" s="1"/>
  <c r="O799" i="1" s="1"/>
  <c r="P799" i="1" s="1"/>
  <c r="Q799" i="1" s="1"/>
  <c r="R799" i="1" s="1"/>
  <c r="S799" i="1" s="1"/>
  <c r="T799" i="1" s="1"/>
  <c r="U799" i="1" s="1"/>
  <c r="V799" i="1" s="1"/>
  <c r="I794" i="1"/>
  <c r="J794" i="1" s="1"/>
  <c r="K794" i="1" s="1"/>
  <c r="L794" i="1" s="1"/>
  <c r="M794" i="1" s="1"/>
  <c r="N794" i="1" s="1"/>
  <c r="O794" i="1" s="1"/>
  <c r="P794" i="1" s="1"/>
  <c r="Q794" i="1" s="1"/>
  <c r="R794" i="1" s="1"/>
  <c r="S794" i="1" s="1"/>
  <c r="T794" i="1" s="1"/>
  <c r="U794" i="1" s="1"/>
  <c r="V794" i="1" s="1"/>
  <c r="I3191" i="1"/>
  <c r="J3191" i="1" s="1"/>
  <c r="K3191" i="1" s="1"/>
  <c r="L3191" i="1" s="1"/>
  <c r="M3191" i="1" s="1"/>
  <c r="N3191" i="1" s="1"/>
  <c r="O3191" i="1" s="1"/>
  <c r="I3186" i="1"/>
  <c r="J3186" i="1" s="1"/>
  <c r="K3186" i="1" s="1"/>
  <c r="L3186" i="1" s="1"/>
  <c r="M3186" i="1" s="1"/>
  <c r="N3186" i="1" s="1"/>
  <c r="O3186" i="1" s="1"/>
  <c r="I2950" i="1"/>
  <c r="J2950" i="1" s="1"/>
  <c r="K2950" i="1" s="1"/>
  <c r="I2945" i="1"/>
  <c r="J2945" i="1" s="1"/>
  <c r="K2945" i="1" s="1"/>
  <c r="I1953" i="1"/>
  <c r="J1953" i="1" s="1"/>
  <c r="K1953" i="1" s="1"/>
  <c r="I1948" i="1"/>
  <c r="J1948" i="1" s="1"/>
  <c r="K1948" i="1" s="1"/>
  <c r="I1697" i="1"/>
  <c r="J1697" i="1" s="1"/>
  <c r="K1697" i="1" s="1"/>
  <c r="I1692" i="1"/>
  <c r="J1692" i="1" s="1"/>
  <c r="K1692" i="1" s="1"/>
  <c r="I1899" i="1"/>
  <c r="J1899" i="1" s="1"/>
  <c r="K1899" i="1" s="1"/>
  <c r="I1894" i="1"/>
  <c r="J1894" i="1" s="1"/>
  <c r="K1894" i="1" s="1"/>
  <c r="I2634" i="1"/>
  <c r="J2634" i="1" s="1"/>
  <c r="K2634" i="1" s="1"/>
  <c r="I2629" i="1"/>
  <c r="J2629" i="1" s="1"/>
  <c r="K2629" i="1" s="1"/>
  <c r="I1652" i="1"/>
  <c r="J1652" i="1" s="1"/>
  <c r="K1652" i="1" s="1"/>
  <c r="I1647" i="1"/>
  <c r="J1647" i="1" s="1"/>
  <c r="K1647" i="1" s="1"/>
  <c r="I198" i="1"/>
  <c r="J198" i="1" s="1"/>
  <c r="K198" i="1" s="1"/>
  <c r="I193" i="1"/>
  <c r="J193" i="1" s="1"/>
  <c r="K193" i="1" s="1"/>
  <c r="I2101" i="1"/>
  <c r="J2101" i="1" s="1"/>
  <c r="K2101" i="1" s="1"/>
  <c r="I2096" i="1"/>
  <c r="J2096" i="1" s="1"/>
  <c r="K2096" i="1" s="1"/>
  <c r="I2047" i="1"/>
  <c r="J2047" i="1" s="1"/>
  <c r="K2047" i="1" s="1"/>
  <c r="I2042" i="1"/>
  <c r="J2042" i="1" s="1"/>
  <c r="K2042" i="1" s="1"/>
  <c r="I1295" i="1"/>
  <c r="J1295" i="1" s="1"/>
  <c r="K1295" i="1" s="1"/>
  <c r="L1295" i="1" s="1"/>
  <c r="M1295" i="1" s="1"/>
  <c r="N1295" i="1" s="1"/>
  <c r="O1295" i="1" s="1"/>
  <c r="P1295" i="1" s="1"/>
  <c r="Q1295" i="1" s="1"/>
  <c r="R1295" i="1" s="1"/>
  <c r="S1295" i="1" s="1"/>
  <c r="T1295" i="1" s="1"/>
  <c r="U1295" i="1" s="1"/>
  <c r="V1295" i="1" s="1"/>
  <c r="I442" i="1"/>
  <c r="J442" i="1" s="1"/>
  <c r="K442" i="1" s="1"/>
  <c r="L442" i="1" s="1"/>
  <c r="M442" i="1" s="1"/>
  <c r="N442" i="1" s="1"/>
  <c r="O442" i="1" s="1"/>
  <c r="P442" i="1" s="1"/>
  <c r="Q442" i="1" s="1"/>
  <c r="R442" i="1" s="1"/>
  <c r="S442" i="1" s="1"/>
  <c r="T442" i="1" s="1"/>
  <c r="U442" i="1" s="1"/>
  <c r="V442" i="1" s="1"/>
  <c r="I788" i="1"/>
  <c r="J788" i="1" s="1"/>
  <c r="K788" i="1" s="1"/>
  <c r="L788" i="1" s="1"/>
  <c r="M788" i="1" s="1"/>
  <c r="N788" i="1" s="1"/>
  <c r="O788" i="1" s="1"/>
  <c r="P788" i="1" s="1"/>
  <c r="Q788" i="1" s="1"/>
  <c r="R788" i="1" s="1"/>
  <c r="S788" i="1" s="1"/>
  <c r="T788" i="1" s="1"/>
  <c r="U788" i="1" s="1"/>
  <c r="V788" i="1" s="1"/>
  <c r="I3180" i="1"/>
  <c r="J3180" i="1" s="1"/>
  <c r="K3180" i="1" s="1"/>
  <c r="L3180" i="1" s="1"/>
  <c r="M3180" i="1" s="1"/>
  <c r="N3180" i="1" s="1"/>
  <c r="O3180" i="1" s="1"/>
  <c r="P3180" i="1" s="1"/>
  <c r="I2939" i="1"/>
  <c r="J2939" i="1" s="1"/>
  <c r="K2939" i="1" s="1"/>
  <c r="L2939" i="1" s="1"/>
  <c r="M2939" i="1" s="1"/>
  <c r="N2939" i="1" s="1"/>
  <c r="O2939" i="1" s="1"/>
  <c r="P2939" i="1" s="1"/>
  <c r="Q2939" i="1" s="1"/>
  <c r="R2939" i="1" s="1"/>
  <c r="S2939" i="1" s="1"/>
  <c r="T2939" i="1" s="1"/>
  <c r="U2939" i="1" s="1"/>
  <c r="V2939" i="1" s="1"/>
  <c r="I1942" i="1"/>
  <c r="J1942" i="1" s="1"/>
  <c r="K1942" i="1" s="1"/>
  <c r="L1942" i="1" s="1"/>
  <c r="M1942" i="1" s="1"/>
  <c r="N1942" i="1" s="1"/>
  <c r="O1942" i="1" s="1"/>
  <c r="I1845" i="1"/>
  <c r="J1845" i="1" s="1"/>
  <c r="K1845" i="1" s="1"/>
  <c r="I1840" i="1"/>
  <c r="J1840" i="1" s="1"/>
  <c r="K1840" i="1" s="1"/>
  <c r="I2090" i="1"/>
  <c r="J2090" i="1" s="1"/>
  <c r="K2090" i="1" s="1"/>
  <c r="L2090" i="1" s="1"/>
  <c r="M2090" i="1" s="1"/>
  <c r="N2090" i="1" s="1"/>
  <c r="O2090" i="1" s="1"/>
  <c r="P2090" i="1" s="1"/>
  <c r="Q2090" i="1" s="1"/>
  <c r="R2090" i="1" s="1"/>
  <c r="S2090" i="1" s="1"/>
  <c r="T2090" i="1" s="1"/>
  <c r="U2090" i="1" s="1"/>
  <c r="V2090" i="1" s="1"/>
  <c r="I2036" i="1"/>
  <c r="I1686" i="1"/>
  <c r="J1686" i="1" s="1"/>
  <c r="K1686" i="1" s="1"/>
  <c r="L1686" i="1" s="1"/>
  <c r="M1686" i="1" s="1"/>
  <c r="N1686" i="1" s="1"/>
  <c r="O1686" i="1" s="1"/>
  <c r="P1686" i="1" s="1"/>
  <c r="Q1686" i="1" s="1"/>
  <c r="R1686" i="1" s="1"/>
  <c r="S1686" i="1" s="1"/>
  <c r="T1686" i="1" s="1"/>
  <c r="U1686" i="1" s="1"/>
  <c r="V1686" i="1" s="1"/>
  <c r="I1888" i="1"/>
  <c r="J1888" i="1" s="1"/>
  <c r="K1888" i="1" s="1"/>
  <c r="L1888" i="1" s="1"/>
  <c r="M1888" i="1" s="1"/>
  <c r="N1888" i="1" s="1"/>
  <c r="O1888" i="1" s="1"/>
  <c r="P1888" i="1" s="1"/>
  <c r="Q1888" i="1" s="1"/>
  <c r="R1888" i="1" s="1"/>
  <c r="S1888" i="1" s="1"/>
  <c r="T1888" i="1" s="1"/>
  <c r="U1888" i="1" s="1"/>
  <c r="V1888" i="1" s="1"/>
  <c r="I2623" i="1"/>
  <c r="J2623" i="1" s="1"/>
  <c r="K2623" i="1" s="1"/>
  <c r="L2623" i="1" s="1"/>
  <c r="M2623" i="1" s="1"/>
  <c r="N2623" i="1" s="1"/>
  <c r="O2623" i="1" s="1"/>
  <c r="P2623" i="1" s="1"/>
  <c r="Q2623" i="1" s="1"/>
  <c r="R2623" i="1" s="1"/>
  <c r="S2623" i="1" s="1"/>
  <c r="T2623" i="1" s="1"/>
  <c r="U2623" i="1" s="1"/>
  <c r="V2623" i="1" s="1"/>
  <c r="I1641" i="1"/>
  <c r="J1641" i="1" s="1"/>
  <c r="K1641" i="1" s="1"/>
  <c r="L1641" i="1" s="1"/>
  <c r="M1641" i="1" s="1"/>
  <c r="N1641" i="1" s="1"/>
  <c r="O1641" i="1" s="1"/>
  <c r="I187" i="1"/>
  <c r="I1834" i="1"/>
  <c r="L1674" i="1" l="1"/>
  <c r="F55" i="8"/>
  <c r="J2956" i="1"/>
  <c r="C81" i="8"/>
  <c r="L1678" i="1"/>
  <c r="W56" i="8"/>
  <c r="J2036" i="1"/>
  <c r="T63" i="8"/>
  <c r="J1834" i="1"/>
  <c r="T59" i="8"/>
  <c r="M7" i="8"/>
  <c r="P13" i="8"/>
  <c r="P11" i="8"/>
  <c r="P12" i="8"/>
  <c r="P10" i="8"/>
  <c r="P9" i="8"/>
  <c r="P7" i="8"/>
  <c r="P8" i="8"/>
  <c r="P5" i="8"/>
  <c r="J187" i="1"/>
  <c r="K187" i="1" s="1"/>
  <c r="L187" i="1" s="1"/>
  <c r="M187" i="1" s="1"/>
  <c r="N187" i="1" s="1"/>
  <c r="O187" i="1" s="1"/>
  <c r="P187" i="1" s="1"/>
  <c r="Q187" i="1" s="1"/>
  <c r="R187" i="1" s="1"/>
  <c r="S187" i="1" s="1"/>
  <c r="T187" i="1" s="1"/>
  <c r="U187" i="1" s="1"/>
  <c r="V187" i="1" s="1"/>
  <c r="V198" i="1" s="1"/>
  <c r="AG21" i="8"/>
  <c r="P21" i="8"/>
  <c r="V1692" i="1"/>
  <c r="V1697" i="1"/>
  <c r="V1894" i="1"/>
  <c r="V1899" i="1"/>
  <c r="V2096" i="1"/>
  <c r="V2101" i="1"/>
  <c r="V2634" i="1"/>
  <c r="V2629" i="1"/>
  <c r="V2945" i="1"/>
  <c r="V2950" i="1"/>
  <c r="AE21" i="8"/>
  <c r="AF21" i="8"/>
  <c r="O21" i="8"/>
  <c r="O18" i="8" s="1"/>
  <c r="S21" i="8"/>
  <c r="O12" i="8"/>
  <c r="O11" i="8"/>
  <c r="O13" i="8"/>
  <c r="O10" i="8"/>
  <c r="O9" i="8"/>
  <c r="O7" i="8"/>
  <c r="O8" i="8"/>
  <c r="O5" i="8"/>
  <c r="U2096" i="1"/>
  <c r="U2101" i="1"/>
  <c r="U2629" i="1"/>
  <c r="U2634" i="1"/>
  <c r="U2945" i="1"/>
  <c r="U2950" i="1"/>
  <c r="U1894" i="1"/>
  <c r="U1899" i="1"/>
  <c r="U1697" i="1"/>
  <c r="U1692" i="1"/>
  <c r="Z21" i="8"/>
  <c r="T21" i="8"/>
  <c r="Y21" i="8"/>
  <c r="AD21" i="8"/>
  <c r="X21" i="8"/>
  <c r="AC21" i="8"/>
  <c r="W21" i="8"/>
  <c r="AB21" i="8"/>
  <c r="V21" i="8"/>
  <c r="AA21" i="8"/>
  <c r="U21" i="8"/>
  <c r="R21" i="8"/>
  <c r="F35" i="8"/>
  <c r="H78" i="8"/>
  <c r="F52" i="8"/>
  <c r="F28" i="8"/>
  <c r="H60" i="8"/>
  <c r="H57" i="8"/>
  <c r="F53" i="8"/>
  <c r="L21" i="8"/>
  <c r="L6" i="8" s="1"/>
  <c r="F21" i="8"/>
  <c r="F6" i="8" s="1"/>
  <c r="E21" i="8"/>
  <c r="E6" i="8" s="1"/>
  <c r="I21" i="8"/>
  <c r="I6" i="8" s="1"/>
  <c r="H21" i="8"/>
  <c r="H6" i="8" s="1"/>
  <c r="G21" i="8"/>
  <c r="G6" i="8" s="1"/>
  <c r="N21" i="8"/>
  <c r="N18" i="8" s="1"/>
  <c r="D21" i="8"/>
  <c r="D6" i="8" s="1"/>
  <c r="M21" i="8"/>
  <c r="J21" i="8"/>
  <c r="J6" i="8" s="1"/>
  <c r="C21" i="8"/>
  <c r="C6" i="8" s="1"/>
  <c r="L2666" i="1"/>
  <c r="L2670" i="1" s="1"/>
  <c r="T2101" i="1"/>
  <c r="T2096" i="1"/>
  <c r="T2634" i="1"/>
  <c r="T2629" i="1"/>
  <c r="T1899" i="1"/>
  <c r="T1894" i="1"/>
  <c r="T2950" i="1"/>
  <c r="T2945" i="1"/>
  <c r="T1692" i="1"/>
  <c r="T1697" i="1"/>
  <c r="N5" i="8"/>
  <c r="N11" i="8"/>
  <c r="N12" i="8"/>
  <c r="N7" i="8"/>
  <c r="N13" i="8"/>
  <c r="N8" i="8"/>
  <c r="N9" i="8"/>
  <c r="N10" i="8"/>
  <c r="L5" i="8"/>
  <c r="L7" i="8"/>
  <c r="F8" i="8"/>
  <c r="J8" i="8"/>
  <c r="D9" i="8"/>
  <c r="H9" i="8"/>
  <c r="L9" i="8"/>
  <c r="D11" i="8"/>
  <c r="H11" i="8"/>
  <c r="L11" i="8"/>
  <c r="F12" i="8"/>
  <c r="J12" i="8"/>
  <c r="D13" i="8"/>
  <c r="H13" i="8"/>
  <c r="L13" i="8"/>
  <c r="C8" i="8"/>
  <c r="C12" i="8"/>
  <c r="I5" i="8"/>
  <c r="M5" i="8"/>
  <c r="I7" i="8"/>
  <c r="G8" i="8"/>
  <c r="K8" i="8"/>
  <c r="E9" i="8"/>
  <c r="I9" i="8"/>
  <c r="M9" i="8"/>
  <c r="E11" i="8"/>
  <c r="I11" i="8"/>
  <c r="M11" i="8"/>
  <c r="G12" i="8"/>
  <c r="K12" i="8"/>
  <c r="E13" i="8"/>
  <c r="I13" i="8"/>
  <c r="M13" i="8"/>
  <c r="C9" i="8"/>
  <c r="C13" i="8"/>
  <c r="D8" i="8"/>
  <c r="H8" i="8"/>
  <c r="L8" i="8"/>
  <c r="F9" i="8"/>
  <c r="J9" i="8"/>
  <c r="F11" i="8"/>
  <c r="J11" i="8"/>
  <c r="D12" i="8"/>
  <c r="H12" i="8"/>
  <c r="L12" i="8"/>
  <c r="F13" i="8"/>
  <c r="J13" i="8"/>
  <c r="G7" i="8"/>
  <c r="E8" i="8"/>
  <c r="I8" i="8"/>
  <c r="M8" i="8"/>
  <c r="G9" i="8"/>
  <c r="K9" i="8"/>
  <c r="G11" i="8"/>
  <c r="K11" i="8"/>
  <c r="E12" i="8"/>
  <c r="I12" i="8"/>
  <c r="M12" i="8"/>
  <c r="G13" i="8"/>
  <c r="K13" i="8"/>
  <c r="C11" i="8"/>
  <c r="K204" i="1"/>
  <c r="K207" i="1"/>
  <c r="I1931" i="1"/>
  <c r="I1935" i="1" s="1"/>
  <c r="L209" i="1"/>
  <c r="J205" i="1"/>
  <c r="L1931" i="1"/>
  <c r="L1935" i="1" s="1"/>
  <c r="Q3180" i="1"/>
  <c r="P3191" i="1"/>
  <c r="P3197" i="1"/>
  <c r="P3186" i="1"/>
  <c r="Q3186" i="1" s="1"/>
  <c r="R3186" i="1" s="1"/>
  <c r="S3186" i="1" s="1"/>
  <c r="T3186" i="1" s="1"/>
  <c r="U3186" i="1" s="1"/>
  <c r="V3186" i="1" s="1"/>
  <c r="R2629" i="1"/>
  <c r="R2634" i="1"/>
  <c r="R1899" i="1"/>
  <c r="R1894" i="1"/>
  <c r="R2101" i="1"/>
  <c r="R2096" i="1"/>
  <c r="R1697" i="1"/>
  <c r="R1692" i="1"/>
  <c r="S2950" i="1"/>
  <c r="S2945" i="1"/>
  <c r="Q2950" i="1"/>
  <c r="Q2945" i="1"/>
  <c r="P1692" i="1"/>
  <c r="P1697" i="1"/>
  <c r="P1894" i="1"/>
  <c r="P1899" i="1"/>
  <c r="P2629" i="1"/>
  <c r="P2634" i="1"/>
  <c r="P2096" i="1"/>
  <c r="P2101" i="1"/>
  <c r="O2101" i="1"/>
  <c r="O1899" i="1"/>
  <c r="O2634" i="1"/>
  <c r="P1641" i="1"/>
  <c r="Q1641" i="1" s="1"/>
  <c r="R1641" i="1" s="1"/>
  <c r="S1641" i="1" s="1"/>
  <c r="T1641" i="1" s="1"/>
  <c r="U1641" i="1" s="1"/>
  <c r="V1641" i="1" s="1"/>
  <c r="O1652" i="1"/>
  <c r="O1697" i="1"/>
  <c r="O1692" i="1"/>
  <c r="P1942" i="1"/>
  <c r="Q1942" i="1" s="1"/>
  <c r="R1942" i="1" s="1"/>
  <c r="S1942" i="1" s="1"/>
  <c r="T1942" i="1" s="1"/>
  <c r="U1942" i="1" s="1"/>
  <c r="V1942" i="1" s="1"/>
  <c r="O1948" i="1"/>
  <c r="O1953" i="1"/>
  <c r="P2950" i="1"/>
  <c r="P2945" i="1"/>
  <c r="I2133" i="1"/>
  <c r="O2096" i="1"/>
  <c r="O2950" i="1"/>
  <c r="O2945" i="1"/>
  <c r="O2629" i="1"/>
  <c r="L3223" i="1"/>
  <c r="L3227" i="1" s="1"/>
  <c r="O1647" i="1"/>
  <c r="O1894" i="1"/>
  <c r="K835" i="1"/>
  <c r="N2101" i="1"/>
  <c r="N2096" i="1"/>
  <c r="N1652" i="1"/>
  <c r="N1647" i="1"/>
  <c r="N1953" i="1"/>
  <c r="N1948" i="1"/>
  <c r="N2629" i="1"/>
  <c r="N2634" i="1"/>
  <c r="N1899" i="1"/>
  <c r="N1894" i="1"/>
  <c r="N1697" i="1"/>
  <c r="N1692" i="1"/>
  <c r="N2945" i="1"/>
  <c r="N2950" i="1"/>
  <c r="I1674" i="1"/>
  <c r="T56" i="8" s="1"/>
  <c r="I220" i="1"/>
  <c r="I489" i="1"/>
  <c r="I3227" i="1"/>
  <c r="J1674" i="1"/>
  <c r="U56" i="8" s="1"/>
  <c r="K1661" i="1"/>
  <c r="K1674" i="1" s="1"/>
  <c r="V56" i="8" s="1"/>
  <c r="K1908" i="1"/>
  <c r="J1931" i="1"/>
  <c r="K2643" i="1"/>
  <c r="K2666" i="1" s="1"/>
  <c r="I2083" i="1"/>
  <c r="I1342" i="1"/>
  <c r="K3227" i="1"/>
  <c r="I835" i="1"/>
  <c r="J1338" i="1"/>
  <c r="J835" i="1"/>
  <c r="M2101" i="1"/>
  <c r="M2096" i="1"/>
  <c r="M1652" i="1"/>
  <c r="M1647" i="1"/>
  <c r="M1692" i="1"/>
  <c r="M1697" i="1"/>
  <c r="M2950" i="1"/>
  <c r="M2945" i="1"/>
  <c r="M2634" i="1"/>
  <c r="M2629" i="1"/>
  <c r="M1899" i="1"/>
  <c r="M1894" i="1"/>
  <c r="M1953" i="1"/>
  <c r="M1948" i="1"/>
  <c r="K1342" i="1"/>
  <c r="L2950" i="1"/>
  <c r="L2945" i="1"/>
  <c r="L1953" i="1"/>
  <c r="L1948" i="1"/>
  <c r="L1697" i="1"/>
  <c r="L1692" i="1"/>
  <c r="L1899" i="1"/>
  <c r="L1894" i="1"/>
  <c r="L2634" i="1"/>
  <c r="L2629" i="1"/>
  <c r="L1652" i="1"/>
  <c r="L1647" i="1"/>
  <c r="L2101" i="1"/>
  <c r="L2096" i="1"/>
  <c r="I1733" i="1"/>
  <c r="I196" i="1"/>
  <c r="I1881" i="1"/>
  <c r="E20" i="6"/>
  <c r="F20" i="6"/>
  <c r="I2986" i="1"/>
  <c r="C79" i="8" s="1"/>
  <c r="I1650" i="1"/>
  <c r="D20" i="6"/>
  <c r="J1881" i="1"/>
  <c r="D57" i="8" s="1"/>
  <c r="K1881" i="1"/>
  <c r="P6" i="8" l="1"/>
  <c r="P14" i="8" s="1"/>
  <c r="P18" i="8"/>
  <c r="K2956" i="1"/>
  <c r="D81" i="8"/>
  <c r="O198" i="1"/>
  <c r="P198" i="1"/>
  <c r="R193" i="1"/>
  <c r="R198" i="1"/>
  <c r="T198" i="1"/>
  <c r="T193" i="1"/>
  <c r="U198" i="1"/>
  <c r="U193" i="1"/>
  <c r="K1834" i="1"/>
  <c r="U59" i="8"/>
  <c r="L193" i="1"/>
  <c r="N198" i="1"/>
  <c r="P193" i="1"/>
  <c r="K2036" i="1"/>
  <c r="U63" i="8"/>
  <c r="N193" i="1"/>
  <c r="V193" i="1"/>
  <c r="L198" i="1"/>
  <c r="M198" i="1"/>
  <c r="M193" i="1"/>
  <c r="O193" i="1"/>
  <c r="AG13" i="8"/>
  <c r="AG12" i="8"/>
  <c r="AG11" i="8"/>
  <c r="AG10" i="8"/>
  <c r="AG6" i="8"/>
  <c r="AG9" i="8"/>
  <c r="AG8" i="8"/>
  <c r="AG7" i="8"/>
  <c r="AB12" i="8"/>
  <c r="AA13" i="8"/>
  <c r="Z13" i="8"/>
  <c r="Y10" i="8"/>
  <c r="W12" i="8"/>
  <c r="O6" i="8"/>
  <c r="O14" i="8" s="1"/>
  <c r="V12" i="8"/>
  <c r="AA12" i="8"/>
  <c r="T13" i="8"/>
  <c r="Y9" i="8"/>
  <c r="AC10" i="8"/>
  <c r="AE13" i="8"/>
  <c r="AB11" i="8"/>
  <c r="U12" i="8"/>
  <c r="T12" i="8"/>
  <c r="W8" i="8"/>
  <c r="AE9" i="8"/>
  <c r="V1652" i="1"/>
  <c r="V1647" i="1"/>
  <c r="AB9" i="8"/>
  <c r="AA11" i="8"/>
  <c r="Z11" i="8"/>
  <c r="AD11" i="8"/>
  <c r="V9" i="8"/>
  <c r="AA10" i="8"/>
  <c r="T9" i="8"/>
  <c r="X11" i="8"/>
  <c r="AB8" i="8"/>
  <c r="AA9" i="8"/>
  <c r="AD10" i="8"/>
  <c r="AB13" i="8"/>
  <c r="V8" i="8"/>
  <c r="AA8" i="8"/>
  <c r="X10" i="8"/>
  <c r="V1953" i="1"/>
  <c r="V1948" i="1"/>
  <c r="V13" i="8"/>
  <c r="T5" i="8"/>
  <c r="Y13" i="8"/>
  <c r="AE10" i="8"/>
  <c r="AD9" i="8"/>
  <c r="U9" i="8"/>
  <c r="T10" i="8"/>
  <c r="Y8" i="8"/>
  <c r="AB10" i="8"/>
  <c r="U13" i="8"/>
  <c r="U8" i="8"/>
  <c r="T8" i="8"/>
  <c r="X13" i="8"/>
  <c r="W13" i="8"/>
  <c r="AE12" i="8"/>
  <c r="V11" i="8"/>
  <c r="U11" i="8"/>
  <c r="Z10" i="8"/>
  <c r="AD13" i="8"/>
  <c r="X8" i="8"/>
  <c r="W11" i="8"/>
  <c r="V10" i="8"/>
  <c r="U10" i="8"/>
  <c r="Z9" i="8"/>
  <c r="Y12" i="8"/>
  <c r="X12" i="8"/>
  <c r="W10" i="8"/>
  <c r="W9" i="8"/>
  <c r="AE6" i="8"/>
  <c r="T11" i="8"/>
  <c r="X9" i="8"/>
  <c r="AC11" i="8"/>
  <c r="AC13" i="8"/>
  <c r="AC9" i="8"/>
  <c r="Z12" i="8"/>
  <c r="Z8" i="8"/>
  <c r="Y11" i="8"/>
  <c r="AD12" i="8"/>
  <c r="AD8" i="8"/>
  <c r="AC12" i="8"/>
  <c r="AC8" i="8"/>
  <c r="AE7" i="8"/>
  <c r="AE11" i="8"/>
  <c r="AE8" i="8"/>
  <c r="AF11" i="8"/>
  <c r="AF12" i="8"/>
  <c r="AF13" i="8"/>
  <c r="AF10" i="8"/>
  <c r="AF7" i="8"/>
  <c r="AF6" i="8"/>
  <c r="AF9" i="8"/>
  <c r="AF8" i="8"/>
  <c r="U1647" i="1"/>
  <c r="U1652" i="1"/>
  <c r="U1948" i="1"/>
  <c r="U1953" i="1"/>
  <c r="W6" i="8"/>
  <c r="Z6" i="8"/>
  <c r="T6" i="8"/>
  <c r="H5" i="8"/>
  <c r="V6" i="8"/>
  <c r="Y6" i="8"/>
  <c r="AC6" i="8"/>
  <c r="AD6" i="8"/>
  <c r="X6" i="8"/>
  <c r="AA6" i="8"/>
  <c r="U6" i="8"/>
  <c r="N6" i="8"/>
  <c r="N14" i="8" s="1"/>
  <c r="D56" i="8"/>
  <c r="E45" i="8"/>
  <c r="C45" i="8"/>
  <c r="F83" i="8"/>
  <c r="F72" i="8"/>
  <c r="E56" i="8"/>
  <c r="C56" i="8"/>
  <c r="C53" i="8"/>
  <c r="C60" i="8"/>
  <c r="C83" i="8"/>
  <c r="E35" i="8"/>
  <c r="F57" i="8"/>
  <c r="C78" i="8"/>
  <c r="D35" i="8"/>
  <c r="C28" i="8"/>
  <c r="C35" i="8"/>
  <c r="C57" i="8"/>
  <c r="E83" i="8"/>
  <c r="T1647" i="1"/>
  <c r="T1652" i="1"/>
  <c r="T1948" i="1"/>
  <c r="T1953" i="1"/>
  <c r="J220" i="1"/>
  <c r="J224" i="1" s="1"/>
  <c r="L220" i="1"/>
  <c r="L224" i="1" s="1"/>
  <c r="K220" i="1"/>
  <c r="K224" i="1" s="1"/>
  <c r="L204" i="1"/>
  <c r="M204" i="1" s="1"/>
  <c r="N204" i="1" s="1"/>
  <c r="O204" i="1" s="1"/>
  <c r="P204" i="1" s="1"/>
  <c r="Q204" i="1" s="1"/>
  <c r="R204" i="1" s="1"/>
  <c r="S204" i="1" s="1"/>
  <c r="T204" i="1" s="1"/>
  <c r="U204" i="1" s="1"/>
  <c r="V204" i="1" s="1"/>
  <c r="S1556" i="1"/>
  <c r="O1556" i="1"/>
  <c r="K1556" i="1"/>
  <c r="R1556" i="1"/>
  <c r="N1556" i="1"/>
  <c r="J1556" i="1"/>
  <c r="Q1556" i="1"/>
  <c r="M1556" i="1"/>
  <c r="I1556" i="1"/>
  <c r="P1556" i="1"/>
  <c r="L1556" i="1"/>
  <c r="K1931" i="1"/>
  <c r="K1935" i="1" s="1"/>
  <c r="K489" i="1"/>
  <c r="I2670" i="1"/>
  <c r="Q3191" i="1"/>
  <c r="Q3197" i="1"/>
  <c r="R3180" i="1"/>
  <c r="R2950" i="1"/>
  <c r="R2945" i="1"/>
  <c r="R1948" i="1"/>
  <c r="R1953" i="1"/>
  <c r="R1652" i="1"/>
  <c r="R1647" i="1"/>
  <c r="S1697" i="1"/>
  <c r="S1692" i="1"/>
  <c r="S2101" i="1"/>
  <c r="S2096" i="1"/>
  <c r="S1899" i="1"/>
  <c r="S1894" i="1"/>
  <c r="S193" i="1"/>
  <c r="S198" i="1"/>
  <c r="S2634" i="1"/>
  <c r="S2629" i="1"/>
  <c r="P1948" i="1"/>
  <c r="P1953" i="1"/>
  <c r="Q1692" i="1"/>
  <c r="Q1697" i="1"/>
  <c r="Q1894" i="1"/>
  <c r="Q1899" i="1"/>
  <c r="Q2629" i="1"/>
  <c r="Q2634" i="1"/>
  <c r="P1652" i="1"/>
  <c r="P1647" i="1"/>
  <c r="Q2096" i="1"/>
  <c r="Q2101" i="1"/>
  <c r="Q193" i="1"/>
  <c r="Q198" i="1"/>
  <c r="J1678" i="1"/>
  <c r="I2137" i="1"/>
  <c r="K1733" i="1"/>
  <c r="J3227" i="1"/>
  <c r="I224" i="1"/>
  <c r="K1678" i="1"/>
  <c r="I1678" i="1"/>
  <c r="K2670" i="1"/>
  <c r="J1342" i="1"/>
  <c r="J2986" i="1"/>
  <c r="D79" i="8" s="1"/>
  <c r="J489" i="1"/>
  <c r="L2986" i="1"/>
  <c r="F79" i="8" s="1"/>
  <c r="M2986" i="1"/>
  <c r="G79" i="8" s="1"/>
  <c r="J2670" i="1"/>
  <c r="K2986" i="1"/>
  <c r="E79" i="8" s="1"/>
  <c r="L2956" i="1" l="1"/>
  <c r="E81" i="8"/>
  <c r="U5" i="8"/>
  <c r="L1834" i="1"/>
  <c r="V59" i="8"/>
  <c r="L2036" i="1"/>
  <c r="V63" i="8"/>
  <c r="F7" i="8"/>
  <c r="D52" i="8"/>
  <c r="G13" i="6"/>
  <c r="F23" i="8"/>
  <c r="C52" i="8"/>
  <c r="C72" i="8"/>
  <c r="C7" i="8" s="1"/>
  <c r="I13" i="6"/>
  <c r="D28" i="8"/>
  <c r="E52" i="8"/>
  <c r="E23" i="8"/>
  <c r="E28" i="8"/>
  <c r="K13" i="6"/>
  <c r="M13" i="6"/>
  <c r="D23" i="8"/>
  <c r="D78" i="8"/>
  <c r="E57" i="8"/>
  <c r="D13" i="6"/>
  <c r="E78" i="8"/>
  <c r="D45" i="8"/>
  <c r="L13" i="6"/>
  <c r="F78" i="8"/>
  <c r="C23" i="8"/>
  <c r="D83" i="8"/>
  <c r="F13" i="6"/>
  <c r="H13" i="6"/>
  <c r="D72" i="8"/>
  <c r="D7" i="8" s="1"/>
  <c r="E53" i="8"/>
  <c r="J13" i="6"/>
  <c r="G78" i="8"/>
  <c r="E72" i="8"/>
  <c r="C61" i="8"/>
  <c r="C13" i="6"/>
  <c r="E13" i="6"/>
  <c r="I1582" i="1"/>
  <c r="T53" i="8" s="1"/>
  <c r="N1582" i="1"/>
  <c r="Y53" i="8" s="1"/>
  <c r="S1582" i="1"/>
  <c r="AD53" i="8" s="1"/>
  <c r="J1582" i="1"/>
  <c r="U53" i="8" s="1"/>
  <c r="M1582" i="1"/>
  <c r="X53" i="8" s="1"/>
  <c r="R1582" i="1"/>
  <c r="AC53" i="8" s="1"/>
  <c r="P1582" i="1"/>
  <c r="AA53" i="8" s="1"/>
  <c r="O1582" i="1"/>
  <c r="Z53" i="8" s="1"/>
  <c r="L1582" i="1"/>
  <c r="W53" i="8" s="1"/>
  <c r="Q1582" i="1"/>
  <c r="AB53" i="8" s="1"/>
  <c r="AB7" i="8" s="1"/>
  <c r="K1582" i="1"/>
  <c r="V53" i="8" s="1"/>
  <c r="S3180" i="1"/>
  <c r="T3180" i="1" s="1"/>
  <c r="U3180" i="1" s="1"/>
  <c r="V3180" i="1" s="1"/>
  <c r="R3197" i="1"/>
  <c r="R3191" i="1"/>
  <c r="S1953" i="1"/>
  <c r="S1948" i="1"/>
  <c r="S1647" i="1"/>
  <c r="S1652" i="1"/>
  <c r="Q1948" i="1"/>
  <c r="Q1953" i="1"/>
  <c r="Q1652" i="1"/>
  <c r="Q1647" i="1"/>
  <c r="M2956" i="1" l="1"/>
  <c r="N2956" i="1" s="1"/>
  <c r="O2956" i="1" s="1"/>
  <c r="P2956" i="1" s="1"/>
  <c r="Q2956" i="1" s="1"/>
  <c r="R2956" i="1" s="1"/>
  <c r="S2956" i="1" s="1"/>
  <c r="T2956" i="1" s="1"/>
  <c r="U2956" i="1" s="1"/>
  <c r="V2956" i="1" s="1"/>
  <c r="F81" i="8"/>
  <c r="V5" i="8"/>
  <c r="M1834" i="1"/>
  <c r="W59" i="8"/>
  <c r="L1840" i="1"/>
  <c r="L1845" i="1"/>
  <c r="M2036" i="1"/>
  <c r="W63" i="8"/>
  <c r="L2042" i="1"/>
  <c r="L2047" i="1"/>
  <c r="X7" i="8"/>
  <c r="AC7" i="8"/>
  <c r="U18" i="8"/>
  <c r="U7" i="8"/>
  <c r="U14" i="8" s="1"/>
  <c r="D12" i="6" s="1"/>
  <c r="D14" i="6" s="1"/>
  <c r="AD7" i="8"/>
  <c r="Y7" i="8"/>
  <c r="W7" i="8"/>
  <c r="T7" i="8"/>
  <c r="T14" i="8" s="1"/>
  <c r="C12" i="6" s="1"/>
  <c r="C14" i="6" s="1"/>
  <c r="T18" i="8"/>
  <c r="V18" i="8"/>
  <c r="V7" i="8"/>
  <c r="Z7" i="8"/>
  <c r="AA7" i="8"/>
  <c r="V3191" i="1"/>
  <c r="V3197" i="1"/>
  <c r="U3191" i="1"/>
  <c r="U3197" i="1"/>
  <c r="E7" i="8"/>
  <c r="E50" i="8"/>
  <c r="E10" i="8" s="1"/>
  <c r="I50" i="8"/>
  <c r="I18" i="8" s="1"/>
  <c r="J50" i="8"/>
  <c r="K50" i="8"/>
  <c r="K10" i="8" s="1"/>
  <c r="C50" i="8"/>
  <c r="C18" i="8" s="1"/>
  <c r="G50" i="8"/>
  <c r="G10" i="8" s="1"/>
  <c r="D50" i="8"/>
  <c r="D10" i="8" s="1"/>
  <c r="C5" i="8"/>
  <c r="H50" i="8"/>
  <c r="F50" i="8"/>
  <c r="F10" i="8" s="1"/>
  <c r="L50" i="8"/>
  <c r="L18" i="8" s="1"/>
  <c r="M50" i="8"/>
  <c r="M10" i="8" s="1"/>
  <c r="T3191" i="1"/>
  <c r="T3197" i="1"/>
  <c r="S3197" i="1"/>
  <c r="S3191" i="1"/>
  <c r="V14" i="8" l="1"/>
  <c r="E12" i="6" s="1"/>
  <c r="E14" i="6" s="1"/>
  <c r="W5" i="8"/>
  <c r="W14" i="8" s="1"/>
  <c r="F12" i="6" s="1"/>
  <c r="F14" i="6" s="1"/>
  <c r="N2036" i="1"/>
  <c r="X63" i="8"/>
  <c r="M2047" i="1"/>
  <c r="M2042" i="1"/>
  <c r="W18" i="8"/>
  <c r="N1834" i="1"/>
  <c r="X59" i="8"/>
  <c r="M1845" i="1"/>
  <c r="M1840" i="1"/>
  <c r="C10" i="8"/>
  <c r="C14" i="8" s="1"/>
  <c r="J10" i="8"/>
  <c r="L10" i="8"/>
  <c r="L14" i="8" s="1"/>
  <c r="H10" i="8"/>
  <c r="I10" i="8"/>
  <c r="I14" i="8" s="1"/>
  <c r="X5" i="8" l="1"/>
  <c r="X14" i="8" s="1"/>
  <c r="G12" i="6" s="1"/>
  <c r="G14" i="6" s="1"/>
  <c r="X18" i="8"/>
  <c r="O1834" i="1"/>
  <c r="Y59" i="8"/>
  <c r="N1845" i="1"/>
  <c r="N1840" i="1"/>
  <c r="O2036" i="1"/>
  <c r="Y63" i="8"/>
  <c r="N2042" i="1"/>
  <c r="N2047" i="1"/>
  <c r="J2133" i="1"/>
  <c r="K2133" i="1"/>
  <c r="L2083" i="1"/>
  <c r="L2137" i="1"/>
  <c r="M2137" i="1"/>
  <c r="P2036" i="1" l="1"/>
  <c r="Z63" i="8"/>
  <c r="O2047" i="1"/>
  <c r="O2042" i="1"/>
  <c r="Y5" i="8"/>
  <c r="Y14" i="8" s="1"/>
  <c r="H12" i="6" s="1"/>
  <c r="H14" i="6" s="1"/>
  <c r="Y18" i="8"/>
  <c r="P1834" i="1"/>
  <c r="Z59" i="8"/>
  <c r="O1840" i="1"/>
  <c r="O1845" i="1"/>
  <c r="F61" i="8"/>
  <c r="G61" i="8"/>
  <c r="G60" i="8"/>
  <c r="F60" i="8"/>
  <c r="J2137" i="1"/>
  <c r="J2083" i="1"/>
  <c r="Z5" i="8" l="1"/>
  <c r="Z14" i="8" s="1"/>
  <c r="I12" i="6" s="1"/>
  <c r="I14" i="6" s="1"/>
  <c r="Z18" i="8"/>
  <c r="Q1834" i="1"/>
  <c r="AA59" i="8"/>
  <c r="P1840" i="1"/>
  <c r="P1845" i="1"/>
  <c r="Q2036" i="1"/>
  <c r="AA63" i="8"/>
  <c r="P2042" i="1"/>
  <c r="P2047" i="1"/>
  <c r="G5" i="8"/>
  <c r="G14" i="8" s="1"/>
  <c r="F5" i="8"/>
  <c r="F14" i="8" s="1"/>
  <c r="D60" i="8"/>
  <c r="D61" i="8"/>
  <c r="F18" i="8"/>
  <c r="G18" i="8"/>
  <c r="K2137" i="1"/>
  <c r="K2083" i="1"/>
  <c r="AB63" i="8" l="1"/>
  <c r="Q2042" i="1"/>
  <c r="Q2047" i="1"/>
  <c r="R2036" i="1"/>
  <c r="AA5" i="8"/>
  <c r="AA14" i="8" s="1"/>
  <c r="J12" i="6" s="1"/>
  <c r="J14" i="6" s="1"/>
  <c r="AA18" i="8"/>
  <c r="AB59" i="8"/>
  <c r="Q1840" i="1"/>
  <c r="R1834" i="1"/>
  <c r="Q1845" i="1"/>
  <c r="D5" i="8"/>
  <c r="D14" i="8" s="1"/>
  <c r="D18" i="8"/>
  <c r="E60" i="8"/>
  <c r="E61" i="8"/>
  <c r="N1712" i="1"/>
  <c r="AB5" i="8" l="1"/>
  <c r="AC63" i="8"/>
  <c r="R2042" i="1"/>
  <c r="R2047" i="1"/>
  <c r="S2036" i="1"/>
  <c r="AC59" i="8"/>
  <c r="R1840" i="1"/>
  <c r="R1845" i="1"/>
  <c r="S1834" i="1"/>
  <c r="E18" i="8"/>
  <c r="E5" i="8"/>
  <c r="E14" i="8" s="1"/>
  <c r="N1729" i="1"/>
  <c r="AC5" i="8" l="1"/>
  <c r="AC14" i="8" s="1"/>
  <c r="L12" i="6" s="1"/>
  <c r="AC18" i="8"/>
  <c r="T2036" i="1"/>
  <c r="AD63" i="8"/>
  <c r="S2042" i="1"/>
  <c r="S2047" i="1"/>
  <c r="T1834" i="1"/>
  <c r="AD59" i="8"/>
  <c r="S1840" i="1"/>
  <c r="S1845" i="1"/>
  <c r="N1733" i="1"/>
  <c r="N2651" i="1"/>
  <c r="U1834" i="1" l="1"/>
  <c r="AE59" i="8"/>
  <c r="T1840" i="1"/>
  <c r="T1845" i="1"/>
  <c r="AD5" i="8"/>
  <c r="AD14" i="8" s="1"/>
  <c r="M12" i="6" s="1"/>
  <c r="M14" i="6" s="1"/>
  <c r="AD18" i="8"/>
  <c r="U2036" i="1"/>
  <c r="AE63" i="8"/>
  <c r="T2042" i="1"/>
  <c r="T2047" i="1"/>
  <c r="H53" i="8"/>
  <c r="N2666" i="1"/>
  <c r="N2670" i="1" s="1"/>
  <c r="V1834" i="1" l="1"/>
  <c r="AF59" i="8"/>
  <c r="U1845" i="1"/>
  <c r="U1840" i="1"/>
  <c r="V2036" i="1"/>
  <c r="AF63" i="8"/>
  <c r="U2047" i="1"/>
  <c r="U2042" i="1"/>
  <c r="AE18" i="8"/>
  <c r="AE5" i="8"/>
  <c r="AE14" i="8" s="1"/>
  <c r="N12" i="6" s="1"/>
  <c r="N14" i="6" s="1"/>
  <c r="H72" i="8"/>
  <c r="H7" i="8" s="1"/>
  <c r="H14" i="8" s="1"/>
  <c r="S1036" i="1"/>
  <c r="AG59" i="8" l="1"/>
  <c r="V1840" i="1"/>
  <c r="V1845" i="1"/>
  <c r="AG63" i="8"/>
  <c r="V2042" i="1"/>
  <c r="V2047" i="1"/>
  <c r="AF18" i="8"/>
  <c r="AF5" i="8"/>
  <c r="H18" i="8"/>
  <c r="M39" i="8"/>
  <c r="M18" i="8" s="1"/>
  <c r="Q1036" i="1"/>
  <c r="Q136" i="1"/>
  <c r="Q137" i="1" s="1"/>
  <c r="AB22" i="8" s="1"/>
  <c r="Q392" i="1"/>
  <c r="Q393" i="1" s="1"/>
  <c r="AB27" i="8" s="1"/>
  <c r="Q2470" i="1"/>
  <c r="AB69" i="8" s="1"/>
  <c r="Q898" i="1"/>
  <c r="AF14" i="8" l="1"/>
  <c r="O12" i="6" s="1"/>
  <c r="O14" i="6" s="1"/>
  <c r="AG5" i="8"/>
  <c r="AG14" i="8" s="1"/>
  <c r="P12" i="6" s="1"/>
  <c r="P14" i="6" s="1"/>
  <c r="AG18" i="8"/>
  <c r="K39" i="8"/>
  <c r="K21" i="8"/>
  <c r="M6" i="8"/>
  <c r="M14" i="8" s="1"/>
  <c r="Q436" i="1"/>
  <c r="Q2513" i="1"/>
  <c r="Q899" i="1"/>
  <c r="AB37" i="8" s="1"/>
  <c r="AB6" i="8" s="1"/>
  <c r="AB14" i="8" s="1"/>
  <c r="Q180" i="1"/>
  <c r="Q489" i="1"/>
  <c r="L14" i="6" l="1"/>
  <c r="K12" i="6"/>
  <c r="K14" i="6" s="1"/>
  <c r="AB18" i="8"/>
  <c r="K28" i="8"/>
  <c r="K22" i="8"/>
  <c r="K69" i="8"/>
  <c r="K27" i="8"/>
  <c r="Q942" i="1"/>
  <c r="Q1733" i="1"/>
  <c r="K37" i="8" l="1"/>
  <c r="K6" i="8" s="1"/>
  <c r="K53" i="8"/>
  <c r="Q2670" i="1"/>
  <c r="Q2137" i="1"/>
  <c r="K61" i="8" l="1"/>
  <c r="K72" i="8"/>
  <c r="Q1881" i="1"/>
  <c r="K57" i="8" s="1"/>
  <c r="K7" i="8" l="1"/>
  <c r="K56" i="8"/>
  <c r="P1733" i="1"/>
  <c r="J53" i="8" l="1"/>
  <c r="P2670" i="1"/>
  <c r="J72" i="8" l="1"/>
  <c r="J7" i="8" s="1"/>
  <c r="Q835" i="1"/>
  <c r="Q1342" i="1"/>
  <c r="K35" i="8" l="1"/>
  <c r="K45" i="8"/>
  <c r="Q3227" i="1"/>
  <c r="N45" i="6" l="1"/>
  <c r="P45" i="6"/>
  <c r="P48" i="6" s="1"/>
  <c r="P53" i="6" s="1"/>
  <c r="N46" i="6"/>
  <c r="P46" i="6"/>
  <c r="N43" i="6"/>
  <c r="O46" i="6"/>
  <c r="O43" i="6"/>
  <c r="P47" i="6"/>
  <c r="N44" i="6"/>
  <c r="O44" i="6"/>
  <c r="O45" i="6"/>
  <c r="K83" i="8"/>
  <c r="K5" i="8" s="1"/>
  <c r="K14" i="8" s="1"/>
  <c r="P2986" i="1"/>
  <c r="J79" i="8" s="1"/>
  <c r="O48" i="6" l="1"/>
  <c r="O53" i="6" s="1"/>
  <c r="L41" i="6"/>
  <c r="J36" i="6"/>
  <c r="M43" i="6"/>
  <c r="L42" i="6"/>
  <c r="J37" i="6"/>
  <c r="M44" i="6"/>
  <c r="L39" i="6"/>
  <c r="K40" i="6"/>
  <c r="M41" i="6"/>
  <c r="M42" i="6"/>
  <c r="K39" i="6"/>
  <c r="K37" i="6"/>
  <c r="L40" i="6"/>
  <c r="J35" i="6"/>
  <c r="K38" i="6"/>
  <c r="I34" i="6"/>
  <c r="I33" i="6"/>
  <c r="I35" i="6"/>
  <c r="C24" i="6"/>
  <c r="D24" i="6"/>
  <c r="E27" i="6"/>
  <c r="F27" i="6"/>
  <c r="C23" i="6"/>
  <c r="F28" i="6"/>
  <c r="D23" i="6"/>
  <c r="H31" i="6"/>
  <c r="F30" i="6"/>
  <c r="G31" i="6"/>
  <c r="H34" i="6"/>
  <c r="G32" i="6"/>
  <c r="E25" i="6"/>
  <c r="D25" i="6"/>
  <c r="H32" i="6"/>
  <c r="G29" i="6"/>
  <c r="F29" i="6"/>
  <c r="E26" i="6"/>
  <c r="H33" i="6"/>
  <c r="G30" i="6"/>
  <c r="K18" i="8"/>
  <c r="J78" i="8"/>
  <c r="J18" i="8" s="1"/>
  <c r="J48" i="6" l="1"/>
  <c r="J53" i="6" s="1"/>
  <c r="I48" i="6"/>
  <c r="I53" i="6" s="1"/>
  <c r="G48" i="6"/>
  <c r="G53" i="6" s="1"/>
  <c r="H48" i="6"/>
  <c r="H53" i="6" s="1"/>
  <c r="C48" i="6"/>
  <c r="L48" i="6"/>
  <c r="L53" i="6" s="1"/>
  <c r="K48" i="6"/>
  <c r="K53" i="6" s="1"/>
  <c r="N48" i="6"/>
  <c r="N53" i="6" s="1"/>
  <c r="D48" i="6"/>
  <c r="E48" i="6"/>
  <c r="E53" i="6" s="1"/>
  <c r="M48" i="6"/>
  <c r="M53" i="6" s="1"/>
  <c r="F48" i="6"/>
  <c r="F53" i="6" s="1"/>
  <c r="J5" i="8"/>
  <c r="J14" i="8" s="1"/>
  <c r="C53" i="6" l="1"/>
  <c r="D53" i="6" l="1"/>
</calcChain>
</file>

<file path=xl/sharedStrings.xml><?xml version="1.0" encoding="utf-8"?>
<sst xmlns="http://schemas.openxmlformats.org/spreadsheetml/2006/main" count="3656" uniqueCount="331">
  <si>
    <t>Eligible</t>
  </si>
  <si>
    <t>Not Eligible</t>
  </si>
  <si>
    <t>---</t>
  </si>
  <si>
    <t>Reporting Entity:</t>
  </si>
  <si>
    <t>Facility Name:</t>
  </si>
  <si>
    <t>Reporting Date:</t>
  </si>
  <si>
    <t>Distributed Generation Bonus</t>
  </si>
  <si>
    <t>Quantity Required for Compliance</t>
  </si>
  <si>
    <t>Start Year</t>
  </si>
  <si>
    <t>WA State RCW 19.285 Requirement</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</si>
  <si>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</si>
  <si>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</si>
  <si>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</si>
  <si>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</si>
  <si>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</si>
  <si>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</si>
  <si>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</si>
  <si>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</si>
  <si>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</si>
  <si>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</si>
  <si>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</si>
  <si>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</si>
  <si>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</si>
  <si>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</si>
  <si>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</si>
  <si>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</si>
  <si>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</si>
  <si>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</si>
  <si>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</si>
  <si>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</si>
  <si>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</si>
  <si>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</si>
  <si>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Checklist Item</t>
  </si>
  <si>
    <t>Cell/Row Description</t>
  </si>
  <si>
    <t>Units</t>
  </si>
  <si>
    <t>Cell/Row</t>
  </si>
  <si>
    <t>Comments</t>
  </si>
  <si>
    <t>Text</t>
  </si>
  <si>
    <t>Year</t>
  </si>
  <si>
    <t>Reporting Entity</t>
  </si>
  <si>
    <t>Reporting Date</t>
  </si>
  <si>
    <t>Delivered Load to Retail Customers</t>
  </si>
  <si>
    <t>MWh</t>
  </si>
  <si>
    <t>Enter the name of the reporting entity</t>
  </si>
  <si>
    <t xml:space="preserve">Enter the MWh delivered to customers </t>
  </si>
  <si>
    <t>Enter "X" When Complete</t>
  </si>
  <si>
    <t>Enter the date the report is submitted</t>
  </si>
  <si>
    <t>Quantity of RECs Sold</t>
  </si>
  <si>
    <t>Facility Name</t>
  </si>
  <si>
    <t>B2:B31</t>
  </si>
  <si>
    <t>Enter the name of the qualifying facility or contract</t>
  </si>
  <si>
    <t>WREGIS ID</t>
  </si>
  <si>
    <t>C2:C31</t>
  </si>
  <si>
    <t>Enter the WREGIS ID for the qualifying facility</t>
  </si>
  <si>
    <t>Extra Apprenticeship Credit Eligibility</t>
  </si>
  <si>
    <t>Toggle</t>
  </si>
  <si>
    <t>D2:D31</t>
  </si>
  <si>
    <t>E2:E31</t>
  </si>
  <si>
    <t>For facilities that qualify for extra apprenticeship credits select "Eligible". Select "Not Eligible for non-qualifying facilities.</t>
  </si>
  <si>
    <t>For facilities that qualify for distributed generation select "Eligible". Select "Not Eligible for non-qualifying facilities.</t>
  </si>
  <si>
    <t>Total MWh Produced from Facility</t>
  </si>
  <si>
    <t>Number</t>
  </si>
  <si>
    <t>Percent of MWh Qualifying</t>
  </si>
  <si>
    <t>D39:F39</t>
  </si>
  <si>
    <t>Quantity of RECs from MWh Sold</t>
  </si>
  <si>
    <t>%</t>
  </si>
  <si>
    <t>Percent of Qualifying MWh Allocated to WA State Compliance</t>
  </si>
  <si>
    <t>D51:F51</t>
  </si>
  <si>
    <t>2011 Surplus Applied to 2012</t>
  </si>
  <si>
    <t>2012 Surplus Applied to 2011</t>
  </si>
  <si>
    <t>2012 Surplus Applied to 2013</t>
  </si>
  <si>
    <t>2013 Surplus Applied to 2012</t>
  </si>
  <si>
    <t>Enter the amount of RECs procured in 2011 used for compliance in 2012</t>
  </si>
  <si>
    <t>Enter the amount of RECs procured in 2012 used for compliance in 2011</t>
  </si>
  <si>
    <t>Enter the amount of RECs procured in 2012 used for compliance in 2013</t>
  </si>
  <si>
    <t>Enter the amount of RECs procured in 2013 used for compliance in 2012</t>
  </si>
  <si>
    <t>Distributed Generation Eligibility</t>
  </si>
  <si>
    <t>Enter the annual amount of transferred RECs procured from bonus incentives</t>
  </si>
  <si>
    <t>Enter the percent of qualifying MWh used for compliance with RCW 19.285. Used for facilities that are utilized for RPS compliance in two or more states.</t>
  </si>
  <si>
    <t>Enter the percent of MWh produced that are eligible for meeting RCW 19.285</t>
  </si>
  <si>
    <t>Enter the annual MWh output from the qualifying facility</t>
  </si>
  <si>
    <t>"Facility Detail" Worksheet</t>
  </si>
  <si>
    <t>General Instructions:</t>
  </si>
  <si>
    <t>White shading indicate formulated cells</t>
  </si>
  <si>
    <t>Yellow shading indicate cells where inputs are entered</t>
  </si>
  <si>
    <t>Green shading indicate cells with dropdown lists</t>
  </si>
  <si>
    <t>Blue shading indicates summary calculations</t>
  </si>
  <si>
    <t>Grey shading indicates cells where information is not required</t>
  </si>
  <si>
    <t>Enter the annual amount of RECs sold.  For Multi-Jurisdictional Utilities, enter in annual WA allocated amount of RECs sold.</t>
  </si>
  <si>
    <t>Bonus Incentives Not Realized</t>
  </si>
  <si>
    <t>Total Sold / Transferred / Unrealized</t>
  </si>
  <si>
    <t>D40:F40</t>
  </si>
  <si>
    <t>D41:F41</t>
  </si>
  <si>
    <t>D52:F52</t>
  </si>
  <si>
    <t>E58</t>
  </si>
  <si>
    <t>Enter the annual MWh not produced due to events beyond control as outlined in RCW 19.285.040 (2)(i)</t>
  </si>
  <si>
    <t>Enter the annual number of bonus incentives that were not realized</t>
  </si>
  <si>
    <t>B2</t>
  </si>
  <si>
    <t>B4</t>
  </si>
  <si>
    <t>B7:E7</t>
  </si>
  <si>
    <t>Adjustments</t>
  </si>
  <si>
    <t>D50:F50</t>
  </si>
  <si>
    <t>D56</t>
  </si>
  <si>
    <t>E57</t>
  </si>
  <si>
    <t>F59</t>
  </si>
  <si>
    <t>D62:F62</t>
  </si>
  <si>
    <t>Facility Types</t>
  </si>
  <si>
    <t>Wind</t>
  </si>
  <si>
    <t>Solar</t>
  </si>
  <si>
    <t>Geothermal</t>
  </si>
  <si>
    <t>Landfill Gas</t>
  </si>
  <si>
    <t>Wave, Ocean, Tidal</t>
  </si>
  <si>
    <t>Biomass</t>
  </si>
  <si>
    <t>Sewage Treatment Gas</t>
  </si>
  <si>
    <t>Water (Incremental Hydro)</t>
  </si>
  <si>
    <t>Facility Type</t>
  </si>
  <si>
    <t>F2:F31</t>
  </si>
  <si>
    <t>Select the generation type for the qualifying facility</t>
  </si>
  <si>
    <t>Non REC Eligible Generation</t>
  </si>
  <si>
    <t>Biodiesel Fuel</t>
  </si>
  <si>
    <t>Total Quantity from Non REC Eligible Generation</t>
  </si>
  <si>
    <t>Quantity from Non REC Eligible Generation</t>
  </si>
  <si>
    <t>"Compliance Summary" Worksheet</t>
  </si>
  <si>
    <t>Instructions in the section are for the cells B2:F31.  Each row represents a different facility.</t>
  </si>
  <si>
    <t>Instructions in this section identify the input locations for the 1st facility found in the "Facility Detail" worksheet.  Inputs for facilities 2 through 30, also found in the "Facility Detail" worksheet, are identical to facility 1.</t>
  </si>
  <si>
    <t>Online Date:</t>
  </si>
  <si>
    <t>In both the "Compliance Summary" and "Facility Detail" worksheets, utilities may need to protect commercially sensitive information by use of the CONFIDENTIAL designation.</t>
  </si>
  <si>
    <t>Goodnoe Hills</t>
  </si>
  <si>
    <t>W536</t>
  </si>
  <si>
    <t>Leaning Juniper</t>
  </si>
  <si>
    <t>Marengo I</t>
  </si>
  <si>
    <t>W185</t>
  </si>
  <si>
    <t>Marengo II</t>
  </si>
  <si>
    <t>W772</t>
  </si>
  <si>
    <t>Bennett Creek Windfarm - REC Only</t>
  </si>
  <si>
    <t>W542</t>
  </si>
  <si>
    <t>Hot Springs Windfarm - REC Only</t>
  </si>
  <si>
    <t>W543</t>
  </si>
  <si>
    <t>Prospect 2 (Upgrade 1999)</t>
  </si>
  <si>
    <t>W140</t>
  </si>
  <si>
    <t>Lemolo 1 (Upgrade 2003)</t>
  </si>
  <si>
    <t>W157</t>
  </si>
  <si>
    <t>W180</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</si>
  <si>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</si>
  <si>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</si>
  <si>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</si>
  <si>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</si>
  <si>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</si>
  <si>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</si>
  <si>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</si>
  <si>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</si>
  <si>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</si>
  <si>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r>
      <rPr>
        <b/>
        <sz val="11"/>
        <rFont val="Calibri"/>
        <family val="2"/>
      </rPr>
      <t>Retail Sales:</t>
    </r>
    <r>
      <rPr>
        <sz val="11"/>
        <rFont val="Calibri"/>
        <family val="2"/>
      </rPr>
      <t xml:space="preserve"> </t>
    </r>
  </si>
  <si>
    <t>Facility Generation:</t>
  </si>
  <si>
    <t>Top of the World</t>
  </si>
  <si>
    <t>W1749</t>
  </si>
  <si>
    <t>Dunlap I</t>
  </si>
  <si>
    <t>W1687</t>
  </si>
  <si>
    <t>Campbell Hill/Three Buttes</t>
  </si>
  <si>
    <t>W1383</t>
  </si>
  <si>
    <t>Glenrock Wind I</t>
  </si>
  <si>
    <t>W964</t>
  </si>
  <si>
    <t>Rolling Hills</t>
  </si>
  <si>
    <t>W928</t>
  </si>
  <si>
    <t>TBD</t>
  </si>
  <si>
    <t>Seven Mile Hill I</t>
  </si>
  <si>
    <t>W975</t>
  </si>
  <si>
    <t>2017 Surplus Applied to 2016</t>
  </si>
  <si>
    <t>2017 Surplus Applied to 2018</t>
  </si>
  <si>
    <t>`</t>
  </si>
  <si>
    <t>2013 Surplus Applied to 2014</t>
  </si>
  <si>
    <t>2014 Surplus Applied to 2013</t>
  </si>
  <si>
    <t>2014 Surplus Applied to 2015</t>
  </si>
  <si>
    <t>2015 Surplus Applied to 2014</t>
  </si>
  <si>
    <t>2015 Surplus Applied to 2016</t>
  </si>
  <si>
    <t>2016 Surplus Applied to 2015</t>
  </si>
  <si>
    <t>2016 Surplus Applied to 2017</t>
  </si>
  <si>
    <t>Adams Solar</t>
  </si>
  <si>
    <t>Bear Creek Solar</t>
  </si>
  <si>
    <t>Bly Solar</t>
  </si>
  <si>
    <t>Elbe Solar</t>
  </si>
  <si>
    <t>Enterprise Solar</t>
  </si>
  <si>
    <t>Pavant Solar</t>
  </si>
  <si>
    <t>W4619</t>
  </si>
  <si>
    <t>W4938</t>
  </si>
  <si>
    <t>2018 Surplus Applied to 2017</t>
  </si>
  <si>
    <t>2018 Surplus Applied to 2019</t>
  </si>
  <si>
    <t>2019 Surplus Applied to 2018</t>
  </si>
  <si>
    <t>2019 Surplus Applied to 2020</t>
  </si>
  <si>
    <t>2020 Surplus Applied to 2019</t>
  </si>
  <si>
    <t>2020 Surplus Applied to 2021</t>
  </si>
  <si>
    <t>Allocation Factors:</t>
  </si>
  <si>
    <t>W7039</t>
  </si>
  <si>
    <t>W7046</t>
  </si>
  <si>
    <t>W7044</t>
  </si>
  <si>
    <t>W4942</t>
  </si>
  <si>
    <t>W4943</t>
  </si>
  <si>
    <t>Granite Mountain East</t>
  </si>
  <si>
    <t>Granite Mountain West</t>
  </si>
  <si>
    <t>2021 Surplus Applied to 2020</t>
  </si>
  <si>
    <t>2021 Surplus Applied to 2022</t>
  </si>
  <si>
    <t>PacifiCorp</t>
  </si>
  <si>
    <t>Bennett Creek Wind Farm - REC Only</t>
  </si>
  <si>
    <t>Hot Springs Wind Farm - REC Only</t>
  </si>
  <si>
    <t>JC Boyle (Upgrate 2005)</t>
  </si>
  <si>
    <t>Lemolo 2 (Upgrage 2009)</t>
  </si>
  <si>
    <t>Bigfork</t>
  </si>
  <si>
    <t>Blundell</t>
  </si>
  <si>
    <t>Blundell II</t>
  </si>
  <si>
    <t>Campbell Hill</t>
  </si>
  <si>
    <t>Cedar Springs Wind I</t>
  </si>
  <si>
    <t>Cedar Springs Wind II</t>
  </si>
  <si>
    <t>Cedar Springs Wind III</t>
  </si>
  <si>
    <t>Ekola Flats Wind</t>
  </si>
  <si>
    <t>Enterprise</t>
  </si>
  <si>
    <t>Foote Creek I</t>
  </si>
  <si>
    <t>Glenrock I</t>
  </si>
  <si>
    <t>Glenrock III</t>
  </si>
  <si>
    <t>High Plains</t>
  </si>
  <si>
    <t xml:space="preserve">JC Boyle </t>
  </si>
  <si>
    <t>Latigo Wind</t>
  </si>
  <si>
    <t xml:space="preserve">Lemolo 1 </t>
  </si>
  <si>
    <t xml:space="preserve">Lemolo 2 </t>
  </si>
  <si>
    <t>McFadden Ridge</t>
  </si>
  <si>
    <t>Mountain Wind 1</t>
  </si>
  <si>
    <t>Mountain Wind 2</t>
  </si>
  <si>
    <t>Pavant</t>
  </si>
  <si>
    <t>Pavant Solar II LLC</t>
  </si>
  <si>
    <t>Pioneer Wind Park I LLC</t>
  </si>
  <si>
    <t xml:space="preserve">Prospect 2 </t>
  </si>
  <si>
    <t xml:space="preserve">Rock River I </t>
  </si>
  <si>
    <t>Sage Solar I, LLC</t>
  </si>
  <si>
    <t>Sage Solar II, LLC</t>
  </si>
  <si>
    <t>Sage Solar III, LLC</t>
  </si>
  <si>
    <t>Sweetwater Solar, LLC</t>
  </si>
  <si>
    <t xml:space="preserve">Wolverine Creek </t>
  </si>
  <si>
    <t>W179</t>
  </si>
  <si>
    <t>W194</t>
  </si>
  <si>
    <t>W230</t>
  </si>
  <si>
    <t>W10953</t>
  </si>
  <si>
    <t>W10972</t>
  </si>
  <si>
    <t>W201</t>
  </si>
  <si>
    <t>W965</t>
  </si>
  <si>
    <t>W1334</t>
  </si>
  <si>
    <t>W1341</t>
  </si>
  <si>
    <t>W1022</t>
  </si>
  <si>
    <t>W1023</t>
  </si>
  <si>
    <t>W5057</t>
  </si>
  <si>
    <t>W5126</t>
  </si>
  <si>
    <t>W187</t>
  </si>
  <si>
    <t>W8800</t>
  </si>
  <si>
    <t>W8808</t>
  </si>
  <si>
    <t>W8811</t>
  </si>
  <si>
    <t>W7365</t>
  </si>
  <si>
    <t>W188</t>
  </si>
  <si>
    <t>W7047</t>
  </si>
  <si>
    <t>W200</t>
  </si>
  <si>
    <t>Latigo</t>
  </si>
  <si>
    <t xml:space="preserve">McFadden Ridge </t>
  </si>
  <si>
    <t>Mountain Wind I</t>
  </si>
  <si>
    <t>Mountain Wind II</t>
  </si>
  <si>
    <t>Pavant Solar II</t>
  </si>
  <si>
    <t>Pioneer Wind Park</t>
  </si>
  <si>
    <t>Rock River</t>
  </si>
  <si>
    <t>Sage Solar I</t>
  </si>
  <si>
    <t>Sage Solar II</t>
  </si>
  <si>
    <t>Sage Solar III</t>
  </si>
  <si>
    <t>Sweetwater Solar</t>
  </si>
  <si>
    <t>TB Flats Wind I</t>
  </si>
  <si>
    <t>TB Flats Wind II</t>
  </si>
  <si>
    <t>Wolverine Creek</t>
  </si>
  <si>
    <t>*Tuana Springs - REC Only</t>
  </si>
  <si>
    <t>W1503</t>
  </si>
  <si>
    <t>1,063 RECs from Power County Wind Park South</t>
  </si>
  <si>
    <t>Wanapum (Upgrade)</t>
  </si>
  <si>
    <t>NA</t>
  </si>
  <si>
    <t>Nine Canyon Wind Project - REC Only</t>
  </si>
  <si>
    <t>W684</t>
  </si>
  <si>
    <t>SPI Aberdeen - REC Only</t>
  </si>
  <si>
    <t>W1640</t>
  </si>
  <si>
    <t>Fighting Creek - REC Only</t>
  </si>
  <si>
    <t>W2659</t>
  </si>
  <si>
    <t>Hidden Hollow - REC Only</t>
  </si>
  <si>
    <t>W1634</t>
  </si>
  <si>
    <t>Elkhorn Valley Wind - REC Only</t>
  </si>
  <si>
    <t>W186</t>
  </si>
  <si>
    <t>Lower Snake – Phalen Gulch - REC Only</t>
  </si>
  <si>
    <t>W2670</t>
  </si>
  <si>
    <t>Condon Wind Power Project - Condon Wind Power Project - REC Only</t>
  </si>
  <si>
    <t>W774</t>
  </si>
  <si>
    <t>Condon Wind Power Project - Condon Phase II - REC Only</t>
  </si>
  <si>
    <t>W833</t>
  </si>
  <si>
    <t>Klondike I - Klondike Wind Power LLC - REC Only</t>
  </si>
  <si>
    <t>W238</t>
  </si>
  <si>
    <t>Meadow Creek Wind Farm - Five Pine Project - REC Only</t>
  </si>
  <si>
    <t>W3186</t>
  </si>
  <si>
    <t>Meadow Creek Wind Farm - North Point Wind Farm - REC Only</t>
  </si>
  <si>
    <t>W3185</t>
  </si>
  <si>
    <t>Nine Canyon Wind Project - Nine Canyon Phase 3 - REC Only</t>
  </si>
  <si>
    <t>W697</t>
  </si>
  <si>
    <t>Stateline (WA) - FPL Energy Vansycle LLC - REC Only</t>
  </si>
  <si>
    <t>W248</t>
  </si>
  <si>
    <t>Seven Mile Hill II</t>
  </si>
  <si>
    <t>W976</t>
  </si>
  <si>
    <t>W11072</t>
  </si>
  <si>
    <t>W11488</t>
  </si>
  <si>
    <t>W4909</t>
  </si>
  <si>
    <t>2022 Surplus Applied to 2023</t>
  </si>
  <si>
    <t>2022 Surplus Applied to 2021</t>
  </si>
  <si>
    <t xml:space="preserve">SG </t>
  </si>
  <si>
    <t>CAGW</t>
  </si>
  <si>
    <t>Sum</t>
  </si>
  <si>
    <t xml:space="preserve">TOTAL </t>
  </si>
  <si>
    <t>Contribution to RCW 19.285 Compliance by Generation Type</t>
  </si>
  <si>
    <t>Eligible MWh Available for RCW 19.285 Compliance Contribution by Generation Type</t>
  </si>
  <si>
    <t>W12023</t>
  </si>
  <si>
    <t>W12157</t>
  </si>
  <si>
    <r>
      <rPr>
        <b/>
        <sz val="11"/>
        <color theme="1"/>
        <rFont val="Calibri"/>
        <family val="2"/>
      </rPr>
      <t>Note 1</t>
    </r>
    <r>
      <rPr>
        <sz val="11"/>
        <color theme="1"/>
        <rFont val="Calibri"/>
        <family val="2"/>
      </rPr>
      <t>: Any surplus or deficit in row 46 (RCW 19.285 Compliance Surplus / (Deficit)) is a result of rounding in the Facility Detail tab. The correct target amount of RECs have been/will be retired for all compliance years.</t>
    </r>
  </si>
  <si>
    <t>2023 Surplus Applied to 2022</t>
  </si>
  <si>
    <t>2023 Surplus Applied to 2024</t>
  </si>
  <si>
    <t>2011 - 2023 is based on actual generation or REC purchase data. Generation forecast begins January 2024. 
The Company uses one of three patterning methods to model wind resources.  First, and if the appropriate data is available, historical monthly/seasonal patterns are developed using hourly data available over the life of the plant.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 
The forecasts for wind resources include generation attributed to the Company's planned repowering efforts.</t>
  </si>
  <si>
    <t>2010 - 2023 actual retail sales. 2024 load forecast based on filed 2023 IRP Update.</t>
  </si>
  <si>
    <t>Foote Creek II</t>
  </si>
  <si>
    <t>Foote Creek III</t>
  </si>
  <si>
    <t>Foote Creek IV</t>
  </si>
  <si>
    <t>W1363</t>
  </si>
  <si>
    <t>W1141</t>
  </si>
  <si>
    <t>W1856</t>
  </si>
  <si>
    <t>Cedar Creek Wind</t>
  </si>
  <si>
    <t>W</t>
  </si>
  <si>
    <t xml:space="preserve">2011 - 2023 actual System Generation (SG) and Control Area Generation West (CAGW) allocation factors. Forecast factors (2024 onward).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</si>
</sst>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 numFmtId="169" formatCode="0_);\(0\)"/>
    <numFmt numFmtId="170" formatCode="0.0%"/>
  </numFmts>
  <fonts count="44">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sz val="11"/>
      <color rgb="FFC00000"/>
      <name val="Calibri"/>
      <family val="2"/>
    </font>
    <font>
      <sz val="10"/>
      <name val="MS Sans Serif"/>
      <family val="2"/>
    </font>
    <font>
      <sz val="11"/>
      <color theme="1"/>
      <name val="Calibri"/>
      <family val="2"/>
    </font>
    <font>
      <b/>
      <sz val="11"/>
      <color theme="1"/>
      <name val="Calibri"/>
      <family val="2"/>
    </font>
    <font>
      <b/>
      <sz val="22"/>
      <color rgb="FFFF0000"/>
      <name val="Calibri"/>
      <family val="2"/>
    </font>
    <font>
      <sz val="16"/>
      <name val="Calibri"/>
      <family val="2"/>
    </font>
    <font>
      <b/>
      <sz val="10"/>
      <name val="Calibri"/>
      <family val="2"/>
      <scheme val="minor"/>
    </font>
    <font>
      <b/>
      <sz val="10"/>
      <name val="Calibri"/>
      <family val="2"/>
    </font>
    <font>
      <b/>
      <sz val="11"/>
      <color rgb="FFFF0000"/>
      <name val="Calibri"/>
      <family val="2"/>
    </font>
    <font>
      <sz val="10"/>
      <color rgb="FFFF0000"/>
      <name val="Arial"/>
      <family val="2"/>
    </font>
    <font>
      <strike/>
      <sz val="11"/>
      <name val="Cambria"/>
      <family val="1"/>
    </font>
    <font>
      <b/>
      <strike/>
      <sz val="16"/>
      <name val="Cambria"/>
      <family val="1"/>
    </font>
    <font>
      <b/>
      <sz val="16"/>
      <name val="Cambria"/>
      <family val="1"/>
    </font>
    <font>
      <sz val="11"/>
      <name val="Cambria"/>
      <family val="1"/>
    </font>
    <font>
      <b/>
      <sz val="14"/>
      <name val="Cambria"/>
      <family val="1"/>
    </font>
    <font>
      <b/>
      <sz val="11"/>
      <name val="Cambria"/>
      <family val="1"/>
    </font>
    <font>
      <sz val="10"/>
      <name val="Cambria"/>
      <family val="1"/>
    </font>
    <font>
      <b/>
      <sz val="12"/>
      <name val="Cambria"/>
      <family val="1"/>
    </font>
    <font>
      <sz val="11"/>
      <color rgb="FF0070C0"/>
      <name val="Calibri"/>
      <family val="2"/>
    </font>
    <font>
      <sz val="11"/>
      <color rgb="FF0070C0"/>
      <name val="Cambria"/>
      <family val="1"/>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00B050"/>
        <bgColor indexed="64"/>
      </patternFill>
    </fill>
    <fill>
      <patternFill patternType="solid">
        <fgColor rgb="FFFFFFCC"/>
        <bgColor indexed="64"/>
      </patternFill>
    </fill>
    <fill>
      <patternFill patternType="solid">
        <fgColor theme="6" tint="0.59999389629810485"/>
        <bgColor indexed="64"/>
      </patternFill>
    </fill>
  </fills>
  <borders count="58">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bottom style="mediumDashDotDot">
        <color indexed="64"/>
      </bottom>
      <diagonal/>
    </border>
    <border>
      <left/>
      <right/>
      <top/>
      <bottom style="mediumDashDot">
        <color indexed="64"/>
      </bottom>
      <diagonal/>
    </border>
    <border>
      <left style="thin">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thin">
        <color indexed="64"/>
      </bottom>
      <diagonal/>
    </border>
  </borders>
  <cellStyleXfs count="5">
    <xf numFmtId="0" fontId="0" fillId="0" borderId="0"/>
    <xf numFmtId="43" fontId="1" fillId="0" borderId="0" applyFont="0" applyFill="0" applyBorder="0" applyAlignment="0" applyProtection="0"/>
    <xf numFmtId="166" fontId="1" fillId="0" borderId="0">
      <alignment horizontal="left" wrapText="1"/>
    </xf>
    <xf numFmtId="9" fontId="1" fillId="0" borderId="0" applyFont="0" applyFill="0" applyBorder="0" applyAlignment="0" applyProtection="0"/>
    <xf numFmtId="40" fontId="25" fillId="0" borderId="0" applyFont="0" applyFill="0" applyBorder="0" applyAlignment="0" applyProtection="0"/>
  </cellStyleXfs>
  <cellXfs count="449">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0" borderId="2"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2" fillId="0" borderId="0" xfId="1" applyNumberFormat="1" applyFont="1" applyFill="1" applyBorder="1"/>
    <xf numFmtId="0" fontId="2" fillId="3" borderId="2" xfId="0" applyFont="1" applyFill="1" applyBorder="1" applyAlignment="1">
      <alignment horizontal="center"/>
    </xf>
    <xf numFmtId="0" fontId="2" fillId="3" borderId="5" xfId="0" applyFont="1" applyFill="1" applyBorder="1" applyAlignment="1">
      <alignment horizontal="center"/>
    </xf>
    <xf numFmtId="164" fontId="3" fillId="0" borderId="0" xfId="1" applyNumberFormat="1" applyFont="1" applyFill="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164" fontId="3" fillId="5" borderId="0" xfId="1" applyNumberFormat="1" applyFont="1" applyFill="1" applyBorder="1"/>
    <xf numFmtId="164" fontId="2" fillId="0" borderId="18" xfId="1" applyNumberFormat="1" applyFont="1" applyFill="1" applyBorder="1"/>
    <xf numFmtId="9" fontId="2" fillId="2" borderId="12" xfId="3" applyFont="1" applyFill="1" applyBorder="1"/>
    <xf numFmtId="9" fontId="2" fillId="2" borderId="17" xfId="3" applyFont="1" applyFill="1" applyBorder="1"/>
    <xf numFmtId="164" fontId="2" fillId="0" borderId="1" xfId="1" applyNumberFormat="1" applyFont="1" applyFill="1" applyBorder="1"/>
    <xf numFmtId="164" fontId="2" fillId="0" borderId="11" xfId="1" applyNumberFormat="1" applyFont="1" applyFill="1" applyBorder="1"/>
    <xf numFmtId="164" fontId="2" fillId="2" borderId="19" xfId="1" applyNumberFormat="1" applyFont="1" applyFill="1" applyBorder="1"/>
    <xf numFmtId="9" fontId="2" fillId="2" borderId="19" xfId="3" applyFont="1" applyFill="1" applyBorder="1"/>
    <xf numFmtId="9" fontId="2" fillId="2" borderId="20" xfId="3"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0" borderId="2"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5" xfId="1" applyNumberFormat="1" applyFont="1" applyFill="1" applyBorder="1"/>
    <xf numFmtId="0" fontId="2" fillId="0" borderId="22" xfId="0" applyFont="1" applyBorder="1"/>
    <xf numFmtId="164" fontId="2" fillId="7" borderId="23" xfId="1" applyNumberFormat="1" applyFont="1" applyFill="1" applyBorder="1"/>
    <xf numFmtId="164" fontId="2" fillId="0" borderId="24" xfId="1" applyNumberFormat="1" applyFont="1" applyBorder="1"/>
    <xf numFmtId="164" fontId="2" fillId="7" borderId="5" xfId="1" applyNumberFormat="1" applyFont="1" applyFill="1" applyBorder="1"/>
    <xf numFmtId="0" fontId="3" fillId="0" borderId="0" xfId="0" applyFont="1" applyAlignment="1">
      <alignment horizontal="left" indent="2"/>
    </xf>
    <xf numFmtId="0" fontId="2" fillId="0" borderId="0" xfId="0" applyFont="1" applyAlignment="1">
      <alignment horizontal="left"/>
    </xf>
    <xf numFmtId="0" fontId="2" fillId="0" borderId="0" xfId="0" applyFont="1" applyAlignment="1">
      <alignment horizontal="left" vertical="center"/>
    </xf>
    <xf numFmtId="0" fontId="2" fillId="0" borderId="22" xfId="0" applyFont="1" applyBorder="1" applyAlignment="1">
      <alignment horizontal="left" indent="2"/>
    </xf>
    <xf numFmtId="0" fontId="2" fillId="0" borderId="22" xfId="0" applyFont="1" applyBorder="1" applyAlignment="1">
      <alignment horizontal="left" vertical="center" wrapText="1" indent="2" shrinkToFit="1"/>
    </xf>
    <xf numFmtId="0" fontId="8" fillId="0" borderId="0" xfId="0" applyFont="1"/>
    <xf numFmtId="166" fontId="7" fillId="6" borderId="7" xfId="2" applyFont="1" applyFill="1" applyBorder="1" applyAlignment="1">
      <alignment horizontal="center" vertical="center" wrapText="1"/>
    </xf>
    <xf numFmtId="166" fontId="2" fillId="0" borderId="7" xfId="2" applyFont="1" applyBorder="1" applyAlignment="1">
      <alignment vertical="center" wrapText="1"/>
    </xf>
    <xf numFmtId="1" fontId="2" fillId="0" borderId="7" xfId="2" applyNumberFormat="1" applyFont="1" applyBorder="1" applyAlignment="1">
      <alignment horizontal="center" vertical="center" wrapText="1"/>
    </xf>
    <xf numFmtId="166" fontId="2" fillId="0" borderId="7" xfId="2" applyFont="1" applyBorder="1" applyAlignment="1">
      <alignment horizontal="center" vertical="center" wrapText="1"/>
    </xf>
    <xf numFmtId="164" fontId="2" fillId="2" borderId="1" xfId="1" applyNumberFormat="1" applyFont="1" applyFill="1" applyBorder="1" applyAlignment="1"/>
    <xf numFmtId="164" fontId="2" fillId="2" borderId="2"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7" borderId="18" xfId="1" applyNumberFormat="1" applyFont="1" applyFill="1" applyBorder="1" applyAlignment="1">
      <alignment horizontal="left" vertical="center" wrapText="1" shrinkToFit="1"/>
    </xf>
    <xf numFmtId="9" fontId="2" fillId="0" borderId="12" xfId="3" applyFont="1" applyBorder="1" applyAlignment="1">
      <alignment horizontal="center"/>
    </xf>
    <xf numFmtId="164" fontId="2" fillId="7" borderId="15" xfId="1" applyNumberFormat="1" applyFont="1" applyFill="1" applyBorder="1"/>
    <xf numFmtId="164" fontId="2" fillId="0" borderId="16" xfId="1" applyNumberFormat="1" applyFont="1" applyBorder="1"/>
    <xf numFmtId="0" fontId="2" fillId="0" borderId="0" xfId="0" applyFont="1" applyAlignment="1">
      <alignment horizontal="left" indent="2"/>
    </xf>
    <xf numFmtId="0" fontId="2" fillId="2" borderId="9" xfId="0" applyFont="1" applyFill="1" applyBorder="1"/>
    <xf numFmtId="0" fontId="9" fillId="0" borderId="0" xfId="0" applyFont="1"/>
    <xf numFmtId="0" fontId="10" fillId="0" borderId="0" xfId="0" applyFont="1"/>
    <xf numFmtId="0" fontId="10" fillId="0" borderId="0" xfId="0" applyFont="1" applyAlignment="1">
      <alignment horizontal="center"/>
    </xf>
    <xf numFmtId="0" fontId="10" fillId="0" borderId="6" xfId="0" applyFont="1" applyBorder="1"/>
    <xf numFmtId="164" fontId="10" fillId="0" borderId="1" xfId="1" applyNumberFormat="1" applyFont="1" applyBorder="1"/>
    <xf numFmtId="0" fontId="11" fillId="0" borderId="0" xfId="0" applyFont="1" applyAlignment="1">
      <alignment horizontal="center"/>
    </xf>
    <xf numFmtId="0" fontId="11" fillId="0" borderId="0" xfId="0" applyFont="1" applyAlignment="1">
      <alignment horizontal="left"/>
    </xf>
    <xf numFmtId="0" fontId="12" fillId="0" borderId="0" xfId="0" applyFont="1"/>
    <xf numFmtId="0" fontId="13" fillId="0" borderId="0" xfId="0" applyFont="1"/>
    <xf numFmtId="164" fontId="13" fillId="0" borderId="0" xfId="1" applyNumberFormat="1" applyFont="1"/>
    <xf numFmtId="166" fontId="2" fillId="0" borderId="13" xfId="2" applyFont="1" applyBorder="1" applyAlignment="1">
      <alignment horizontal="center" vertical="center" wrapText="1"/>
    </xf>
    <xf numFmtId="1" fontId="2" fillId="0" borderId="13" xfId="2" applyNumberFormat="1" applyFont="1" applyBorder="1" applyAlignment="1">
      <alignment horizontal="center" vertical="center" wrapText="1"/>
    </xf>
    <xf numFmtId="166" fontId="2" fillId="0" borderId="13" xfId="2" applyFont="1" applyBorder="1" applyAlignment="1">
      <alignment vertical="center" wrapText="1"/>
    </xf>
    <xf numFmtId="0" fontId="2" fillId="3" borderId="25" xfId="0" applyFont="1" applyFill="1" applyBorder="1" applyAlignment="1">
      <alignment horizontal="center"/>
    </xf>
    <xf numFmtId="0" fontId="2" fillId="3" borderId="26" xfId="0" applyFont="1" applyFill="1" applyBorder="1" applyAlignment="1">
      <alignment horizontal="center"/>
    </xf>
    <xf numFmtId="167" fontId="2" fillId="2" borderId="21" xfId="0" applyNumberFormat="1" applyFont="1" applyFill="1" applyBorder="1" applyAlignment="1">
      <alignment horizontal="center"/>
    </xf>
    <xf numFmtId="0" fontId="0" fillId="4" borderId="0" xfId="0" applyFill="1"/>
    <xf numFmtId="0" fontId="15" fillId="4" borderId="0" xfId="0" applyFont="1" applyFill="1"/>
    <xf numFmtId="0" fontId="0" fillId="7" borderId="0" xfId="0" applyFill="1"/>
    <xf numFmtId="0" fontId="0" fillId="4" borderId="0" xfId="0" applyFill="1" applyProtection="1">
      <protection locked="0"/>
    </xf>
    <xf numFmtId="0" fontId="19" fillId="4" borderId="0" xfId="0" applyFont="1" applyFill="1" applyProtection="1">
      <protection locked="0"/>
    </xf>
    <xf numFmtId="0" fontId="21" fillId="4" borderId="0" xfId="0" applyFont="1" applyFill="1" applyAlignment="1" applyProtection="1">
      <alignment vertical="center" wrapText="1"/>
      <protection locked="0"/>
    </xf>
    <xf numFmtId="0" fontId="17" fillId="4" borderId="0" xfId="0" applyFont="1" applyFill="1" applyAlignment="1">
      <alignment vertical="justify" wrapText="1"/>
    </xf>
    <xf numFmtId="164" fontId="2" fillId="7" borderId="2" xfId="1" applyNumberFormat="1" applyFont="1" applyFill="1" applyBorder="1"/>
    <xf numFmtId="164" fontId="2" fillId="7" borderId="19" xfId="1" applyNumberFormat="1" applyFont="1" applyFill="1" applyBorder="1"/>
    <xf numFmtId="164" fontId="2" fillId="9" borderId="12" xfId="1" applyNumberFormat="1" applyFont="1" applyFill="1" applyBorder="1"/>
    <xf numFmtId="168" fontId="3" fillId="5" borderId="0" xfId="1" applyNumberFormat="1" applyFont="1" applyFill="1" applyBorder="1"/>
    <xf numFmtId="168" fontId="2" fillId="0" borderId="0" xfId="0" applyNumberFormat="1" applyFont="1"/>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19" xfId="3" applyNumberFormat="1" applyFont="1" applyFill="1" applyBorder="1"/>
    <xf numFmtId="164" fontId="2" fillId="7" borderId="18" xfId="1" applyNumberFormat="1" applyFont="1" applyFill="1" applyBorder="1"/>
    <xf numFmtId="164" fontId="2" fillId="0" borderId="19" xfId="1" applyNumberFormat="1" applyFont="1" applyFill="1" applyBorder="1"/>
    <xf numFmtId="164" fontId="2" fillId="9" borderId="19" xfId="1" applyNumberFormat="1" applyFont="1" applyFill="1" applyBorder="1"/>
    <xf numFmtId="164" fontId="2" fillId="0" borderId="31" xfId="1" applyNumberFormat="1" applyFont="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11" borderId="12" xfId="1" applyNumberFormat="1" applyFont="1" applyFill="1" applyBorder="1"/>
    <xf numFmtId="164" fontId="2" fillId="0" borderId="19" xfId="1" applyNumberFormat="1" applyFont="1" applyBorder="1"/>
    <xf numFmtId="164" fontId="2" fillId="9" borderId="35" xfId="1" applyNumberFormat="1" applyFont="1" applyFill="1" applyBorder="1"/>
    <xf numFmtId="164" fontId="2" fillId="2" borderId="5" xfId="3" applyNumberFormat="1" applyFont="1" applyFill="1" applyBorder="1"/>
    <xf numFmtId="164" fontId="2" fillId="0" borderId="10" xfId="1" applyNumberFormat="1" applyFont="1" applyFill="1" applyBorder="1"/>
    <xf numFmtId="164" fontId="2" fillId="7" borderId="37" xfId="1" applyNumberFormat="1" applyFont="1" applyFill="1" applyBorder="1"/>
    <xf numFmtId="164" fontId="2" fillId="7" borderId="36" xfId="1" applyNumberFormat="1" applyFont="1" applyFill="1" applyBorder="1"/>
    <xf numFmtId="164" fontId="2" fillId="9" borderId="38" xfId="1" applyNumberFormat="1" applyFont="1" applyFill="1" applyBorder="1"/>
    <xf numFmtId="164" fontId="2" fillId="0" borderId="39" xfId="1" applyNumberFormat="1" applyFont="1" applyFill="1" applyBorder="1"/>
    <xf numFmtId="164" fontId="2" fillId="9" borderId="40" xfId="1" applyNumberFormat="1" applyFont="1" applyFill="1" applyBorder="1"/>
    <xf numFmtId="0" fontId="1" fillId="0" borderId="0" xfId="0" applyFont="1"/>
    <xf numFmtId="0" fontId="1" fillId="0" borderId="22" xfId="0" applyFont="1" applyBorder="1"/>
    <xf numFmtId="0" fontId="24" fillId="0" borderId="0" xfId="0" applyFont="1"/>
    <xf numFmtId="164" fontId="2" fillId="9" borderId="0" xfId="1" applyNumberFormat="1" applyFont="1" applyFill="1" applyBorder="1"/>
    <xf numFmtId="164" fontId="3" fillId="0" borderId="0" xfId="1" applyNumberFormat="1" applyFont="1" applyBorder="1"/>
    <xf numFmtId="0" fontId="2" fillId="0" borderId="42" xfId="0" applyFont="1" applyBorder="1"/>
    <xf numFmtId="164" fontId="2" fillId="7" borderId="43" xfId="1" applyNumberFormat="1" applyFont="1" applyFill="1" applyBorder="1"/>
    <xf numFmtId="164" fontId="2" fillId="9" borderId="31" xfId="1" applyNumberFormat="1" applyFont="1" applyFill="1" applyBorder="1"/>
    <xf numFmtId="164" fontId="2" fillId="11" borderId="31" xfId="1" applyNumberFormat="1" applyFont="1" applyFill="1" applyBorder="1"/>
    <xf numFmtId="164" fontId="2" fillId="0" borderId="31" xfId="1" applyNumberFormat="1" applyFont="1" applyFill="1" applyBorder="1"/>
    <xf numFmtId="164" fontId="3" fillId="0" borderId="33" xfId="1" applyNumberFormat="1" applyFont="1" applyBorder="1"/>
    <xf numFmtId="0" fontId="2" fillId="0" borderId="0" xfId="0" applyFont="1" applyAlignment="1">
      <alignment wrapText="1"/>
    </xf>
    <xf numFmtId="164" fontId="2" fillId="9" borderId="26" xfId="1" applyNumberFormat="1" applyFont="1" applyFill="1" applyBorder="1"/>
    <xf numFmtId="3" fontId="2" fillId="0" borderId="13" xfId="1" applyNumberFormat="1" applyFont="1" applyFill="1" applyBorder="1" applyAlignment="1">
      <alignment horizontal="center"/>
    </xf>
    <xf numFmtId="3" fontId="2" fillId="0" borderId="13" xfId="1" applyNumberFormat="1" applyFont="1" applyBorder="1" applyAlignment="1">
      <alignment horizontal="center"/>
    </xf>
    <xf numFmtId="164" fontId="2" fillId="11" borderId="26" xfId="1" applyNumberFormat="1" applyFont="1" applyFill="1" applyBorder="1"/>
    <xf numFmtId="164" fontId="2" fillId="10" borderId="26" xfId="1" applyNumberFormat="1" applyFont="1" applyFill="1" applyBorder="1"/>
    <xf numFmtId="164" fontId="2" fillId="10" borderId="0" xfId="1" applyNumberFormat="1" applyFont="1" applyFill="1" applyBorder="1"/>
    <xf numFmtId="0" fontId="2" fillId="2" borderId="1" xfId="0" applyFont="1" applyFill="1" applyBorder="1" applyAlignment="1">
      <alignment horizontal="left"/>
    </xf>
    <xf numFmtId="0" fontId="2" fillId="2" borderId="10" xfId="0" applyFont="1" applyFill="1" applyBorder="1" applyAlignment="1">
      <alignment horizontal="left"/>
    </xf>
    <xf numFmtId="164" fontId="3" fillId="0" borderId="0" xfId="1" applyNumberFormat="1" applyFont="1" applyAlignment="1">
      <alignment horizontal="center"/>
    </xf>
    <xf numFmtId="164" fontId="2" fillId="2" borderId="15" xfId="1" applyNumberFormat="1" applyFont="1" applyFill="1" applyBorder="1" applyAlignment="1">
      <alignment horizontal="center"/>
    </xf>
    <xf numFmtId="164" fontId="2" fillId="2" borderId="16" xfId="1" applyNumberFormat="1" applyFont="1" applyFill="1" applyBorder="1" applyAlignment="1">
      <alignment horizontal="center"/>
    </xf>
    <xf numFmtId="164" fontId="7" fillId="6" borderId="15" xfId="1" applyNumberFormat="1" applyFont="1" applyFill="1" applyBorder="1" applyAlignment="1">
      <alignment horizontal="center"/>
    </xf>
    <xf numFmtId="164" fontId="7" fillId="6" borderId="16" xfId="1" applyNumberFormat="1" applyFont="1" applyFill="1" applyBorder="1" applyAlignment="1">
      <alignment horizontal="center"/>
    </xf>
    <xf numFmtId="3" fontId="2" fillId="10" borderId="2" xfId="1" applyNumberFormat="1" applyFont="1" applyFill="1" applyBorder="1" applyAlignment="1">
      <alignment horizontal="center"/>
    </xf>
    <xf numFmtId="3" fontId="2" fillId="10" borderId="25" xfId="1" applyNumberFormat="1" applyFont="1" applyFill="1" applyBorder="1" applyAlignment="1">
      <alignment horizontal="center"/>
    </xf>
    <xf numFmtId="164" fontId="3" fillId="0" borderId="13" xfId="1" applyNumberFormat="1" applyFont="1" applyFill="1" applyBorder="1"/>
    <xf numFmtId="164" fontId="3" fillId="0" borderId="0" xfId="1" applyNumberFormat="1" applyFont="1" applyFill="1"/>
    <xf numFmtId="164" fontId="3" fillId="0" borderId="0" xfId="1" applyNumberFormat="1" applyFont="1" applyFill="1" applyAlignment="1">
      <alignment horizontal="center"/>
    </xf>
    <xf numFmtId="168" fontId="3" fillId="0" borderId="0" xfId="1" applyNumberFormat="1" applyFont="1" applyFill="1" applyBorder="1"/>
    <xf numFmtId="3" fontId="2" fillId="0" borderId="25" xfId="1" applyNumberFormat="1" applyFont="1" applyFill="1" applyBorder="1" applyAlignment="1">
      <alignment horizontal="center"/>
    </xf>
    <xf numFmtId="9" fontId="2" fillId="0" borderId="12" xfId="3" applyFont="1" applyFill="1" applyBorder="1" applyAlignment="1">
      <alignment horizontal="center"/>
    </xf>
    <xf numFmtId="164" fontId="2" fillId="10" borderId="33" xfId="1" applyNumberFormat="1" applyFont="1" applyFill="1" applyBorder="1"/>
    <xf numFmtId="164" fontId="3" fillId="10" borderId="0" xfId="1" applyNumberFormat="1" applyFont="1" applyFill="1"/>
    <xf numFmtId="0" fontId="28" fillId="0" borderId="0" xfId="0" applyFont="1" applyAlignment="1">
      <alignment wrapText="1"/>
    </xf>
    <xf numFmtId="43" fontId="6" fillId="10" borderId="27" xfId="0" applyNumberFormat="1" applyFont="1" applyFill="1" applyBorder="1" applyAlignment="1">
      <alignment vertical="center"/>
    </xf>
    <xf numFmtId="43" fontId="6" fillId="10" borderId="28" xfId="0" applyNumberFormat="1" applyFont="1" applyFill="1" applyBorder="1" applyAlignment="1">
      <alignment vertical="center"/>
    </xf>
    <xf numFmtId="43" fontId="6" fillId="10" borderId="14" xfId="0" applyNumberFormat="1" applyFont="1" applyFill="1" applyBorder="1" applyAlignment="1">
      <alignment vertical="center"/>
    </xf>
    <xf numFmtId="164" fontId="2" fillId="11" borderId="19" xfId="1" applyNumberFormat="1" applyFont="1" applyFill="1" applyBorder="1"/>
    <xf numFmtId="0" fontId="2" fillId="0" borderId="47" xfId="0" applyFont="1" applyBorder="1"/>
    <xf numFmtId="0" fontId="6" fillId="0" borderId="45" xfId="0" applyFont="1" applyBorder="1"/>
    <xf numFmtId="0" fontId="6" fillId="0" borderId="44" xfId="0" applyFont="1" applyBorder="1" applyAlignment="1">
      <alignment horizontal="left"/>
    </xf>
    <xf numFmtId="0" fontId="2" fillId="2" borderId="43" xfId="0" applyFont="1" applyFill="1" applyBorder="1" applyAlignment="1">
      <alignment horizontal="left"/>
    </xf>
    <xf numFmtId="0" fontId="2" fillId="2" borderId="31" xfId="0" applyFont="1" applyFill="1" applyBorder="1" applyAlignment="1">
      <alignment horizontal="center"/>
    </xf>
    <xf numFmtId="0" fontId="2" fillId="3" borderId="31" xfId="0" applyFont="1" applyFill="1" applyBorder="1" applyAlignment="1">
      <alignment horizontal="center"/>
    </xf>
    <xf numFmtId="0" fontId="2" fillId="3" borderId="48" xfId="0" applyFont="1" applyFill="1" applyBorder="1" applyAlignment="1">
      <alignment horizontal="center"/>
    </xf>
    <xf numFmtId="167" fontId="2" fillId="2" borderId="49" xfId="0" applyNumberFormat="1" applyFont="1" applyFill="1" applyBorder="1" applyAlignment="1">
      <alignment horizontal="center"/>
    </xf>
    <xf numFmtId="0" fontId="6" fillId="0" borderId="0" xfId="0" applyFont="1" applyAlignment="1">
      <alignment horizontal="centerContinuous"/>
    </xf>
    <xf numFmtId="0" fontId="6" fillId="0" borderId="47" xfId="0" applyFont="1" applyBorder="1" applyAlignment="1">
      <alignment horizontal="centerContinuous"/>
    </xf>
    <xf numFmtId="0" fontId="6" fillId="0" borderId="47" xfId="0" applyFont="1" applyBorder="1"/>
    <xf numFmtId="0" fontId="6" fillId="0" borderId="45" xfId="0" applyFont="1" applyBorder="1" applyAlignment="1">
      <alignment horizontal="left"/>
    </xf>
    <xf numFmtId="0" fontId="6" fillId="0" borderId="46" xfId="0" applyFont="1" applyBorder="1" applyAlignment="1">
      <alignment horizontal="centerContinuous"/>
    </xf>
    <xf numFmtId="0" fontId="6" fillId="0" borderId="47" xfId="0" applyFont="1" applyBorder="1" applyAlignment="1">
      <alignment horizontal="left"/>
    </xf>
    <xf numFmtId="0" fontId="29" fillId="0" borderId="47" xfId="0" applyFont="1" applyBorder="1" applyAlignment="1">
      <alignment horizontal="centerContinuous"/>
    </xf>
    <xf numFmtId="0" fontId="3" fillId="0" borderId="22" xfId="0" applyFont="1" applyBorder="1" applyAlignment="1">
      <alignment horizontal="left" vertical="center" wrapText="1" indent="2" shrinkToFit="1"/>
    </xf>
    <xf numFmtId="164" fontId="2" fillId="0" borderId="16" xfId="1" applyNumberFormat="1" applyFont="1" applyFill="1" applyBorder="1" applyAlignment="1">
      <alignment horizontal="center"/>
    </xf>
    <xf numFmtId="164" fontId="2" fillId="0" borderId="32" xfId="1" applyNumberFormat="1" applyFont="1" applyFill="1" applyBorder="1"/>
    <xf numFmtId="164" fontId="2" fillId="7" borderId="31" xfId="1" applyNumberFormat="1" applyFont="1" applyFill="1" applyBorder="1"/>
    <xf numFmtId="164" fontId="2" fillId="0" borderId="12" xfId="1" applyNumberFormat="1" applyFont="1" applyBorder="1"/>
    <xf numFmtId="164" fontId="2" fillId="7" borderId="12" xfId="1" applyNumberFormat="1" applyFont="1" applyFill="1" applyBorder="1"/>
    <xf numFmtId="0" fontId="6" fillId="0" borderId="51" xfId="0" applyFont="1" applyBorder="1" applyAlignment="1">
      <alignment horizontal="centerContinuous"/>
    </xf>
    <xf numFmtId="0" fontId="2" fillId="0" borderId="46" xfId="0" applyFont="1" applyBorder="1"/>
    <xf numFmtId="0" fontId="6" fillId="0" borderId="46" xfId="0" applyFont="1" applyBorder="1" applyAlignment="1">
      <alignment horizontal="left"/>
    </xf>
    <xf numFmtId="0" fontId="2" fillId="0" borderId="46" xfId="0" applyFont="1" applyBorder="1" applyAlignment="1">
      <alignment horizontal="left"/>
    </xf>
    <xf numFmtId="164" fontId="2" fillId="2" borderId="1" xfId="1" applyNumberFormat="1" applyFont="1" applyFill="1" applyBorder="1" applyAlignment="1">
      <alignment horizontal="center"/>
    </xf>
    <xf numFmtId="164" fontId="2" fillId="7" borderId="2" xfId="1" applyNumberFormat="1" applyFont="1" applyFill="1" applyBorder="1" applyAlignment="1">
      <alignment horizontal="center"/>
    </xf>
    <xf numFmtId="164" fontId="2" fillId="0" borderId="10" xfId="1" applyNumberFormat="1" applyFont="1" applyFill="1" applyBorder="1" applyAlignment="1">
      <alignment horizontal="center"/>
    </xf>
    <xf numFmtId="164" fontId="2" fillId="2" borderId="5" xfId="1" applyNumberFormat="1" applyFont="1" applyFill="1" applyBorder="1" applyAlignment="1">
      <alignment horizontal="center"/>
    </xf>
    <xf numFmtId="164" fontId="2" fillId="7" borderId="5" xfId="1" applyNumberFormat="1" applyFont="1" applyFill="1" applyBorder="1" applyAlignment="1">
      <alignment horizontal="center"/>
    </xf>
    <xf numFmtId="164" fontId="2" fillId="7" borderId="10" xfId="1" applyNumberFormat="1" applyFont="1" applyFill="1" applyBorder="1" applyAlignment="1">
      <alignment horizontal="center"/>
    </xf>
    <xf numFmtId="164" fontId="2" fillId="0" borderId="5" xfId="1" applyNumberFormat="1" applyFont="1" applyFill="1" applyBorder="1" applyAlignment="1">
      <alignment horizontal="center"/>
    </xf>
    <xf numFmtId="164" fontId="2" fillId="2" borderId="5" xfId="3" applyNumberFormat="1" applyFont="1" applyFill="1" applyBorder="1" applyAlignment="1">
      <alignment horizontal="center"/>
    </xf>
    <xf numFmtId="164" fontId="2" fillId="9" borderId="5" xfId="1" applyNumberFormat="1" applyFont="1" applyFill="1" applyBorder="1" applyAlignment="1">
      <alignment horizontal="center"/>
    </xf>
    <xf numFmtId="164" fontId="2" fillId="0" borderId="5" xfId="1" applyNumberFormat="1" applyFont="1" applyBorder="1" applyAlignment="1">
      <alignment horizontal="center"/>
    </xf>
    <xf numFmtId="164" fontId="2" fillId="10" borderId="5" xfId="1" applyNumberFormat="1" applyFont="1" applyFill="1" applyBorder="1" applyAlignment="1">
      <alignment horizontal="center"/>
    </xf>
    <xf numFmtId="164" fontId="2" fillId="11" borderId="5" xfId="1" applyNumberFormat="1" applyFont="1" applyFill="1" applyBorder="1" applyAlignment="1">
      <alignment horizontal="center"/>
    </xf>
    <xf numFmtId="164" fontId="2" fillId="10" borderId="0" xfId="1" applyNumberFormat="1" applyFont="1" applyFill="1" applyBorder="1" applyAlignment="1">
      <alignment horizontal="center"/>
    </xf>
    <xf numFmtId="164" fontId="2" fillId="7" borderId="11" xfId="1" applyNumberFormat="1" applyFont="1" applyFill="1" applyBorder="1" applyAlignment="1">
      <alignment horizontal="center"/>
    </xf>
    <xf numFmtId="164" fontId="2" fillId="9" borderId="12" xfId="1" applyNumberFormat="1" applyFont="1" applyFill="1" applyBorder="1" applyAlignment="1">
      <alignment horizontal="center"/>
    </xf>
    <xf numFmtId="0" fontId="10" fillId="12" borderId="6" xfId="0" applyFont="1" applyFill="1" applyBorder="1"/>
    <xf numFmtId="0" fontId="14" fillId="0" borderId="0" xfId="0" applyFont="1"/>
    <xf numFmtId="164" fontId="2" fillId="7" borderId="25" xfId="1" applyNumberFormat="1" applyFont="1" applyFill="1" applyBorder="1"/>
    <xf numFmtId="164" fontId="2" fillId="7" borderId="26" xfId="1" applyNumberFormat="1" applyFont="1" applyFill="1" applyBorder="1"/>
    <xf numFmtId="0" fontId="3" fillId="0" borderId="22" xfId="0" applyFont="1" applyBorder="1"/>
    <xf numFmtId="164" fontId="2" fillId="2" borderId="7" xfId="1" applyNumberFormat="1" applyFont="1" applyFill="1" applyBorder="1"/>
    <xf numFmtId="9" fontId="2" fillId="2" borderId="7" xfId="3" applyFont="1" applyFill="1" applyBorder="1"/>
    <xf numFmtId="9" fontId="2" fillId="2" borderId="7" xfId="3" applyFont="1" applyFill="1" applyBorder="1" applyAlignment="1">
      <alignment horizontal="right"/>
    </xf>
    <xf numFmtId="164" fontId="2" fillId="0" borderId="3" xfId="1" applyNumberFormat="1" applyFont="1" applyBorder="1"/>
    <xf numFmtId="164" fontId="2" fillId="0" borderId="17" xfId="1" applyNumberFormat="1" applyFont="1" applyBorder="1"/>
    <xf numFmtId="0" fontId="14" fillId="0" borderId="0" xfId="0" applyFont="1" applyAlignment="1">
      <alignment wrapText="1"/>
    </xf>
    <xf numFmtId="0" fontId="30" fillId="0" borderId="7" xfId="0" applyFont="1" applyBorder="1" applyAlignment="1">
      <alignment horizontal="left" indent="1"/>
    </xf>
    <xf numFmtId="164" fontId="30" fillId="0" borderId="0" xfId="0" applyNumberFormat="1" applyFont="1"/>
    <xf numFmtId="0" fontId="30" fillId="0" borderId="0" xfId="0" applyFont="1"/>
    <xf numFmtId="1" fontId="2" fillId="0" borderId="10" xfId="1" applyNumberFormat="1" applyFont="1" applyFill="1" applyBorder="1"/>
    <xf numFmtId="1" fontId="2" fillId="2" borderId="1" xfId="1" applyNumberFormat="1" applyFont="1" applyFill="1" applyBorder="1"/>
    <xf numFmtId="1" fontId="2" fillId="0" borderId="2" xfId="1" applyNumberFormat="1" applyFont="1" applyFill="1" applyBorder="1"/>
    <xf numFmtId="1" fontId="2" fillId="7" borderId="2" xfId="1" applyNumberFormat="1" applyFont="1" applyFill="1" applyBorder="1"/>
    <xf numFmtId="1" fontId="2" fillId="2" borderId="5" xfId="1" applyNumberFormat="1" applyFont="1" applyFill="1" applyBorder="1"/>
    <xf numFmtId="1" fontId="2" fillId="7" borderId="5" xfId="1" applyNumberFormat="1" applyFont="1" applyFill="1" applyBorder="1"/>
    <xf numFmtId="1" fontId="2" fillId="7" borderId="10" xfId="1" applyNumberFormat="1" applyFont="1" applyFill="1" applyBorder="1"/>
    <xf numFmtId="1" fontId="2" fillId="0" borderId="5" xfId="1" applyNumberFormat="1" applyFont="1" applyFill="1" applyBorder="1"/>
    <xf numFmtId="1" fontId="2" fillId="2" borderId="5" xfId="3" applyNumberFormat="1" applyFont="1" applyFill="1" applyBorder="1"/>
    <xf numFmtId="1" fontId="2" fillId="9" borderId="5" xfId="1" applyNumberFormat="1" applyFont="1" applyFill="1" applyBorder="1"/>
    <xf numFmtId="1" fontId="2" fillId="0" borderId="5" xfId="1" applyNumberFormat="1" applyFont="1" applyBorder="1"/>
    <xf numFmtId="1" fontId="2" fillId="11" borderId="26" xfId="1" applyNumberFormat="1" applyFont="1" applyFill="1" applyBorder="1"/>
    <xf numFmtId="1" fontId="2" fillId="10" borderId="5" xfId="1" applyNumberFormat="1" applyFont="1" applyFill="1" applyBorder="1"/>
    <xf numFmtId="1" fontId="2" fillId="10" borderId="26" xfId="1" applyNumberFormat="1" applyFont="1" applyFill="1" applyBorder="1"/>
    <xf numFmtId="1" fontId="2" fillId="11" borderId="5" xfId="1" applyNumberFormat="1" applyFont="1" applyFill="1" applyBorder="1"/>
    <xf numFmtId="1" fontId="2" fillId="11" borderId="0" xfId="1" applyNumberFormat="1" applyFont="1" applyFill="1" applyBorder="1"/>
    <xf numFmtId="1" fontId="2" fillId="10" borderId="0" xfId="1" applyNumberFormat="1" applyFont="1" applyFill="1" applyBorder="1"/>
    <xf numFmtId="1" fontId="2" fillId="11" borderId="19" xfId="1" applyNumberFormat="1" applyFont="1" applyFill="1" applyBorder="1"/>
    <xf numFmtId="169" fontId="3" fillId="0" borderId="0" xfId="1" applyNumberFormat="1" applyFont="1" applyAlignment="1">
      <alignment horizontal="center"/>
    </xf>
    <xf numFmtId="164" fontId="2" fillId="13" borderId="50" xfId="1" applyNumberFormat="1" applyFont="1" applyFill="1" applyBorder="1"/>
    <xf numFmtId="164" fontId="2" fillId="13" borderId="32" xfId="1" applyNumberFormat="1" applyFont="1" applyFill="1" applyBorder="1"/>
    <xf numFmtId="164" fontId="2" fillId="0" borderId="34" xfId="1" applyNumberFormat="1" applyFont="1" applyFill="1" applyBorder="1"/>
    <xf numFmtId="164" fontId="2" fillId="7" borderId="32" xfId="1" applyNumberFormat="1" applyFont="1" applyFill="1" applyBorder="1"/>
    <xf numFmtId="164" fontId="31" fillId="7" borderId="5" xfId="1" applyNumberFormat="1" applyFont="1" applyFill="1" applyBorder="1" applyAlignment="1">
      <alignment horizontal="right"/>
    </xf>
    <xf numFmtId="37" fontId="7" fillId="6" borderId="16" xfId="1" applyNumberFormat="1" applyFont="1" applyFill="1" applyBorder="1" applyAlignment="1">
      <alignment horizontal="center" vertical="center"/>
    </xf>
    <xf numFmtId="0" fontId="4" fillId="0" borderId="0" xfId="0" applyFont="1" applyAlignment="1">
      <alignment wrapText="1"/>
    </xf>
    <xf numFmtId="0" fontId="31" fillId="0" borderId="0" xfId="0" applyFont="1" applyAlignment="1">
      <alignment horizontal="right"/>
    </xf>
    <xf numFmtId="167" fontId="2" fillId="2" borderId="3" xfId="0" applyNumberFormat="1" applyFont="1" applyFill="1" applyBorder="1" applyAlignment="1">
      <alignment horizontal="center"/>
    </xf>
    <xf numFmtId="0" fontId="2" fillId="2" borderId="52" xfId="0" applyFont="1" applyFill="1" applyBorder="1" applyAlignment="1">
      <alignment horizontal="left"/>
    </xf>
    <xf numFmtId="0" fontId="2" fillId="2" borderId="50" xfId="0" applyFont="1" applyFill="1" applyBorder="1" applyAlignment="1">
      <alignment horizontal="center"/>
    </xf>
    <xf numFmtId="0" fontId="2" fillId="3" borderId="50" xfId="0" applyFont="1" applyFill="1" applyBorder="1" applyAlignment="1">
      <alignment horizontal="center"/>
    </xf>
    <xf numFmtId="0" fontId="2" fillId="3" borderId="53" xfId="0" applyFont="1" applyFill="1" applyBorder="1" applyAlignment="1">
      <alignment horizontal="center"/>
    </xf>
    <xf numFmtId="167" fontId="2" fillId="2" borderId="20" xfId="0" applyNumberFormat="1" applyFont="1" applyFill="1" applyBorder="1" applyAlignment="1">
      <alignment horizontal="center"/>
    </xf>
    <xf numFmtId="0" fontId="2" fillId="2" borderId="11" xfId="0" applyFont="1" applyFill="1" applyBorder="1" applyAlignment="1">
      <alignment horizontal="left"/>
    </xf>
    <xf numFmtId="0" fontId="2" fillId="2" borderId="12" xfId="0" applyFont="1" applyFill="1" applyBorder="1" applyAlignment="1">
      <alignment horizontal="center"/>
    </xf>
    <xf numFmtId="0" fontId="2" fillId="3" borderId="12" xfId="0" applyFont="1" applyFill="1" applyBorder="1" applyAlignment="1">
      <alignment horizontal="center"/>
    </xf>
    <xf numFmtId="0" fontId="2" fillId="3" borderId="54" xfId="0" applyFont="1" applyFill="1" applyBorder="1" applyAlignment="1">
      <alignment horizontal="center"/>
    </xf>
    <xf numFmtId="167" fontId="2" fillId="2" borderId="17" xfId="0" applyNumberFormat="1" applyFont="1" applyFill="1" applyBorder="1" applyAlignment="1">
      <alignment horizontal="center"/>
    </xf>
    <xf numFmtId="9" fontId="2" fillId="2" borderId="18" xfId="3" applyFont="1" applyFill="1" applyBorder="1"/>
    <xf numFmtId="9" fontId="2" fillId="2" borderId="11" xfId="3" applyFont="1" applyFill="1" applyBorder="1"/>
    <xf numFmtId="164" fontId="2" fillId="0" borderId="12" xfId="1" applyNumberFormat="1" applyFont="1" applyFill="1" applyBorder="1"/>
    <xf numFmtId="164" fontId="2" fillId="10" borderId="12" xfId="1" applyNumberFormat="1" applyFont="1" applyFill="1" applyBorder="1"/>
    <xf numFmtId="164" fontId="2" fillId="11" borderId="12" xfId="1" applyNumberFormat="1" applyFont="1" applyFill="1" applyBorder="1" applyAlignment="1">
      <alignment horizontal="center"/>
    </xf>
    <xf numFmtId="164" fontId="2" fillId="0" borderId="12" xfId="1" applyNumberFormat="1" applyFont="1" applyBorder="1" applyAlignment="1">
      <alignment horizontal="center"/>
    </xf>
    <xf numFmtId="164" fontId="2" fillId="10" borderId="33" xfId="1" applyNumberFormat="1" applyFont="1" applyFill="1" applyBorder="1" applyAlignment="1">
      <alignment horizontal="center"/>
    </xf>
    <xf numFmtId="168" fontId="14" fillId="0" borderId="0" xfId="0" applyNumberFormat="1" applyFont="1"/>
    <xf numFmtId="168" fontId="32" fillId="0" borderId="0" xfId="1" applyNumberFormat="1" applyFont="1" applyFill="1" applyBorder="1"/>
    <xf numFmtId="164" fontId="14" fillId="0" borderId="16" xfId="1" applyNumberFormat="1" applyFont="1" applyBorder="1"/>
    <xf numFmtId="168" fontId="32" fillId="5" borderId="0" xfId="1" applyNumberFormat="1" applyFont="1" applyFill="1" applyBorder="1"/>
    <xf numFmtId="0" fontId="33" fillId="0" borderId="0" xfId="0" applyFont="1"/>
    <xf numFmtId="0" fontId="14" fillId="0" borderId="42" xfId="0" applyFont="1" applyBorder="1"/>
    <xf numFmtId="0" fontId="26" fillId="0" borderId="0" xfId="0" applyFont="1" applyAlignment="1">
      <alignment horizontal="center"/>
    </xf>
    <xf numFmtId="9" fontId="26" fillId="2" borderId="7" xfId="3" applyFont="1" applyFill="1" applyBorder="1"/>
    <xf numFmtId="164" fontId="2" fillId="11" borderId="0" xfId="1" applyNumberFormat="1" applyFont="1" applyFill="1" applyBorder="1"/>
    <xf numFmtId="0" fontId="34" fillId="0" borderId="0" xfId="0" applyFont="1"/>
    <xf numFmtId="0" fontId="34" fillId="0" borderId="4" xfId="0" applyFont="1" applyBorder="1"/>
    <xf numFmtId="0" fontId="35" fillId="0" borderId="47" xfId="0" applyFont="1" applyBorder="1" applyAlignment="1">
      <alignment horizontal="centerContinuous"/>
    </xf>
    <xf numFmtId="0" fontId="36" fillId="0" borderId="0" xfId="0" applyFont="1"/>
    <xf numFmtId="0" fontId="36" fillId="0" borderId="45" xfId="0" applyFont="1" applyBorder="1" applyAlignment="1">
      <alignment horizontal="left"/>
    </xf>
    <xf numFmtId="0" fontId="37" fillId="0" borderId="0" xfId="0" applyFont="1"/>
    <xf numFmtId="0" fontId="38" fillId="0" borderId="0" xfId="0" applyFont="1"/>
    <xf numFmtId="0" fontId="37" fillId="0" borderId="0" xfId="0" applyFont="1" applyAlignment="1">
      <alignment horizontal="left"/>
    </xf>
    <xf numFmtId="0" fontId="37" fillId="0" borderId="22" xfId="0" applyFont="1" applyBorder="1"/>
    <xf numFmtId="0" fontId="39" fillId="0" borderId="0" xfId="0" applyFont="1" applyAlignment="1">
      <alignment horizontal="left"/>
    </xf>
    <xf numFmtId="0" fontId="39" fillId="0" borderId="0" xfId="0" applyFont="1"/>
    <xf numFmtId="0" fontId="37" fillId="0" borderId="0" xfId="0" applyFont="1" applyAlignment="1">
      <alignment horizontal="left" vertical="center"/>
    </xf>
    <xf numFmtId="0" fontId="40" fillId="0" borderId="22" xfId="0" applyFont="1" applyBorder="1"/>
    <xf numFmtId="0" fontId="40" fillId="0" borderId="0" xfId="0" applyFont="1"/>
    <xf numFmtId="0" fontId="37" fillId="0" borderId="0" xfId="0" applyFont="1" applyAlignment="1">
      <alignment horizontal="center"/>
    </xf>
    <xf numFmtId="164" fontId="37" fillId="2" borderId="1" xfId="1" applyNumberFormat="1" applyFont="1" applyFill="1" applyBorder="1"/>
    <xf numFmtId="164" fontId="37" fillId="2" borderId="2" xfId="1" applyNumberFormat="1" applyFont="1" applyFill="1" applyBorder="1"/>
    <xf numFmtId="9" fontId="37" fillId="2" borderId="18" xfId="3" applyFont="1" applyFill="1" applyBorder="1"/>
    <xf numFmtId="9" fontId="37" fillId="2" borderId="19" xfId="3" applyFont="1" applyFill="1" applyBorder="1"/>
    <xf numFmtId="9" fontId="37" fillId="2" borderId="11" xfId="3" applyFont="1" applyFill="1" applyBorder="1"/>
    <xf numFmtId="9" fontId="37" fillId="2" borderId="12" xfId="3" applyFont="1" applyFill="1" applyBorder="1"/>
    <xf numFmtId="164" fontId="39" fillId="4" borderId="13" xfId="1" applyNumberFormat="1" applyFont="1" applyFill="1" applyBorder="1"/>
    <xf numFmtId="164" fontId="39" fillId="0" borderId="13" xfId="1" applyNumberFormat="1" applyFont="1" applyFill="1" applyBorder="1"/>
    <xf numFmtId="164" fontId="37" fillId="4" borderId="0" xfId="1" applyNumberFormat="1" applyFont="1" applyFill="1" applyBorder="1"/>
    <xf numFmtId="164" fontId="37" fillId="0" borderId="0" xfId="1" applyNumberFormat="1" applyFont="1" applyFill="1" applyBorder="1"/>
    <xf numFmtId="164" fontId="37" fillId="0" borderId="1" xfId="1" applyNumberFormat="1" applyFont="1" applyFill="1" applyBorder="1"/>
    <xf numFmtId="164" fontId="37" fillId="0" borderId="2" xfId="1" applyNumberFormat="1" applyFont="1" applyBorder="1"/>
    <xf numFmtId="164" fontId="37" fillId="0" borderId="11" xfId="1" applyNumberFormat="1" applyFont="1" applyFill="1" applyBorder="1"/>
    <xf numFmtId="164" fontId="37" fillId="0" borderId="12" xfId="1" applyNumberFormat="1" applyFont="1" applyBorder="1"/>
    <xf numFmtId="164" fontId="39" fillId="5" borderId="13" xfId="1" applyNumberFormat="1" applyFont="1" applyFill="1" applyBorder="1"/>
    <xf numFmtId="164" fontId="39" fillId="0" borderId="13" xfId="1" applyNumberFormat="1" applyFont="1" applyBorder="1"/>
    <xf numFmtId="164" fontId="37" fillId="5" borderId="0" xfId="1" applyNumberFormat="1" applyFont="1" applyFill="1" applyBorder="1"/>
    <xf numFmtId="164" fontId="37" fillId="0" borderId="0" xfId="1" applyNumberFormat="1" applyFont="1" applyBorder="1"/>
    <xf numFmtId="164" fontId="37" fillId="2" borderId="1" xfId="1" applyNumberFormat="1" applyFont="1" applyFill="1" applyBorder="1" applyAlignment="1"/>
    <xf numFmtId="164" fontId="37" fillId="2" borderId="2" xfId="1" applyNumberFormat="1" applyFont="1" applyFill="1" applyBorder="1" applyAlignment="1"/>
    <xf numFmtId="164" fontId="37" fillId="2" borderId="10" xfId="1" applyNumberFormat="1" applyFont="1" applyFill="1" applyBorder="1" applyAlignment="1"/>
    <xf numFmtId="164" fontId="37" fillId="2" borderId="5" xfId="1" applyNumberFormat="1" applyFont="1" applyFill="1" applyBorder="1" applyAlignment="1"/>
    <xf numFmtId="164" fontId="37" fillId="2" borderId="11" xfId="1" applyNumberFormat="1" applyFont="1" applyFill="1" applyBorder="1" applyAlignment="1"/>
    <xf numFmtId="164" fontId="37" fillId="2" borderId="12" xfId="1" applyNumberFormat="1" applyFont="1" applyFill="1" applyBorder="1" applyAlignment="1"/>
    <xf numFmtId="164" fontId="39" fillId="0" borderId="0" xfId="1" applyNumberFormat="1" applyFont="1"/>
    <xf numFmtId="164" fontId="39" fillId="0" borderId="0" xfId="1" applyNumberFormat="1" applyFont="1" applyFill="1" applyBorder="1"/>
    <xf numFmtId="164" fontId="37" fillId="0" borderId="2" xfId="1" applyNumberFormat="1" applyFont="1" applyFill="1" applyBorder="1"/>
    <xf numFmtId="164" fontId="37" fillId="7" borderId="2" xfId="1" applyNumberFormat="1" applyFont="1" applyFill="1" applyBorder="1"/>
    <xf numFmtId="164" fontId="37" fillId="0" borderId="10" xfId="1" applyNumberFormat="1" applyFont="1" applyFill="1" applyBorder="1"/>
    <xf numFmtId="164" fontId="37" fillId="2" borderId="5" xfId="1" applyNumberFormat="1" applyFont="1" applyFill="1" applyBorder="1"/>
    <xf numFmtId="164" fontId="37" fillId="7" borderId="5" xfId="1" applyNumberFormat="1" applyFont="1" applyFill="1" applyBorder="1"/>
    <xf numFmtId="164" fontId="37" fillId="7" borderId="10" xfId="1" applyNumberFormat="1" applyFont="1" applyFill="1" applyBorder="1"/>
    <xf numFmtId="164" fontId="37" fillId="0" borderId="5" xfId="1" applyNumberFormat="1" applyFont="1" applyFill="1" applyBorder="1"/>
    <xf numFmtId="164" fontId="37" fillId="9" borderId="5" xfId="1" applyNumberFormat="1" applyFont="1" applyFill="1" applyBorder="1"/>
    <xf numFmtId="164" fontId="37" fillId="0" borderId="5" xfId="1" applyNumberFormat="1" applyFont="1" applyBorder="1"/>
    <xf numFmtId="164" fontId="37" fillId="11" borderId="26" xfId="1" applyNumberFormat="1" applyFont="1" applyFill="1" applyBorder="1"/>
    <xf numFmtId="164" fontId="37" fillId="10" borderId="5" xfId="1" applyNumberFormat="1" applyFont="1" applyFill="1" applyBorder="1"/>
    <xf numFmtId="164" fontId="37" fillId="10" borderId="26" xfId="1" applyNumberFormat="1" applyFont="1" applyFill="1" applyBorder="1"/>
    <xf numFmtId="164" fontId="37" fillId="11" borderId="5" xfId="1" applyNumberFormat="1" applyFont="1" applyFill="1" applyBorder="1"/>
    <xf numFmtId="164" fontId="37" fillId="11" borderId="0" xfId="1" applyNumberFormat="1" applyFont="1" applyFill="1" applyBorder="1"/>
    <xf numFmtId="164" fontId="37" fillId="10" borderId="0" xfId="1" applyNumberFormat="1" applyFont="1" applyFill="1" applyBorder="1"/>
    <xf numFmtId="164" fontId="37" fillId="11" borderId="19" xfId="1" applyNumberFormat="1" applyFont="1" applyFill="1" applyBorder="1"/>
    <xf numFmtId="164" fontId="37" fillId="7" borderId="18" xfId="1" applyNumberFormat="1" applyFont="1" applyFill="1" applyBorder="1"/>
    <xf numFmtId="164" fontId="37" fillId="7" borderId="19" xfId="1" applyNumberFormat="1" applyFont="1" applyFill="1" applyBorder="1"/>
    <xf numFmtId="164" fontId="37" fillId="7" borderId="11" xfId="1" applyNumberFormat="1" applyFont="1" applyFill="1" applyBorder="1"/>
    <xf numFmtId="164" fontId="37" fillId="7" borderId="12" xfId="1" applyNumberFormat="1" applyFont="1" applyFill="1" applyBorder="1"/>
    <xf numFmtId="164" fontId="39" fillId="0" borderId="0" xfId="1" applyNumberFormat="1" applyFont="1" applyAlignment="1">
      <alignment horizontal="center"/>
    </xf>
    <xf numFmtId="164" fontId="37" fillId="2" borderId="15" xfId="1" applyNumberFormat="1" applyFont="1" applyFill="1" applyBorder="1" applyAlignment="1">
      <alignment horizontal="center"/>
    </xf>
    <xf numFmtId="164" fontId="37" fillId="2" borderId="16" xfId="1" applyNumberFormat="1" applyFont="1" applyFill="1" applyBorder="1" applyAlignment="1">
      <alignment horizontal="center"/>
    </xf>
    <xf numFmtId="164" fontId="41" fillId="6" borderId="15" xfId="1" applyNumberFormat="1" applyFont="1" applyFill="1" applyBorder="1" applyAlignment="1">
      <alignment horizontal="center"/>
    </xf>
    <xf numFmtId="164" fontId="41" fillId="6" borderId="16" xfId="1" applyNumberFormat="1" applyFont="1" applyFill="1" applyBorder="1" applyAlignment="1">
      <alignment horizontal="center"/>
    </xf>
    <xf numFmtId="0" fontId="37" fillId="0" borderId="4" xfId="0" applyFont="1" applyBorder="1"/>
    <xf numFmtId="0" fontId="36" fillId="0" borderId="47" xfId="0" applyFont="1" applyBorder="1" applyAlignment="1">
      <alignment horizontal="centerContinuous"/>
    </xf>
    <xf numFmtId="164" fontId="3" fillId="0" borderId="13" xfId="1" applyNumberFormat="1" applyFont="1" applyBorder="1" applyAlignment="1">
      <alignment horizontal="center"/>
    </xf>
    <xf numFmtId="170" fontId="2" fillId="2" borderId="12" xfId="3" applyNumberFormat="1" applyFont="1" applyFill="1" applyBorder="1"/>
    <xf numFmtId="1" fontId="2" fillId="10" borderId="22" xfId="1" applyNumberFormat="1" applyFont="1" applyFill="1" applyBorder="1"/>
    <xf numFmtId="164" fontId="2" fillId="10" borderId="22" xfId="1" applyNumberFormat="1" applyFont="1" applyFill="1" applyBorder="1"/>
    <xf numFmtId="164" fontId="37" fillId="7" borderId="25" xfId="1" applyNumberFormat="1" applyFont="1" applyFill="1" applyBorder="1"/>
    <xf numFmtId="164" fontId="37" fillId="7" borderId="26" xfId="1" applyNumberFormat="1" applyFont="1" applyFill="1" applyBorder="1"/>
    <xf numFmtId="164" fontId="37" fillId="9" borderId="26" xfId="1" applyNumberFormat="1" applyFont="1" applyFill="1" applyBorder="1"/>
    <xf numFmtId="164" fontId="37" fillId="10" borderId="22" xfId="1" applyNumberFormat="1" applyFont="1" applyFill="1" applyBorder="1"/>
    <xf numFmtId="164" fontId="2" fillId="0" borderId="29" xfId="1" applyNumberFormat="1" applyFont="1" applyFill="1" applyBorder="1"/>
    <xf numFmtId="164" fontId="2" fillId="13" borderId="29" xfId="1" applyNumberFormat="1" applyFont="1" applyFill="1" applyBorder="1"/>
    <xf numFmtId="164" fontId="2" fillId="13" borderId="30" xfId="1" applyNumberFormat="1" applyFont="1" applyFill="1" applyBorder="1"/>
    <xf numFmtId="164" fontId="10" fillId="14" borderId="1" xfId="1" applyNumberFormat="1" applyFont="1" applyFill="1" applyBorder="1"/>
    <xf numFmtId="0" fontId="42" fillId="2" borderId="10" xfId="0" applyFont="1" applyFill="1" applyBorder="1" applyAlignment="1">
      <alignment horizontal="left"/>
    </xf>
    <xf numFmtId="0" fontId="42" fillId="2" borderId="5" xfId="0" applyFont="1" applyFill="1" applyBorder="1" applyAlignment="1">
      <alignment horizontal="center"/>
    </xf>
    <xf numFmtId="0" fontId="42" fillId="3" borderId="5" xfId="0" applyFont="1" applyFill="1" applyBorder="1" applyAlignment="1">
      <alignment horizontal="center"/>
    </xf>
    <xf numFmtId="0" fontId="42" fillId="3" borderId="26" xfId="0" applyFont="1" applyFill="1" applyBorder="1" applyAlignment="1">
      <alignment horizontal="center"/>
    </xf>
    <xf numFmtId="167" fontId="42" fillId="2" borderId="21" xfId="0" applyNumberFormat="1" applyFont="1" applyFill="1" applyBorder="1" applyAlignment="1">
      <alignment horizontal="center"/>
    </xf>
    <xf numFmtId="0" fontId="43" fillId="0" borderId="0" xfId="0" applyFont="1"/>
    <xf numFmtId="164" fontId="2" fillId="2" borderId="25" xfId="1" applyNumberFormat="1" applyFont="1" applyFill="1" applyBorder="1"/>
    <xf numFmtId="1" fontId="2" fillId="11" borderId="39" xfId="1" applyNumberFormat="1" applyFont="1" applyFill="1" applyBorder="1"/>
    <xf numFmtId="164" fontId="2" fillId="7" borderId="54" xfId="1" applyNumberFormat="1" applyFont="1" applyFill="1" applyBorder="1"/>
    <xf numFmtId="9" fontId="2" fillId="2" borderId="39" xfId="3" applyFont="1" applyFill="1" applyBorder="1"/>
    <xf numFmtId="9" fontId="2" fillId="2" borderId="54" xfId="3" applyFont="1" applyFill="1" applyBorder="1"/>
    <xf numFmtId="164" fontId="2" fillId="11" borderId="39" xfId="1" applyNumberFormat="1" applyFont="1" applyFill="1" applyBorder="1"/>
    <xf numFmtId="164" fontId="2" fillId="9" borderId="54" xfId="1" applyNumberFormat="1" applyFont="1" applyFill="1" applyBorder="1"/>
    <xf numFmtId="164" fontId="2" fillId="2" borderId="55" xfId="1" applyNumberFormat="1" applyFont="1" applyFill="1" applyBorder="1"/>
    <xf numFmtId="164" fontId="2" fillId="0" borderId="55" xfId="1" applyNumberFormat="1" applyFont="1" applyBorder="1"/>
    <xf numFmtId="164" fontId="2" fillId="0" borderId="30" xfId="1" applyNumberFormat="1" applyFont="1" applyBorder="1"/>
    <xf numFmtId="164" fontId="2" fillId="2" borderId="55" xfId="1" applyNumberFormat="1" applyFont="1" applyFill="1" applyBorder="1" applyAlignment="1"/>
    <xf numFmtId="164" fontId="2" fillId="2" borderId="29" xfId="1" applyNumberFormat="1" applyFont="1" applyFill="1" applyBorder="1" applyAlignment="1"/>
    <xf numFmtId="164" fontId="2" fillId="2" borderId="30" xfId="1" applyNumberFormat="1" applyFont="1" applyFill="1" applyBorder="1" applyAlignment="1"/>
    <xf numFmtId="1" fontId="2" fillId="11" borderId="54" xfId="1" applyNumberFormat="1" applyFont="1" applyFill="1" applyBorder="1"/>
    <xf numFmtId="164" fontId="2" fillId="7" borderId="55" xfId="1" applyNumberFormat="1" applyFont="1" applyFill="1" applyBorder="1"/>
    <xf numFmtId="164" fontId="2" fillId="7" borderId="29" xfId="1" applyNumberFormat="1" applyFont="1" applyFill="1" applyBorder="1"/>
    <xf numFmtId="164" fontId="2" fillId="9" borderId="29" xfId="1" applyNumberFormat="1" applyFont="1" applyFill="1" applyBorder="1"/>
    <xf numFmtId="1" fontId="2" fillId="11" borderId="56" xfId="1" applyNumberFormat="1" applyFont="1" applyFill="1" applyBorder="1"/>
    <xf numFmtId="1" fontId="2" fillId="11" borderId="30" xfId="1" applyNumberFormat="1" applyFont="1" applyFill="1" applyBorder="1"/>
    <xf numFmtId="9" fontId="2" fillId="2" borderId="56" xfId="3" applyFont="1" applyFill="1" applyBorder="1"/>
    <xf numFmtId="9" fontId="2" fillId="2" borderId="30" xfId="3" applyFont="1" applyFill="1" applyBorder="1"/>
    <xf numFmtId="164" fontId="2" fillId="7" borderId="30" xfId="1" applyNumberFormat="1" applyFont="1" applyFill="1" applyBorder="1"/>
    <xf numFmtId="164" fontId="2" fillId="2" borderId="14" xfId="1" applyNumberFormat="1" applyFont="1" applyFill="1" applyBorder="1" applyAlignment="1">
      <alignment horizontal="center"/>
    </xf>
    <xf numFmtId="164" fontId="7" fillId="6" borderId="14" xfId="1" applyNumberFormat="1" applyFont="1" applyFill="1" applyBorder="1" applyAlignment="1">
      <alignment horizontal="center"/>
    </xf>
    <xf numFmtId="164" fontId="3" fillId="0" borderId="0" xfId="1" applyNumberFormat="1" applyFont="1" applyBorder="1" applyAlignment="1">
      <alignment horizontal="center"/>
    </xf>
    <xf numFmtId="9" fontId="2" fillId="2" borderId="35" xfId="3" applyFont="1" applyFill="1" applyBorder="1"/>
    <xf numFmtId="9" fontId="2" fillId="2" borderId="57" xfId="3" applyFont="1" applyFill="1" applyBorder="1"/>
    <xf numFmtId="164" fontId="2" fillId="11" borderId="56" xfId="1" applyNumberFormat="1" applyFont="1" applyFill="1" applyBorder="1"/>
    <xf numFmtId="164" fontId="2" fillId="11" borderId="30" xfId="1" applyNumberFormat="1" applyFont="1" applyFill="1" applyBorder="1"/>
    <xf numFmtId="164" fontId="2" fillId="11" borderId="54" xfId="1" applyNumberFormat="1" applyFont="1" applyFill="1" applyBorder="1"/>
    <xf numFmtId="164" fontId="2" fillId="9" borderId="30" xfId="1" applyNumberFormat="1" applyFont="1" applyFill="1" applyBorder="1"/>
    <xf numFmtId="164" fontId="3" fillId="10" borderId="0" xfId="1" applyNumberFormat="1" applyFont="1" applyFill="1" applyBorder="1"/>
    <xf numFmtId="164" fontId="37" fillId="2" borderId="55" xfId="1" applyNumberFormat="1" applyFont="1" applyFill="1" applyBorder="1"/>
    <xf numFmtId="9" fontId="37" fillId="2" borderId="56" xfId="3" applyFont="1" applyFill="1" applyBorder="1"/>
    <xf numFmtId="9" fontId="37" fillId="2" borderId="57" xfId="3" applyFont="1" applyFill="1" applyBorder="1"/>
    <xf numFmtId="164" fontId="37" fillId="0" borderId="55" xfId="1" applyNumberFormat="1" applyFont="1" applyBorder="1"/>
    <xf numFmtId="164" fontId="37" fillId="0" borderId="30" xfId="1" applyNumberFormat="1" applyFont="1" applyBorder="1"/>
    <xf numFmtId="164" fontId="37" fillId="2" borderId="55" xfId="1" applyNumberFormat="1" applyFont="1" applyFill="1" applyBorder="1" applyAlignment="1"/>
    <xf numFmtId="164" fontId="37" fillId="2" borderId="29" xfId="1" applyNumberFormat="1" applyFont="1" applyFill="1" applyBorder="1" applyAlignment="1"/>
    <xf numFmtId="164" fontId="37" fillId="2" borderId="30" xfId="1" applyNumberFormat="1" applyFont="1" applyFill="1" applyBorder="1" applyAlignment="1"/>
    <xf numFmtId="164" fontId="37" fillId="7" borderId="55" xfId="1" applyNumberFormat="1" applyFont="1" applyFill="1" applyBorder="1"/>
    <xf numFmtId="164" fontId="37" fillId="7" borderId="29" xfId="1" applyNumberFormat="1" applyFont="1" applyFill="1" applyBorder="1"/>
    <xf numFmtId="164" fontId="37" fillId="9" borderId="29" xfId="1" applyNumberFormat="1" applyFont="1" applyFill="1" applyBorder="1"/>
    <xf numFmtId="164" fontId="37" fillId="11" borderId="56" xfId="1" applyNumberFormat="1" applyFont="1" applyFill="1" applyBorder="1"/>
    <xf numFmtId="164" fontId="37" fillId="11" borderId="30" xfId="1" applyNumberFormat="1" applyFont="1" applyFill="1" applyBorder="1"/>
    <xf numFmtId="164" fontId="37" fillId="2" borderId="14" xfId="1" applyNumberFormat="1" applyFont="1" applyFill="1" applyBorder="1" applyAlignment="1">
      <alignment horizontal="center"/>
    </xf>
    <xf numFmtId="164" fontId="41" fillId="6" borderId="14" xfId="1" applyNumberFormat="1" applyFont="1" applyFill="1" applyBorder="1" applyAlignment="1">
      <alignment horizontal="center"/>
    </xf>
    <xf numFmtId="164" fontId="39" fillId="0" borderId="0" xfId="1" applyNumberFormat="1" applyFont="1" applyBorder="1"/>
    <xf numFmtId="164" fontId="37" fillId="11" borderId="39" xfId="1" applyNumberFormat="1" applyFont="1" applyFill="1" applyBorder="1"/>
    <xf numFmtId="164" fontId="37" fillId="11" borderId="54" xfId="1" applyNumberFormat="1" applyFont="1" applyFill="1" applyBorder="1"/>
    <xf numFmtId="164" fontId="39" fillId="0" borderId="0" xfId="1" applyNumberFormat="1" applyFont="1" applyBorder="1" applyAlignment="1">
      <alignment horizontal="center"/>
    </xf>
    <xf numFmtId="164" fontId="2" fillId="7" borderId="55" xfId="1" applyNumberFormat="1" applyFont="1" applyFill="1" applyBorder="1" applyAlignment="1">
      <alignment horizontal="center"/>
    </xf>
    <xf numFmtId="164" fontId="2" fillId="7" borderId="29" xfId="1" applyNumberFormat="1" applyFont="1" applyFill="1" applyBorder="1" applyAlignment="1">
      <alignment horizontal="center"/>
    </xf>
    <xf numFmtId="164" fontId="2" fillId="9" borderId="29" xfId="1" applyNumberFormat="1" applyFont="1" applyFill="1" applyBorder="1" applyAlignment="1">
      <alignment horizontal="center"/>
    </xf>
    <xf numFmtId="164" fontId="2" fillId="9" borderId="30" xfId="1" applyNumberFormat="1" applyFont="1" applyFill="1" applyBorder="1" applyAlignment="1">
      <alignment horizontal="center"/>
    </xf>
    <xf numFmtId="164" fontId="2" fillId="7" borderId="25" xfId="1" applyNumberFormat="1" applyFont="1" applyFill="1" applyBorder="1" applyAlignment="1">
      <alignment horizontal="center"/>
    </xf>
    <xf numFmtId="164" fontId="2" fillId="7" borderId="26" xfId="1" applyNumberFormat="1" applyFont="1" applyFill="1" applyBorder="1" applyAlignment="1">
      <alignment horizontal="center"/>
    </xf>
    <xf numFmtId="164" fontId="2" fillId="9" borderId="26" xfId="1" applyNumberFormat="1" applyFont="1" applyFill="1" applyBorder="1" applyAlignment="1">
      <alignment horizontal="center"/>
    </xf>
    <xf numFmtId="164" fontId="2" fillId="9" borderId="54" xfId="1" applyNumberFormat="1" applyFont="1" applyFill="1" applyBorder="1" applyAlignment="1">
      <alignment horizontal="center"/>
    </xf>
    <xf numFmtId="164" fontId="3" fillId="0" borderId="0" xfId="1" applyNumberFormat="1" applyFont="1" applyFill="1" applyBorder="1" applyAlignment="1">
      <alignment horizontal="center"/>
    </xf>
    <xf numFmtId="9" fontId="37" fillId="2" borderId="35" xfId="3" applyFont="1" applyFill="1" applyBorder="1"/>
    <xf numFmtId="164" fontId="2" fillId="7" borderId="56" xfId="1" applyNumberFormat="1" applyFont="1" applyFill="1" applyBorder="1"/>
    <xf numFmtId="164" fontId="2" fillId="9" borderId="56" xfId="1" applyNumberFormat="1" applyFont="1" applyFill="1" applyBorder="1"/>
    <xf numFmtId="164" fontId="2" fillId="7" borderId="39" xfId="1" applyNumberFormat="1" applyFont="1" applyFill="1" applyBorder="1"/>
    <xf numFmtId="164" fontId="2" fillId="9" borderId="39" xfId="1" applyNumberFormat="1" applyFont="1" applyFill="1" applyBorder="1"/>
    <xf numFmtId="164" fontId="2" fillId="2" borderId="12" xfId="1" applyNumberFormat="1" applyFont="1" applyFill="1" applyBorder="1"/>
    <xf numFmtId="0" fontId="22" fillId="4" borderId="0" xfId="0" applyFont="1" applyFill="1" applyAlignment="1" applyProtection="1">
      <alignment horizontal="center" vertical="center" wrapText="1"/>
      <protection locked="0"/>
    </xf>
    <xf numFmtId="0" fontId="23" fillId="4" borderId="0" xfId="0" applyFont="1" applyFill="1" applyAlignment="1" applyProtection="1">
      <alignment horizontal="center" vertical="center" wrapText="1"/>
      <protection locked="0"/>
    </xf>
    <xf numFmtId="165" fontId="22" fillId="4" borderId="0" xfId="0" applyNumberFormat="1" applyFont="1" applyFill="1" applyAlignment="1" applyProtection="1">
      <alignment horizontal="center" vertical="center" wrapText="1"/>
      <protection locked="0"/>
    </xf>
    <xf numFmtId="0" fontId="20" fillId="4" borderId="0" xfId="0" applyFont="1" applyFill="1" applyAlignment="1" applyProtection="1">
      <alignment horizontal="center"/>
      <protection locked="0"/>
    </xf>
    <xf numFmtId="0" fontId="16" fillId="4" borderId="0" xfId="0" applyFont="1" applyFill="1" applyAlignment="1">
      <alignment horizontal="center"/>
    </xf>
    <xf numFmtId="0" fontId="17" fillId="4" borderId="0" xfId="0" applyFont="1" applyFill="1" applyAlignment="1">
      <alignment horizontal="left" vertical="justify" wrapText="1"/>
    </xf>
    <xf numFmtId="0" fontId="17" fillId="4" borderId="0" xfId="0" applyFont="1" applyFill="1" applyAlignment="1">
      <alignment horizontal="center"/>
    </xf>
    <xf numFmtId="0" fontId="18" fillId="4" borderId="0" xfId="0" applyFont="1" applyFill="1" applyAlignment="1" applyProtection="1">
      <alignment horizontal="center"/>
      <protection locked="0"/>
    </xf>
    <xf numFmtId="166" fontId="7" fillId="0" borderId="27" xfId="2" applyFont="1" applyBorder="1" applyAlignment="1">
      <alignment vertical="center" wrapText="1"/>
    </xf>
    <xf numFmtId="166" fontId="7" fillId="0" borderId="28" xfId="2" applyFont="1" applyBorder="1" applyAlignment="1">
      <alignment vertical="center" wrapText="1"/>
    </xf>
    <xf numFmtId="166" fontId="7" fillId="0" borderId="14" xfId="2" applyFont="1" applyBorder="1" applyAlignment="1">
      <alignment vertical="center" wrapText="1"/>
    </xf>
    <xf numFmtId="165" fontId="4" fillId="10" borderId="27" xfId="0" applyNumberFormat="1" applyFont="1" applyFill="1" applyBorder="1" applyAlignment="1">
      <alignment horizontal="center" vertical="center"/>
    </xf>
    <xf numFmtId="165" fontId="4" fillId="10" borderId="14" xfId="0" applyNumberFormat="1" applyFont="1" applyFill="1" applyBorder="1" applyAlignment="1">
      <alignment horizontal="center" vertical="center"/>
    </xf>
    <xf numFmtId="0" fontId="2" fillId="0" borderId="0" xfId="0" quotePrefix="1" applyFont="1" applyAlignment="1">
      <alignment horizontal="left" vertical="center" wrapText="1"/>
    </xf>
    <xf numFmtId="0" fontId="14" fillId="8" borderId="0" xfId="0" applyFont="1" applyFill="1" applyAlignment="1">
      <alignment horizontal="center" wrapText="1"/>
    </xf>
    <xf numFmtId="0" fontId="3" fillId="8" borderId="0" xfId="0" applyFont="1" applyFill="1" applyAlignment="1">
      <alignment horizontal="center" wrapText="1"/>
    </xf>
    <xf numFmtId="0" fontId="2" fillId="0" borderId="0" xfId="0" applyFont="1" applyAlignment="1">
      <alignment horizontal="left" wrapText="1"/>
    </xf>
    <xf numFmtId="0" fontId="3" fillId="0" borderId="0" xfId="0" applyFont="1" applyAlignment="1">
      <alignment horizontal="left" wrapText="1"/>
    </xf>
    <xf numFmtId="0" fontId="2" fillId="0" borderId="0" xfId="0" applyFont="1" applyAlignment="1">
      <alignment horizontal="left" vertical="center" wrapText="1"/>
    </xf>
    <xf numFmtId="0" fontId="26" fillId="0" borderId="0" xfId="0" applyFont="1" applyAlignment="1">
      <alignment horizontal="left" wrapText="1"/>
    </xf>
    <xf numFmtId="0" fontId="2" fillId="0" borderId="41" xfId="0" applyFont="1" applyBorder="1" applyAlignment="1">
      <alignment horizontal="left" vertical="center" wrapText="1"/>
    </xf>
  </cellXfs>
  <cellStyles count="5">
    <cellStyle name="Comma" xfId="1" builtinId="3"/>
    <cellStyle name="Comma 2" xfId="4" xr:uid="{00000000-0005-0000-0000-000001000000}"/>
    <cellStyle name="Normal" xfId="0" builtinId="0"/>
    <cellStyle name="Normal_Inputs PSM 14-9_TEMPLATE" xfId="2" xr:uid="{00000000-0005-0000-0000-000003000000}"/>
    <cellStyle name="Percent" xfId="3" builtinId="5"/>
  </cellStyles>
  <dxfs count="3">
    <dxf>
      <font>
        <condense val="0"/>
        <extend val="0"/>
        <color indexed="10"/>
      </font>
    </dxf>
    <dxf>
      <fill>
        <patternFill>
          <bgColor indexed="42"/>
        </patternFill>
      </fill>
    </dxf>
    <dxf>
      <fill>
        <patternFill>
          <bgColor indexed="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J51"/>
  <sheetViews>
    <sheetView workbookViewId="0"/>
  </sheetViews>
  <sheetFormatPr defaultRowHeight="12.75"/>
  <cols>
    <col min="1" max="1" width="9.140625" style="97"/>
    <col min="2" max="2" width="16.7109375" style="97" bestFit="1" customWidth="1"/>
    <col min="3" max="6" width="9.140625" style="97"/>
    <col min="7" max="7" width="9.85546875" style="97" customWidth="1"/>
    <col min="8" max="255" width="9.140625" style="97"/>
    <col min="256" max="256" width="16.7109375" style="97" bestFit="1" customWidth="1"/>
    <col min="257" max="260" width="9.140625" style="97"/>
    <col min="261" max="261" width="9.85546875" style="97" customWidth="1"/>
    <col min="262" max="511" width="9.140625" style="97"/>
    <col min="512" max="512" width="16.7109375" style="97" bestFit="1" customWidth="1"/>
    <col min="513" max="516" width="9.140625" style="97"/>
    <col min="517" max="517" width="9.85546875" style="97" customWidth="1"/>
    <col min="518" max="767" width="9.140625" style="97"/>
    <col min="768" max="768" width="16.7109375" style="97" bestFit="1" customWidth="1"/>
    <col min="769" max="772" width="9.140625" style="97"/>
    <col min="773" max="773" width="9.85546875" style="97" customWidth="1"/>
    <col min="774" max="1023" width="9.140625" style="97"/>
    <col min="1024" max="1024" width="16.7109375" style="97" bestFit="1" customWidth="1"/>
    <col min="1025" max="1028" width="9.140625" style="97"/>
    <col min="1029" max="1029" width="9.85546875" style="97" customWidth="1"/>
    <col min="1030" max="1279" width="9.140625" style="97"/>
    <col min="1280" max="1280" width="16.7109375" style="97" bestFit="1" customWidth="1"/>
    <col min="1281" max="1284" width="9.140625" style="97"/>
    <col min="1285" max="1285" width="9.85546875" style="97" customWidth="1"/>
    <col min="1286" max="1535" width="9.140625" style="97"/>
    <col min="1536" max="1536" width="16.7109375" style="97" bestFit="1" customWidth="1"/>
    <col min="1537" max="1540" width="9.140625" style="97"/>
    <col min="1541" max="1541" width="9.85546875" style="97" customWidth="1"/>
    <col min="1542" max="1791" width="9.140625" style="97"/>
    <col min="1792" max="1792" width="16.7109375" style="97" bestFit="1" customWidth="1"/>
    <col min="1793" max="1796" width="9.140625" style="97"/>
    <col min="1797" max="1797" width="9.85546875" style="97" customWidth="1"/>
    <col min="1798" max="2047" width="9.140625" style="97"/>
    <col min="2048" max="2048" width="16.7109375" style="97" bestFit="1" customWidth="1"/>
    <col min="2049" max="2052" width="9.140625" style="97"/>
    <col min="2053" max="2053" width="9.85546875" style="97" customWidth="1"/>
    <col min="2054" max="2303" width="9.140625" style="97"/>
    <col min="2304" max="2304" width="16.7109375" style="97" bestFit="1" customWidth="1"/>
    <col min="2305" max="2308" width="9.140625" style="97"/>
    <col min="2309" max="2309" width="9.85546875" style="97" customWidth="1"/>
    <col min="2310" max="2559" width="9.140625" style="97"/>
    <col min="2560" max="2560" width="16.7109375" style="97" bestFit="1" customWidth="1"/>
    <col min="2561" max="2564" width="9.140625" style="97"/>
    <col min="2565" max="2565" width="9.85546875" style="97" customWidth="1"/>
    <col min="2566" max="2815" width="9.140625" style="97"/>
    <col min="2816" max="2816" width="16.7109375" style="97" bestFit="1" customWidth="1"/>
    <col min="2817" max="2820" width="9.140625" style="97"/>
    <col min="2821" max="2821" width="9.85546875" style="97" customWidth="1"/>
    <col min="2822" max="3071" width="9.140625" style="97"/>
    <col min="3072" max="3072" width="16.7109375" style="97" bestFit="1" customWidth="1"/>
    <col min="3073" max="3076" width="9.140625" style="97"/>
    <col min="3077" max="3077" width="9.85546875" style="97" customWidth="1"/>
    <col min="3078" max="3327" width="9.140625" style="97"/>
    <col min="3328" max="3328" width="16.7109375" style="97" bestFit="1" customWidth="1"/>
    <col min="3329" max="3332" width="9.140625" style="97"/>
    <col min="3333" max="3333" width="9.85546875" style="97" customWidth="1"/>
    <col min="3334" max="3583" width="9.140625" style="97"/>
    <col min="3584" max="3584" width="16.7109375" style="97" bestFit="1" customWidth="1"/>
    <col min="3585" max="3588" width="9.140625" style="97"/>
    <col min="3589" max="3589" width="9.85546875" style="97" customWidth="1"/>
    <col min="3590" max="3839" width="9.140625" style="97"/>
    <col min="3840" max="3840" width="16.7109375" style="97" bestFit="1" customWidth="1"/>
    <col min="3841" max="3844" width="9.140625" style="97"/>
    <col min="3845" max="3845" width="9.85546875" style="97" customWidth="1"/>
    <col min="3846" max="4095" width="9.140625" style="97"/>
    <col min="4096" max="4096" width="16.7109375" style="97" bestFit="1" customWidth="1"/>
    <col min="4097" max="4100" width="9.140625" style="97"/>
    <col min="4101" max="4101" width="9.85546875" style="97" customWidth="1"/>
    <col min="4102" max="4351" width="9.140625" style="97"/>
    <col min="4352" max="4352" width="16.7109375" style="97" bestFit="1" customWidth="1"/>
    <col min="4353" max="4356" width="9.140625" style="97"/>
    <col min="4357" max="4357" width="9.85546875" style="97" customWidth="1"/>
    <col min="4358" max="4607" width="9.140625" style="97"/>
    <col min="4608" max="4608" width="16.7109375" style="97" bestFit="1" customWidth="1"/>
    <col min="4609" max="4612" width="9.140625" style="97"/>
    <col min="4613" max="4613" width="9.85546875" style="97" customWidth="1"/>
    <col min="4614" max="4863" width="9.140625" style="97"/>
    <col min="4864" max="4864" width="16.7109375" style="97" bestFit="1" customWidth="1"/>
    <col min="4865" max="4868" width="9.140625" style="97"/>
    <col min="4869" max="4869" width="9.85546875" style="97" customWidth="1"/>
    <col min="4870" max="5119" width="9.140625" style="97"/>
    <col min="5120" max="5120" width="16.7109375" style="97" bestFit="1" customWidth="1"/>
    <col min="5121" max="5124" width="9.140625" style="97"/>
    <col min="5125" max="5125" width="9.85546875" style="97" customWidth="1"/>
    <col min="5126" max="5375" width="9.140625" style="97"/>
    <col min="5376" max="5376" width="16.7109375" style="97" bestFit="1" customWidth="1"/>
    <col min="5377" max="5380" width="9.140625" style="97"/>
    <col min="5381" max="5381" width="9.85546875" style="97" customWidth="1"/>
    <col min="5382" max="5631" width="9.140625" style="97"/>
    <col min="5632" max="5632" width="16.7109375" style="97" bestFit="1" customWidth="1"/>
    <col min="5633" max="5636" width="9.140625" style="97"/>
    <col min="5637" max="5637" width="9.85546875" style="97" customWidth="1"/>
    <col min="5638" max="5887" width="9.140625" style="97"/>
    <col min="5888" max="5888" width="16.7109375" style="97" bestFit="1" customWidth="1"/>
    <col min="5889" max="5892" width="9.140625" style="97"/>
    <col min="5893" max="5893" width="9.85546875" style="97" customWidth="1"/>
    <col min="5894" max="6143" width="9.140625" style="97"/>
    <col min="6144" max="6144" width="16.7109375" style="97" bestFit="1" customWidth="1"/>
    <col min="6145" max="6148" width="9.140625" style="97"/>
    <col min="6149" max="6149" width="9.85546875" style="97" customWidth="1"/>
    <col min="6150" max="6399" width="9.140625" style="97"/>
    <col min="6400" max="6400" width="16.7109375" style="97" bestFit="1" customWidth="1"/>
    <col min="6401" max="6404" width="9.140625" style="97"/>
    <col min="6405" max="6405" width="9.85546875" style="97" customWidth="1"/>
    <col min="6406" max="6655" width="9.140625" style="97"/>
    <col min="6656" max="6656" width="16.7109375" style="97" bestFit="1" customWidth="1"/>
    <col min="6657" max="6660" width="9.140625" style="97"/>
    <col min="6661" max="6661" width="9.85546875" style="97" customWidth="1"/>
    <col min="6662" max="6911" width="9.140625" style="97"/>
    <col min="6912" max="6912" width="16.7109375" style="97" bestFit="1" customWidth="1"/>
    <col min="6913" max="6916" width="9.140625" style="97"/>
    <col min="6917" max="6917" width="9.85546875" style="97" customWidth="1"/>
    <col min="6918" max="7167" width="9.140625" style="97"/>
    <col min="7168" max="7168" width="16.7109375" style="97" bestFit="1" customWidth="1"/>
    <col min="7169" max="7172" width="9.140625" style="97"/>
    <col min="7173" max="7173" width="9.85546875" style="97" customWidth="1"/>
    <col min="7174" max="7423" width="9.140625" style="97"/>
    <col min="7424" max="7424" width="16.7109375" style="97" bestFit="1" customWidth="1"/>
    <col min="7425" max="7428" width="9.140625" style="97"/>
    <col min="7429" max="7429" width="9.85546875" style="97" customWidth="1"/>
    <col min="7430" max="7679" width="9.140625" style="97"/>
    <col min="7680" max="7680" width="16.7109375" style="97" bestFit="1" customWidth="1"/>
    <col min="7681" max="7684" width="9.140625" style="97"/>
    <col min="7685" max="7685" width="9.85546875" style="97" customWidth="1"/>
    <col min="7686" max="7935" width="9.140625" style="97"/>
    <col min="7936" max="7936" width="16.7109375" style="97" bestFit="1" customWidth="1"/>
    <col min="7937" max="7940" width="9.140625" style="97"/>
    <col min="7941" max="7941" width="9.85546875" style="97" customWidth="1"/>
    <col min="7942" max="8191" width="9.140625" style="97"/>
    <col min="8192" max="8192" width="16.7109375" style="97" bestFit="1" customWidth="1"/>
    <col min="8193" max="8196" width="9.140625" style="97"/>
    <col min="8197" max="8197" width="9.85546875" style="97" customWidth="1"/>
    <col min="8198" max="8447" width="9.140625" style="97"/>
    <col min="8448" max="8448" width="16.7109375" style="97" bestFit="1" customWidth="1"/>
    <col min="8449" max="8452" width="9.140625" style="97"/>
    <col min="8453" max="8453" width="9.85546875" style="97" customWidth="1"/>
    <col min="8454" max="8703" width="9.140625" style="97"/>
    <col min="8704" max="8704" width="16.7109375" style="97" bestFit="1" customWidth="1"/>
    <col min="8705" max="8708" width="9.140625" style="97"/>
    <col min="8709" max="8709" width="9.85546875" style="97" customWidth="1"/>
    <col min="8710" max="8959" width="9.140625" style="97"/>
    <col min="8960" max="8960" width="16.7109375" style="97" bestFit="1" customWidth="1"/>
    <col min="8961" max="8964" width="9.140625" style="97"/>
    <col min="8965" max="8965" width="9.85546875" style="97" customWidth="1"/>
    <col min="8966" max="9215" width="9.140625" style="97"/>
    <col min="9216" max="9216" width="16.7109375" style="97" bestFit="1" customWidth="1"/>
    <col min="9217" max="9220" width="9.140625" style="97"/>
    <col min="9221" max="9221" width="9.85546875" style="97" customWidth="1"/>
    <col min="9222" max="9471" width="9.140625" style="97"/>
    <col min="9472" max="9472" width="16.7109375" style="97" bestFit="1" customWidth="1"/>
    <col min="9473" max="9476" width="9.140625" style="97"/>
    <col min="9477" max="9477" width="9.85546875" style="97" customWidth="1"/>
    <col min="9478" max="9727" width="9.140625" style="97"/>
    <col min="9728" max="9728" width="16.7109375" style="97" bestFit="1" customWidth="1"/>
    <col min="9729" max="9732" width="9.140625" style="97"/>
    <col min="9733" max="9733" width="9.85546875" style="97" customWidth="1"/>
    <col min="9734" max="9983" width="9.140625" style="97"/>
    <col min="9984" max="9984" width="16.7109375" style="97" bestFit="1" customWidth="1"/>
    <col min="9985" max="9988" width="9.140625" style="97"/>
    <col min="9989" max="9989" width="9.85546875" style="97" customWidth="1"/>
    <col min="9990" max="10239" width="9.140625" style="97"/>
    <col min="10240" max="10240" width="16.7109375" style="97" bestFit="1" customWidth="1"/>
    <col min="10241" max="10244" width="9.140625" style="97"/>
    <col min="10245" max="10245" width="9.85546875" style="97" customWidth="1"/>
    <col min="10246" max="10495" width="9.140625" style="97"/>
    <col min="10496" max="10496" width="16.7109375" style="97" bestFit="1" customWidth="1"/>
    <col min="10497" max="10500" width="9.140625" style="97"/>
    <col min="10501" max="10501" width="9.85546875" style="97" customWidth="1"/>
    <col min="10502" max="10751" width="9.140625" style="97"/>
    <col min="10752" max="10752" width="16.7109375" style="97" bestFit="1" customWidth="1"/>
    <col min="10753" max="10756" width="9.140625" style="97"/>
    <col min="10757" max="10757" width="9.85546875" style="97" customWidth="1"/>
    <col min="10758" max="11007" width="9.140625" style="97"/>
    <col min="11008" max="11008" width="16.7109375" style="97" bestFit="1" customWidth="1"/>
    <col min="11009" max="11012" width="9.140625" style="97"/>
    <col min="11013" max="11013" width="9.85546875" style="97" customWidth="1"/>
    <col min="11014" max="11263" width="9.140625" style="97"/>
    <col min="11264" max="11264" width="16.7109375" style="97" bestFit="1" customWidth="1"/>
    <col min="11265" max="11268" width="9.140625" style="97"/>
    <col min="11269" max="11269" width="9.85546875" style="97" customWidth="1"/>
    <col min="11270" max="11519" width="9.140625" style="97"/>
    <col min="11520" max="11520" width="16.7109375" style="97" bestFit="1" customWidth="1"/>
    <col min="11521" max="11524" width="9.140625" style="97"/>
    <col min="11525" max="11525" width="9.85546875" style="97" customWidth="1"/>
    <col min="11526" max="11775" width="9.140625" style="97"/>
    <col min="11776" max="11776" width="16.7109375" style="97" bestFit="1" customWidth="1"/>
    <col min="11777" max="11780" width="9.140625" style="97"/>
    <col min="11781" max="11781" width="9.85546875" style="97" customWidth="1"/>
    <col min="11782" max="12031" width="9.140625" style="97"/>
    <col min="12032" max="12032" width="16.7109375" style="97" bestFit="1" customWidth="1"/>
    <col min="12033" max="12036" width="9.140625" style="97"/>
    <col min="12037" max="12037" width="9.85546875" style="97" customWidth="1"/>
    <col min="12038" max="12287" width="9.140625" style="97"/>
    <col min="12288" max="12288" width="16.7109375" style="97" bestFit="1" customWidth="1"/>
    <col min="12289" max="12292" width="9.140625" style="97"/>
    <col min="12293" max="12293" width="9.85546875" style="97" customWidth="1"/>
    <col min="12294" max="12543" width="9.140625" style="97"/>
    <col min="12544" max="12544" width="16.7109375" style="97" bestFit="1" customWidth="1"/>
    <col min="12545" max="12548" width="9.140625" style="97"/>
    <col min="12549" max="12549" width="9.85546875" style="97" customWidth="1"/>
    <col min="12550" max="12799" width="9.140625" style="97"/>
    <col min="12800" max="12800" width="16.7109375" style="97" bestFit="1" customWidth="1"/>
    <col min="12801" max="12804" width="9.140625" style="97"/>
    <col min="12805" max="12805" width="9.85546875" style="97" customWidth="1"/>
    <col min="12806" max="13055" width="9.140625" style="97"/>
    <col min="13056" max="13056" width="16.7109375" style="97" bestFit="1" customWidth="1"/>
    <col min="13057" max="13060" width="9.140625" style="97"/>
    <col min="13061" max="13061" width="9.85546875" style="97" customWidth="1"/>
    <col min="13062" max="13311" width="9.140625" style="97"/>
    <col min="13312" max="13312" width="16.7109375" style="97" bestFit="1" customWidth="1"/>
    <col min="13313" max="13316" width="9.140625" style="97"/>
    <col min="13317" max="13317" width="9.85546875" style="97" customWidth="1"/>
    <col min="13318" max="13567" width="9.140625" style="97"/>
    <col min="13568" max="13568" width="16.7109375" style="97" bestFit="1" customWidth="1"/>
    <col min="13569" max="13572" width="9.140625" style="97"/>
    <col min="13573" max="13573" width="9.85546875" style="97" customWidth="1"/>
    <col min="13574" max="13823" width="9.140625" style="97"/>
    <col min="13824" max="13824" width="16.7109375" style="97" bestFit="1" customWidth="1"/>
    <col min="13825" max="13828" width="9.140625" style="97"/>
    <col min="13829" max="13829" width="9.85546875" style="97" customWidth="1"/>
    <col min="13830" max="14079" width="9.140625" style="97"/>
    <col min="14080" max="14080" width="16.7109375" style="97" bestFit="1" customWidth="1"/>
    <col min="14081" max="14084" width="9.140625" style="97"/>
    <col min="14085" max="14085" width="9.85546875" style="97" customWidth="1"/>
    <col min="14086" max="14335" width="9.140625" style="97"/>
    <col min="14336" max="14336" width="16.7109375" style="97" bestFit="1" customWidth="1"/>
    <col min="14337" max="14340" width="9.140625" style="97"/>
    <col min="14341" max="14341" width="9.85546875" style="97" customWidth="1"/>
    <col min="14342" max="14591" width="9.140625" style="97"/>
    <col min="14592" max="14592" width="16.7109375" style="97" bestFit="1" customWidth="1"/>
    <col min="14593" max="14596" width="9.140625" style="97"/>
    <col min="14597" max="14597" width="9.85546875" style="97" customWidth="1"/>
    <col min="14598" max="14847" width="9.140625" style="97"/>
    <col min="14848" max="14848" width="16.7109375" style="97" bestFit="1" customWidth="1"/>
    <col min="14849" max="14852" width="9.140625" style="97"/>
    <col min="14853" max="14853" width="9.85546875" style="97" customWidth="1"/>
    <col min="14854" max="15103" width="9.140625" style="97"/>
    <col min="15104" max="15104" width="16.7109375" style="97" bestFit="1" customWidth="1"/>
    <col min="15105" max="15108" width="9.140625" style="97"/>
    <col min="15109" max="15109" width="9.85546875" style="97" customWidth="1"/>
    <col min="15110" max="15359" width="9.140625" style="97"/>
    <col min="15360" max="15360" width="16.7109375" style="97" bestFit="1" customWidth="1"/>
    <col min="15361" max="15364" width="9.140625" style="97"/>
    <col min="15365" max="15365" width="9.85546875" style="97" customWidth="1"/>
    <col min="15366" max="15615" width="9.140625" style="97"/>
    <col min="15616" max="15616" width="16.7109375" style="97" bestFit="1" customWidth="1"/>
    <col min="15617" max="15620" width="9.140625" style="97"/>
    <col min="15621" max="15621" width="9.85546875" style="97" customWidth="1"/>
    <col min="15622" max="15871" width="9.140625" style="97"/>
    <col min="15872" max="15872" width="16.7109375" style="97" bestFit="1" customWidth="1"/>
    <col min="15873" max="15876" width="9.140625" style="97"/>
    <col min="15877" max="15877" width="9.85546875" style="97" customWidth="1"/>
    <col min="15878" max="16127" width="9.140625" style="97"/>
    <col min="16128" max="16128" width="16.7109375" style="97" bestFit="1" customWidth="1"/>
    <col min="16129" max="16132" width="9.140625" style="97"/>
    <col min="16133" max="16133" width="9.85546875" style="97" customWidth="1"/>
    <col min="16134" max="16384" width="9.140625" style="97"/>
  </cols>
  <sheetData>
    <row r="1" spans="1:10">
      <c r="A1" s="95"/>
      <c r="B1" s="95"/>
      <c r="C1" s="95"/>
      <c r="D1" s="95"/>
      <c r="E1" s="95"/>
      <c r="F1" s="95"/>
      <c r="G1" s="95"/>
      <c r="H1" s="96" t="s">
        <v>147</v>
      </c>
      <c r="I1" s="95"/>
      <c r="J1" s="95"/>
    </row>
    <row r="2" spans="1:10">
      <c r="A2" s="95"/>
      <c r="B2" s="95"/>
      <c r="C2" s="95"/>
      <c r="D2" s="95"/>
      <c r="E2" s="95"/>
      <c r="F2" s="95"/>
      <c r="G2" s="95"/>
      <c r="H2" s="95"/>
      <c r="I2" s="95"/>
      <c r="J2" s="95"/>
    </row>
    <row r="3" spans="1:10">
      <c r="A3" s="95"/>
      <c r="B3" s="95"/>
      <c r="C3" s="95"/>
      <c r="D3" s="95"/>
      <c r="E3" s="95"/>
      <c r="F3" s="95"/>
      <c r="G3" s="95"/>
      <c r="H3" s="95"/>
      <c r="I3" s="95"/>
      <c r="J3" s="95"/>
    </row>
    <row r="4" spans="1:10">
      <c r="A4" s="95"/>
      <c r="B4" s="95"/>
      <c r="C4" s="95"/>
      <c r="D4" s="95"/>
      <c r="E4" s="95"/>
      <c r="F4" s="95" t="s">
        <v>148</v>
      </c>
      <c r="G4" s="95"/>
      <c r="H4" s="95"/>
      <c r="I4" s="95"/>
      <c r="J4" s="95"/>
    </row>
    <row r="5" spans="1:10" ht="15.75">
      <c r="A5" s="95"/>
      <c r="B5" s="432" t="s">
        <v>150</v>
      </c>
      <c r="C5" s="432"/>
      <c r="D5" s="432"/>
      <c r="E5" s="432"/>
      <c r="F5" s="432"/>
      <c r="G5" s="432"/>
      <c r="H5" s="432"/>
      <c r="I5" s="432"/>
      <c r="J5" s="95"/>
    </row>
    <row r="6" spans="1:10">
      <c r="A6" s="95"/>
      <c r="B6" s="95"/>
      <c r="C6" s="95"/>
      <c r="D6" s="95"/>
      <c r="E6" s="95"/>
      <c r="F6" s="95"/>
      <c r="G6" s="95"/>
      <c r="H6" s="95"/>
      <c r="I6" s="95"/>
      <c r="J6" s="95"/>
    </row>
    <row r="7" spans="1:10">
      <c r="A7" s="95"/>
      <c r="B7" s="95"/>
      <c r="C7" s="95"/>
      <c r="D7" s="95"/>
      <c r="E7" s="95"/>
      <c r="F7" s="95"/>
      <c r="G7" s="95"/>
      <c r="H7" s="95"/>
      <c r="I7" s="95"/>
      <c r="J7" s="95"/>
    </row>
    <row r="8" spans="1:10" ht="12.75" customHeight="1">
      <c r="A8" s="95"/>
      <c r="B8" s="433"/>
      <c r="C8" s="433"/>
      <c r="D8" s="433"/>
      <c r="E8" s="433"/>
      <c r="F8" s="433"/>
      <c r="G8" s="101"/>
      <c r="H8" s="95"/>
      <c r="I8" s="95"/>
      <c r="J8" s="95"/>
    </row>
    <row r="9" spans="1:10" ht="12.75" customHeight="1">
      <c r="A9" s="95"/>
      <c r="B9" s="433"/>
      <c r="C9" s="433"/>
      <c r="D9" s="433"/>
      <c r="E9" s="433"/>
      <c r="F9" s="433"/>
      <c r="G9" s="101"/>
      <c r="H9" s="95"/>
      <c r="I9" s="95"/>
      <c r="J9" s="95"/>
    </row>
    <row r="10" spans="1:10" ht="16.5">
      <c r="A10" s="95"/>
      <c r="B10" s="433"/>
      <c r="C10" s="433"/>
      <c r="D10" s="433"/>
      <c r="E10" s="433"/>
      <c r="F10" s="433"/>
      <c r="G10" s="101"/>
      <c r="H10" s="434"/>
      <c r="I10" s="434"/>
      <c r="J10" s="95"/>
    </row>
    <row r="11" spans="1:10" ht="16.5">
      <c r="A11" s="95"/>
      <c r="B11" s="433"/>
      <c r="C11" s="433"/>
      <c r="D11" s="433"/>
      <c r="E11" s="433"/>
      <c r="F11" s="433"/>
      <c r="G11" s="101"/>
      <c r="H11" s="434"/>
      <c r="I11" s="434"/>
      <c r="J11" s="95"/>
    </row>
    <row r="12" spans="1:10" ht="16.5" customHeight="1">
      <c r="A12" s="95"/>
      <c r="B12" s="433"/>
      <c r="C12" s="433"/>
      <c r="D12" s="433"/>
      <c r="E12" s="433"/>
      <c r="F12" s="433"/>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ht="20.25">
      <c r="A16" s="98"/>
      <c r="B16" s="435" t="s">
        <v>201</v>
      </c>
      <c r="C16" s="435"/>
      <c r="D16" s="435"/>
      <c r="E16" s="435"/>
      <c r="F16" s="435"/>
      <c r="G16" s="435"/>
      <c r="H16" s="435"/>
      <c r="I16" s="435"/>
      <c r="J16" s="98"/>
    </row>
    <row r="17" spans="1:10" ht="16.5" customHeight="1">
      <c r="A17" s="98"/>
      <c r="B17" s="98"/>
      <c r="C17" s="99"/>
      <c r="D17" s="99"/>
      <c r="E17" s="431"/>
      <c r="F17" s="431"/>
      <c r="G17" s="431"/>
      <c r="H17" s="99"/>
      <c r="I17" s="99"/>
      <c r="J17" s="98"/>
    </row>
    <row r="18" spans="1:10" ht="12.75" customHeight="1">
      <c r="A18" s="98"/>
      <c r="B18" s="98"/>
      <c r="C18" s="100"/>
      <c r="D18" s="100"/>
      <c r="E18" s="100"/>
      <c r="F18" s="100"/>
      <c r="G18" s="100"/>
      <c r="H18" s="100"/>
      <c r="I18" s="100"/>
      <c r="J18" s="98"/>
    </row>
    <row r="19" spans="1:10" ht="25.5" customHeight="1">
      <c r="A19" s="98"/>
      <c r="B19" s="428" t="s">
        <v>149</v>
      </c>
      <c r="C19" s="428"/>
      <c r="D19" s="428"/>
      <c r="E19" s="428"/>
      <c r="F19" s="428"/>
      <c r="G19" s="428"/>
      <c r="H19" s="428"/>
      <c r="I19" s="428"/>
      <c r="J19" s="98"/>
    </row>
    <row r="20" spans="1:10" ht="12.75" customHeight="1">
      <c r="A20" s="98"/>
      <c r="B20" s="100"/>
      <c r="C20" s="100"/>
      <c r="D20" s="100"/>
      <c r="E20" s="100"/>
      <c r="F20" s="100"/>
      <c r="G20" s="100"/>
      <c r="H20" s="100"/>
      <c r="I20" s="100"/>
      <c r="J20" s="98"/>
    </row>
    <row r="21" spans="1:10" ht="12.75" customHeight="1">
      <c r="A21" s="98"/>
      <c r="B21" s="100"/>
      <c r="C21" s="100"/>
      <c r="D21" s="100"/>
      <c r="E21" s="100"/>
      <c r="F21" s="100"/>
      <c r="G21" s="100"/>
      <c r="H21" s="100"/>
      <c r="I21" s="100"/>
      <c r="J21" s="98"/>
    </row>
    <row r="22" spans="1:10" ht="20.25" customHeight="1">
      <c r="A22" s="98"/>
      <c r="B22" s="430" t="s">
        <v>151</v>
      </c>
      <c r="C22" s="430"/>
      <c r="D22" s="430"/>
      <c r="E22" s="430"/>
      <c r="F22" s="430"/>
      <c r="G22" s="430"/>
      <c r="H22" s="430"/>
      <c r="I22" s="430"/>
      <c r="J22" s="98"/>
    </row>
    <row r="23" spans="1:10" ht="20.25">
      <c r="A23" s="98"/>
      <c r="B23" s="430"/>
      <c r="C23" s="430"/>
      <c r="D23" s="430"/>
      <c r="E23" s="430"/>
      <c r="F23" s="430"/>
      <c r="G23" s="430"/>
      <c r="H23" s="430"/>
      <c r="I23" s="430"/>
      <c r="J23" s="98"/>
    </row>
    <row r="24" spans="1:10">
      <c r="A24" s="98"/>
      <c r="B24" s="98"/>
      <c r="C24" s="98"/>
      <c r="D24" s="98"/>
      <c r="E24" s="98"/>
      <c r="F24" s="98"/>
      <c r="G24" s="98"/>
      <c r="H24" s="98"/>
      <c r="I24" s="98"/>
      <c r="J24" s="98"/>
    </row>
    <row r="25" spans="1:10" ht="20.25">
      <c r="A25" s="98"/>
      <c r="B25" s="430"/>
      <c r="C25" s="430"/>
      <c r="D25" s="430"/>
      <c r="E25" s="430"/>
      <c r="F25" s="430"/>
      <c r="G25" s="430"/>
      <c r="H25" s="430"/>
      <c r="I25" s="430"/>
      <c r="J25" s="98"/>
    </row>
    <row r="26" spans="1:10">
      <c r="A26" s="98"/>
      <c r="B26" s="98"/>
      <c r="C26" s="98"/>
      <c r="D26" s="98"/>
      <c r="E26" s="98"/>
      <c r="F26" s="98"/>
      <c r="G26" s="98"/>
      <c r="H26" s="98"/>
      <c r="I26" s="98"/>
      <c r="J26" s="98"/>
    </row>
    <row r="27" spans="1:10">
      <c r="A27" s="98"/>
      <c r="B27" s="98"/>
      <c r="C27" s="98"/>
      <c r="D27" s="98"/>
      <c r="E27" s="98"/>
      <c r="F27" s="98"/>
      <c r="G27" s="98"/>
      <c r="H27" s="98"/>
      <c r="I27" s="98"/>
      <c r="J27" s="98"/>
    </row>
    <row r="28" spans="1:10" ht="12.75" customHeight="1">
      <c r="A28" s="429"/>
      <c r="B28" s="429"/>
      <c r="C28" s="429"/>
      <c r="D28" s="429"/>
      <c r="E28" s="429"/>
      <c r="F28" s="429"/>
      <c r="G28" s="429"/>
      <c r="H28" s="429"/>
      <c r="I28" s="429"/>
      <c r="J28" s="429"/>
    </row>
    <row r="29" spans="1:10" ht="12.75" customHeight="1">
      <c r="A29" s="429"/>
      <c r="B29" s="429"/>
      <c r="C29" s="429"/>
      <c r="D29" s="429"/>
      <c r="E29" s="429"/>
      <c r="F29" s="429"/>
      <c r="G29" s="429"/>
      <c r="H29" s="429"/>
      <c r="I29" s="429"/>
      <c r="J29" s="429"/>
    </row>
    <row r="30" spans="1:10" ht="12.75" customHeight="1">
      <c r="A30" s="429"/>
      <c r="B30" s="429"/>
      <c r="C30" s="429"/>
      <c r="D30" s="429"/>
      <c r="E30" s="429"/>
      <c r="F30" s="429"/>
      <c r="G30" s="429"/>
      <c r="H30" s="429"/>
      <c r="I30" s="429"/>
      <c r="J30" s="429"/>
    </row>
    <row r="31" spans="1:10" ht="12.75" customHeight="1">
      <c r="A31" s="429"/>
      <c r="B31" s="429"/>
      <c r="C31" s="429"/>
      <c r="D31" s="429"/>
      <c r="E31" s="429"/>
      <c r="F31" s="429"/>
      <c r="G31" s="429"/>
      <c r="H31" s="429"/>
      <c r="I31" s="429"/>
      <c r="J31" s="429"/>
    </row>
    <row r="32" spans="1:10" ht="12.75" customHeight="1">
      <c r="A32" s="429"/>
      <c r="B32" s="429"/>
      <c r="C32" s="429"/>
      <c r="D32" s="429"/>
      <c r="E32" s="429"/>
      <c r="F32" s="429"/>
      <c r="G32" s="429"/>
      <c r="H32" s="429"/>
      <c r="I32" s="429"/>
      <c r="J32" s="429"/>
    </row>
    <row r="33" spans="1:10" ht="12.75" customHeight="1">
      <c r="A33" s="429"/>
      <c r="B33" s="429"/>
      <c r="C33" s="429"/>
      <c r="D33" s="429"/>
      <c r="E33" s="429"/>
      <c r="F33" s="429"/>
      <c r="G33" s="429"/>
      <c r="H33" s="429"/>
      <c r="I33" s="429"/>
      <c r="J33" s="429"/>
    </row>
    <row r="34" spans="1:10" ht="12.75" customHeight="1">
      <c r="A34" s="429"/>
      <c r="B34" s="429"/>
      <c r="C34" s="429"/>
      <c r="D34" s="429"/>
      <c r="E34" s="429"/>
      <c r="F34" s="429"/>
      <c r="G34" s="429"/>
      <c r="H34" s="429"/>
      <c r="I34" s="429"/>
      <c r="J34" s="429"/>
    </row>
    <row r="35" spans="1:10" ht="12.75" customHeight="1">
      <c r="A35" s="429"/>
      <c r="B35" s="429"/>
      <c r="C35" s="429"/>
      <c r="D35" s="429"/>
      <c r="E35" s="429"/>
      <c r="F35" s="429"/>
      <c r="G35" s="429"/>
      <c r="H35" s="429"/>
      <c r="I35" s="429"/>
      <c r="J35" s="429"/>
    </row>
    <row r="36" spans="1:10">
      <c r="A36" s="98"/>
      <c r="B36" s="98"/>
      <c r="C36" s="98"/>
      <c r="D36" s="98"/>
      <c r="E36" s="98"/>
      <c r="F36" s="98"/>
      <c r="G36" s="98"/>
      <c r="H36" s="98"/>
      <c r="I36" s="98"/>
      <c r="J36" s="98"/>
    </row>
    <row r="37" spans="1:10">
      <c r="A37" s="98"/>
      <c r="B37" s="98"/>
      <c r="C37" s="98"/>
      <c r="D37" s="98"/>
      <c r="E37" s="98"/>
      <c r="F37" s="98"/>
      <c r="G37" s="98"/>
      <c r="H37" s="98"/>
      <c r="I37" s="98"/>
      <c r="J37" s="98"/>
    </row>
    <row r="38" spans="1:10">
      <c r="A38" s="98"/>
      <c r="B38" s="98"/>
      <c r="C38" s="98"/>
      <c r="D38" s="98"/>
      <c r="E38" s="98"/>
      <c r="F38" s="98"/>
      <c r="G38" s="98"/>
      <c r="H38" s="98"/>
      <c r="I38" s="98"/>
      <c r="J38" s="98"/>
    </row>
    <row r="39" spans="1:10" ht="20.25">
      <c r="A39" s="98"/>
      <c r="B39" s="430">
        <v>45444</v>
      </c>
      <c r="C39" s="430"/>
      <c r="D39" s="430"/>
      <c r="E39" s="430"/>
      <c r="F39" s="430"/>
      <c r="G39" s="430"/>
      <c r="H39" s="430"/>
      <c r="I39" s="430"/>
      <c r="J39" s="98"/>
    </row>
    <row r="40" spans="1:10">
      <c r="A40" s="98"/>
      <c r="B40" s="98"/>
      <c r="C40" s="98"/>
      <c r="D40" s="98"/>
      <c r="E40" s="98"/>
      <c r="F40" s="98"/>
      <c r="G40" s="98"/>
      <c r="H40" s="98"/>
      <c r="I40" s="98"/>
      <c r="J40" s="98"/>
    </row>
    <row r="41" spans="1:10">
      <c r="A41" s="98"/>
      <c r="B41" s="98"/>
      <c r="C41" s="98"/>
      <c r="D41" s="98"/>
      <c r="E41" s="98"/>
      <c r="F41" s="98"/>
      <c r="G41" s="98"/>
      <c r="H41" s="98"/>
      <c r="I41" s="98"/>
      <c r="J41" s="98"/>
    </row>
    <row r="42" spans="1:10">
      <c r="A42" s="98"/>
      <c r="B42" s="98"/>
      <c r="C42" s="98"/>
      <c r="D42" s="98"/>
      <c r="E42" s="98"/>
      <c r="F42" s="98"/>
      <c r="G42" s="98"/>
      <c r="H42" s="98"/>
      <c r="I42" s="98"/>
      <c r="J42" s="98"/>
    </row>
    <row r="43" spans="1:10">
      <c r="A43" s="98"/>
      <c r="B43" s="98"/>
      <c r="C43" s="98"/>
      <c r="D43" s="98"/>
      <c r="E43" s="98"/>
      <c r="F43" s="98"/>
      <c r="G43" s="98"/>
      <c r="H43" s="98"/>
      <c r="I43" s="98"/>
      <c r="J43" s="98"/>
    </row>
    <row r="44" spans="1:10">
      <c r="A44" s="98"/>
      <c r="B44" s="98"/>
      <c r="C44" s="98"/>
      <c r="D44" s="98"/>
      <c r="E44" s="98"/>
      <c r="F44" s="98"/>
      <c r="G44" s="98"/>
      <c r="H44" s="98"/>
      <c r="I44" s="98"/>
      <c r="J44" s="98"/>
    </row>
    <row r="45" spans="1:10">
      <c r="A45" s="98"/>
      <c r="B45" s="98"/>
      <c r="C45" s="98"/>
      <c r="D45" s="98"/>
      <c r="E45" s="98"/>
      <c r="F45" s="98"/>
      <c r="G45" s="98"/>
      <c r="H45" s="98"/>
      <c r="I45" s="98"/>
      <c r="J45" s="98"/>
    </row>
    <row r="46" spans="1:10">
      <c r="A46" s="98"/>
      <c r="B46" s="98"/>
      <c r="C46" s="98"/>
      <c r="D46" s="98"/>
      <c r="E46" s="98"/>
      <c r="F46" s="98"/>
      <c r="G46" s="98"/>
      <c r="H46" s="98"/>
      <c r="I46" s="98"/>
      <c r="J46" s="98"/>
    </row>
    <row r="47" spans="1:10">
      <c r="A47" s="98"/>
      <c r="B47" s="98"/>
      <c r="C47" s="98"/>
      <c r="D47" s="98"/>
      <c r="E47" s="98"/>
      <c r="F47" s="98"/>
      <c r="G47" s="98"/>
      <c r="H47" s="98"/>
      <c r="I47" s="98"/>
      <c r="J47" s="98"/>
    </row>
    <row r="48" spans="1:10">
      <c r="A48" s="98"/>
      <c r="B48" s="98"/>
      <c r="C48" s="98"/>
      <c r="D48" s="98"/>
      <c r="E48" s="98"/>
      <c r="F48" s="98"/>
      <c r="G48" s="98"/>
      <c r="H48" s="98"/>
      <c r="I48" s="98"/>
      <c r="J48" s="98"/>
    </row>
    <row r="49" spans="1:10">
      <c r="A49" s="98"/>
      <c r="B49" s="98"/>
      <c r="C49" s="98"/>
      <c r="D49" s="98"/>
      <c r="E49" s="98"/>
      <c r="F49" s="98"/>
      <c r="G49" s="98"/>
      <c r="H49" s="98"/>
      <c r="I49" s="98"/>
      <c r="J49" s="98"/>
    </row>
    <row r="50" spans="1:10">
      <c r="A50" s="98"/>
      <c r="B50" s="98"/>
      <c r="C50" s="98"/>
      <c r="D50" s="98"/>
      <c r="E50" s="98"/>
      <c r="F50" s="98"/>
      <c r="G50" s="98"/>
      <c r="H50" s="98"/>
      <c r="I50" s="98"/>
      <c r="J50" s="98"/>
    </row>
    <row r="51" spans="1:10">
      <c r="A51" s="98"/>
      <c r="B51" s="98"/>
      <c r="C51" s="98"/>
      <c r="D51" s="98"/>
      <c r="E51" s="98"/>
      <c r="F51" s="98"/>
      <c r="G51" s="98"/>
      <c r="H51" s="98"/>
      <c r="I51" s="98"/>
      <c r="J51" s="98"/>
    </row>
  </sheetData>
  <mergeCells count="12">
    <mergeCell ref="E17:G17"/>
    <mergeCell ref="B5:I5"/>
    <mergeCell ref="B8:F12"/>
    <mergeCell ref="H10:I10"/>
    <mergeCell ref="H11:I11"/>
    <mergeCell ref="B16:I16"/>
    <mergeCell ref="B19:I19"/>
    <mergeCell ref="A28:J35"/>
    <mergeCell ref="B23:I23"/>
    <mergeCell ref="B39:I39"/>
    <mergeCell ref="B22:I22"/>
    <mergeCell ref="B25:I2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F40"/>
  <sheetViews>
    <sheetView showGridLines="0" view="pageBreakPreview" zoomScale="90" zoomScaleNormal="100" zoomScaleSheetLayoutView="90" workbookViewId="0"/>
  </sheetViews>
  <sheetFormatPr defaultColWidth="9.140625" defaultRowHeight="12.75"/>
  <cols>
    <col min="1" max="1" width="17.140625" style="64" customWidth="1"/>
    <col min="2" max="2" width="10.85546875" style="64" customWidth="1"/>
    <col min="3" max="3" width="25.140625" style="64" customWidth="1"/>
    <col min="4" max="4" width="13.42578125" style="64" customWidth="1"/>
    <col min="5" max="5" width="12.28515625" style="64" customWidth="1"/>
    <col min="6" max="6" width="40" style="64" customWidth="1"/>
    <col min="7" max="16384" width="9.140625" style="64"/>
  </cols>
  <sheetData>
    <row r="2" spans="1:6" ht="21">
      <c r="A2" s="13" t="s">
        <v>82</v>
      </c>
    </row>
    <row r="3" spans="1:6" ht="15">
      <c r="A3" s="1" t="s">
        <v>87</v>
      </c>
    </row>
    <row r="4" spans="1:6" ht="15">
      <c r="A4" s="1" t="s">
        <v>84</v>
      </c>
    </row>
    <row r="5" spans="1:6" ht="15">
      <c r="A5" s="1" t="s">
        <v>85</v>
      </c>
    </row>
    <row r="6" spans="1:6" ht="15">
      <c r="A6" s="1" t="s">
        <v>83</v>
      </c>
    </row>
    <row r="7" spans="1:6" ht="15">
      <c r="A7" s="1" t="s">
        <v>86</v>
      </c>
    </row>
    <row r="9" spans="1:6" ht="21">
      <c r="A9" s="13" t="s">
        <v>122</v>
      </c>
    </row>
    <row r="11" spans="1:6" ht="30.75" customHeight="1">
      <c r="A11" s="65" t="s">
        <v>45</v>
      </c>
      <c r="B11" s="65" t="s">
        <v>32</v>
      </c>
      <c r="C11" s="65" t="s">
        <v>33</v>
      </c>
      <c r="D11" s="65" t="s">
        <v>34</v>
      </c>
      <c r="E11" s="65" t="s">
        <v>35</v>
      </c>
      <c r="F11" s="65" t="s">
        <v>36</v>
      </c>
    </row>
    <row r="12" spans="1:6" ht="15">
      <c r="A12" s="68"/>
      <c r="B12" s="67">
        <v>1</v>
      </c>
      <c r="C12" s="66" t="s">
        <v>39</v>
      </c>
      <c r="D12" s="68" t="s">
        <v>37</v>
      </c>
      <c r="E12" s="68" t="s">
        <v>97</v>
      </c>
      <c r="F12" s="66" t="s">
        <v>43</v>
      </c>
    </row>
    <row r="13" spans="1:6" ht="15">
      <c r="A13" s="68"/>
      <c r="B13" s="67">
        <v>2</v>
      </c>
      <c r="C13" s="66" t="s">
        <v>40</v>
      </c>
      <c r="D13" s="68" t="s">
        <v>38</v>
      </c>
      <c r="E13" s="68" t="s">
        <v>98</v>
      </c>
      <c r="F13" s="66" t="s">
        <v>46</v>
      </c>
    </row>
    <row r="14" spans="1:6" ht="30">
      <c r="A14" s="68"/>
      <c r="B14" s="67">
        <v>3</v>
      </c>
      <c r="C14" s="66" t="s">
        <v>41</v>
      </c>
      <c r="D14" s="68" t="s">
        <v>42</v>
      </c>
      <c r="E14" s="68" t="s">
        <v>99</v>
      </c>
      <c r="F14" s="66" t="s">
        <v>44</v>
      </c>
    </row>
    <row r="18" spans="1:6" ht="21">
      <c r="A18" s="13" t="s">
        <v>81</v>
      </c>
    </row>
    <row r="20" spans="1:6" ht="31.5">
      <c r="A20" s="65" t="s">
        <v>45</v>
      </c>
      <c r="B20" s="65" t="s">
        <v>32</v>
      </c>
      <c r="C20" s="65" t="s">
        <v>33</v>
      </c>
      <c r="D20" s="65" t="s">
        <v>34</v>
      </c>
      <c r="E20" s="65" t="s">
        <v>35</v>
      </c>
      <c r="F20" s="65" t="s">
        <v>36</v>
      </c>
    </row>
    <row r="21" spans="1:6" ht="27" customHeight="1">
      <c r="A21" s="436" t="s">
        <v>123</v>
      </c>
      <c r="B21" s="437"/>
      <c r="C21" s="437"/>
      <c r="D21" s="437"/>
      <c r="E21" s="437"/>
      <c r="F21" s="438"/>
    </row>
    <row r="22" spans="1:6" ht="30">
      <c r="A22" s="68"/>
      <c r="B22" s="67">
        <v>1</v>
      </c>
      <c r="C22" s="66" t="s">
        <v>48</v>
      </c>
      <c r="D22" s="68" t="s">
        <v>37</v>
      </c>
      <c r="E22" s="68" t="s">
        <v>49</v>
      </c>
      <c r="F22" s="66" t="s">
        <v>50</v>
      </c>
    </row>
    <row r="23" spans="1:6" ht="30">
      <c r="A23" s="68"/>
      <c r="B23" s="67">
        <f>B22+1</f>
        <v>2</v>
      </c>
      <c r="C23" s="66" t="s">
        <v>51</v>
      </c>
      <c r="D23" s="68" t="s">
        <v>37</v>
      </c>
      <c r="E23" s="68" t="s">
        <v>52</v>
      </c>
      <c r="F23" s="66" t="s">
        <v>53</v>
      </c>
    </row>
    <row r="24" spans="1:6" ht="30">
      <c r="A24" s="68"/>
      <c r="B24" s="67">
        <f>B23+1</f>
        <v>3</v>
      </c>
      <c r="C24" s="66" t="s">
        <v>115</v>
      </c>
      <c r="D24" s="68" t="s">
        <v>55</v>
      </c>
      <c r="E24" s="68" t="s">
        <v>56</v>
      </c>
      <c r="F24" s="66" t="s">
        <v>117</v>
      </c>
    </row>
    <row r="25" spans="1:6" ht="60">
      <c r="A25" s="68"/>
      <c r="B25" s="67">
        <f>B24+1</f>
        <v>4</v>
      </c>
      <c r="C25" s="66" t="s">
        <v>54</v>
      </c>
      <c r="D25" s="68" t="s">
        <v>55</v>
      </c>
      <c r="E25" s="68" t="s">
        <v>57</v>
      </c>
      <c r="F25" s="66" t="s">
        <v>58</v>
      </c>
    </row>
    <row r="26" spans="1:6" ht="45">
      <c r="A26" s="68"/>
      <c r="B26" s="67">
        <f>B25+1</f>
        <v>5</v>
      </c>
      <c r="C26" s="66" t="s">
        <v>76</v>
      </c>
      <c r="D26" s="68" t="s">
        <v>55</v>
      </c>
      <c r="E26" s="68" t="s">
        <v>116</v>
      </c>
      <c r="F26" s="66" t="s">
        <v>59</v>
      </c>
    </row>
    <row r="27" spans="1:6" ht="15">
      <c r="A27" s="89"/>
      <c r="B27" s="90"/>
      <c r="C27" s="91"/>
      <c r="D27" s="89"/>
      <c r="E27" s="89"/>
      <c r="F27" s="91"/>
    </row>
    <row r="28" spans="1:6" ht="31.5">
      <c r="A28" s="65" t="s">
        <v>45</v>
      </c>
      <c r="B28" s="65" t="s">
        <v>32</v>
      </c>
      <c r="C28" s="65" t="s">
        <v>33</v>
      </c>
      <c r="D28" s="65" t="s">
        <v>34</v>
      </c>
      <c r="E28" s="65" t="s">
        <v>35</v>
      </c>
      <c r="F28" s="65" t="s">
        <v>36</v>
      </c>
    </row>
    <row r="29" spans="1:6" ht="48.75" customHeight="1">
      <c r="A29" s="436" t="s">
        <v>124</v>
      </c>
      <c r="B29" s="437"/>
      <c r="C29" s="437"/>
      <c r="D29" s="437"/>
      <c r="E29" s="437"/>
      <c r="F29" s="438"/>
    </row>
    <row r="30" spans="1:6" ht="30">
      <c r="A30" s="68"/>
      <c r="B30" s="67">
        <f>B26+1</f>
        <v>6</v>
      </c>
      <c r="C30" s="66" t="s">
        <v>60</v>
      </c>
      <c r="D30" s="68" t="s">
        <v>61</v>
      </c>
      <c r="E30" s="68" t="s">
        <v>63</v>
      </c>
      <c r="F30" s="66" t="s">
        <v>80</v>
      </c>
    </row>
    <row r="31" spans="1:6" ht="30">
      <c r="A31" s="68"/>
      <c r="B31" s="67">
        <f t="shared" ref="B31:B39" si="0">B30+1</f>
        <v>7</v>
      </c>
      <c r="C31" s="66" t="s">
        <v>62</v>
      </c>
      <c r="D31" s="68" t="s">
        <v>65</v>
      </c>
      <c r="E31" s="68" t="s">
        <v>91</v>
      </c>
      <c r="F31" s="66" t="s">
        <v>79</v>
      </c>
    </row>
    <row r="32" spans="1:6" ht="60">
      <c r="A32" s="68"/>
      <c r="B32" s="67">
        <f t="shared" si="0"/>
        <v>8</v>
      </c>
      <c r="C32" s="66" t="s">
        <v>66</v>
      </c>
      <c r="D32" s="68" t="s">
        <v>65</v>
      </c>
      <c r="E32" s="68" t="s">
        <v>92</v>
      </c>
      <c r="F32" s="66" t="s">
        <v>78</v>
      </c>
    </row>
    <row r="33" spans="1:6" ht="45">
      <c r="A33" s="68"/>
      <c r="B33" s="67">
        <f t="shared" si="0"/>
        <v>9</v>
      </c>
      <c r="C33" s="66" t="s">
        <v>64</v>
      </c>
      <c r="D33" s="68" t="s">
        <v>61</v>
      </c>
      <c r="E33" s="68" t="s">
        <v>101</v>
      </c>
      <c r="F33" s="66" t="s">
        <v>88</v>
      </c>
    </row>
    <row r="34" spans="1:6" ht="30">
      <c r="A34" s="68"/>
      <c r="B34" s="67">
        <f t="shared" si="0"/>
        <v>10</v>
      </c>
      <c r="C34" s="66" t="s">
        <v>23</v>
      </c>
      <c r="D34" s="68" t="s">
        <v>61</v>
      </c>
      <c r="E34" s="68" t="s">
        <v>67</v>
      </c>
      <c r="F34" s="66" t="s">
        <v>77</v>
      </c>
    </row>
    <row r="35" spans="1:6" ht="30">
      <c r="A35" s="68"/>
      <c r="B35" s="67">
        <f t="shared" si="0"/>
        <v>11</v>
      </c>
      <c r="C35" s="66" t="s">
        <v>89</v>
      </c>
      <c r="D35" s="68" t="s">
        <v>61</v>
      </c>
      <c r="E35" s="68" t="s">
        <v>93</v>
      </c>
      <c r="F35" s="66" t="s">
        <v>96</v>
      </c>
    </row>
    <row r="36" spans="1:6" ht="30">
      <c r="A36" s="68"/>
      <c r="B36" s="67">
        <f t="shared" si="0"/>
        <v>12</v>
      </c>
      <c r="C36" s="66" t="s">
        <v>68</v>
      </c>
      <c r="D36" s="68" t="s">
        <v>61</v>
      </c>
      <c r="E36" s="68" t="s">
        <v>102</v>
      </c>
      <c r="F36" s="66" t="s">
        <v>72</v>
      </c>
    </row>
    <row r="37" spans="1:6" ht="30">
      <c r="A37" s="68"/>
      <c r="B37" s="67">
        <f t="shared" si="0"/>
        <v>13</v>
      </c>
      <c r="C37" s="66" t="s">
        <v>69</v>
      </c>
      <c r="D37" s="68" t="s">
        <v>61</v>
      </c>
      <c r="E37" s="68" t="s">
        <v>103</v>
      </c>
      <c r="F37" s="66" t="s">
        <v>73</v>
      </c>
    </row>
    <row r="38" spans="1:6" ht="30">
      <c r="A38" s="68"/>
      <c r="B38" s="67">
        <f t="shared" si="0"/>
        <v>14</v>
      </c>
      <c r="C38" s="66" t="s">
        <v>70</v>
      </c>
      <c r="D38" s="68" t="s">
        <v>61</v>
      </c>
      <c r="E38" s="68" t="s">
        <v>94</v>
      </c>
      <c r="F38" s="66" t="s">
        <v>74</v>
      </c>
    </row>
    <row r="39" spans="1:6" ht="30">
      <c r="A39" s="68"/>
      <c r="B39" s="67">
        <f t="shared" si="0"/>
        <v>15</v>
      </c>
      <c r="C39" s="66" t="s">
        <v>71</v>
      </c>
      <c r="D39" s="68" t="s">
        <v>61</v>
      </c>
      <c r="E39" s="68" t="s">
        <v>104</v>
      </c>
      <c r="F39" s="66" t="s">
        <v>75</v>
      </c>
    </row>
    <row r="40" spans="1:6" ht="45">
      <c r="A40" s="68"/>
      <c r="B40" s="67">
        <f>B39+1</f>
        <v>16</v>
      </c>
      <c r="C40" s="66" t="s">
        <v>12</v>
      </c>
      <c r="D40" s="68" t="s">
        <v>61</v>
      </c>
      <c r="E40" s="68" t="s">
        <v>105</v>
      </c>
      <c r="F40" s="66" t="s">
        <v>95</v>
      </c>
    </row>
  </sheetData>
  <mergeCells count="2">
    <mergeCell ref="A29:F29"/>
    <mergeCell ref="A21:F21"/>
  </mergeCells>
  <phoneticPr fontId="5" type="noConversion"/>
  <conditionalFormatting sqref="A12:A14 A21:A27 A29:A40">
    <cfRule type="cellIs" dxfId="2" priority="1" stopIfTrue="1" operator="equal">
      <formula>"X"</formula>
    </cfRule>
    <cfRule type="cellIs" dxfId="1" priority="2" stopIfTrue="1" operator="equal">
      <formula>"x"</formula>
    </cfRule>
  </conditionalFormatting>
  <printOptions horizontalCentered="1"/>
  <pageMargins left="0.75" right="0.75" top="1" bottom="1" header="0.5" footer="0.5"/>
  <pageSetup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4"/>
    <pageSetUpPr fitToPage="1"/>
  </sheetPr>
  <dimension ref="A1:P74"/>
  <sheetViews>
    <sheetView showGridLines="0" view="pageBreakPreview" topLeftCell="A3" zoomScale="80" zoomScaleNormal="100" zoomScaleSheetLayoutView="80" workbookViewId="0"/>
  </sheetViews>
  <sheetFormatPr defaultColWidth="12.140625" defaultRowHeight="15"/>
  <cols>
    <col min="1" max="1" width="44.140625" style="1" customWidth="1"/>
    <col min="2" max="12" width="15.7109375" style="1" customWidth="1"/>
    <col min="13" max="14" width="15.7109375" style="209" customWidth="1"/>
    <col min="15" max="16" width="15.7109375" style="1" customWidth="1"/>
    <col min="17" max="16384" width="12.140625" style="1"/>
  </cols>
  <sheetData>
    <row r="1" spans="1:16">
      <c r="B1" s="12"/>
      <c r="C1" s="12"/>
    </row>
    <row r="2" spans="1:16" ht="21">
      <c r="A2" s="13" t="s">
        <v>3</v>
      </c>
      <c r="B2" s="164" t="s">
        <v>201</v>
      </c>
      <c r="C2" s="165"/>
      <c r="D2" s="165"/>
      <c r="E2" s="165"/>
      <c r="F2" s="166"/>
    </row>
    <row r="3" spans="1:16">
      <c r="B3" s="12"/>
    </row>
    <row r="4" spans="1:16" ht="18.75">
      <c r="A4" s="9" t="s">
        <v>5</v>
      </c>
      <c r="B4" s="439">
        <f>'Title Page'!A39:H39</f>
        <v>45444</v>
      </c>
      <c r="C4" s="440"/>
    </row>
    <row r="5" spans="1:16">
      <c r="B5" s="12"/>
      <c r="C5" s="12"/>
    </row>
    <row r="6" spans="1:16" ht="18.75">
      <c r="A6" s="9" t="s">
        <v>18</v>
      </c>
      <c r="B6" s="2">
        <v>2010</v>
      </c>
      <c r="C6" s="2">
        <f>'Facility Detail'!$G$3475</f>
        <v>2011</v>
      </c>
      <c r="D6" s="2">
        <f>C6+1</f>
        <v>2012</v>
      </c>
      <c r="E6" s="2">
        <f>D6+1</f>
        <v>2013</v>
      </c>
      <c r="F6" s="2">
        <f>E6+1</f>
        <v>2014</v>
      </c>
      <c r="G6" s="2">
        <f>F6+1</f>
        <v>2015</v>
      </c>
      <c r="H6" s="2">
        <f>G6+1</f>
        <v>2016</v>
      </c>
      <c r="I6" s="2">
        <f t="shared" ref="I6:K6" si="0">H6+1</f>
        <v>2017</v>
      </c>
      <c r="J6" s="2">
        <f t="shared" si="0"/>
        <v>2018</v>
      </c>
      <c r="K6" s="2">
        <f t="shared" si="0"/>
        <v>2019</v>
      </c>
      <c r="L6" s="2">
        <f t="shared" ref="L6" si="1">K6+1</f>
        <v>2020</v>
      </c>
      <c r="M6" s="2">
        <f t="shared" ref="M6:O6" si="2">L6+1</f>
        <v>2021</v>
      </c>
      <c r="N6" s="2">
        <f t="shared" si="2"/>
        <v>2022</v>
      </c>
      <c r="O6" s="2">
        <f t="shared" si="2"/>
        <v>2023</v>
      </c>
      <c r="P6" s="2">
        <v>2024</v>
      </c>
    </row>
    <row r="7" spans="1:16">
      <c r="A7" s="62" t="s">
        <v>11</v>
      </c>
      <c r="B7" s="153">
        <v>3984631</v>
      </c>
      <c r="C7" s="153">
        <v>4005862.6749999998</v>
      </c>
      <c r="D7" s="153">
        <v>4041897.855</v>
      </c>
      <c r="E7" s="153">
        <v>4092687.9720000001</v>
      </c>
      <c r="F7" s="154">
        <v>4117646.1230000001</v>
      </c>
      <c r="G7" s="154">
        <v>4108270</v>
      </c>
      <c r="H7" s="154">
        <v>3981653.9279999998</v>
      </c>
      <c r="I7" s="159">
        <v>4221297.9519999996</v>
      </c>
      <c r="J7" s="159">
        <v>3949115.5449999999</v>
      </c>
      <c r="K7" s="159">
        <v>4144589.8369999998</v>
      </c>
      <c r="L7" s="159">
        <v>4065151.3369999998</v>
      </c>
      <c r="M7" s="159">
        <v>4198961</v>
      </c>
      <c r="N7" s="159">
        <v>4181079.2790000001</v>
      </c>
      <c r="O7" s="159">
        <v>4132188</v>
      </c>
      <c r="P7" s="159">
        <v>4073451.6486732583</v>
      </c>
    </row>
    <row r="8" spans="1:16">
      <c r="A8" s="62" t="s">
        <v>9</v>
      </c>
      <c r="B8" s="48"/>
      <c r="C8" s="74">
        <v>0</v>
      </c>
      <c r="D8" s="74">
        <v>0.03</v>
      </c>
      <c r="E8" s="74">
        <v>0.03</v>
      </c>
      <c r="F8" s="74">
        <v>0.03</v>
      </c>
      <c r="G8" s="74">
        <v>0.03</v>
      </c>
      <c r="H8" s="74">
        <v>0.09</v>
      </c>
      <c r="I8" s="160">
        <v>0.09</v>
      </c>
      <c r="J8" s="160">
        <v>0.09</v>
      </c>
      <c r="K8" s="160">
        <v>0.09</v>
      </c>
      <c r="L8" s="160">
        <v>0.15</v>
      </c>
      <c r="M8" s="160">
        <v>0.15</v>
      </c>
      <c r="N8" s="160">
        <v>0.15</v>
      </c>
      <c r="O8" s="160">
        <v>0.15</v>
      </c>
      <c r="P8" s="160">
        <v>0.15</v>
      </c>
    </row>
    <row r="9" spans="1:16">
      <c r="A9" s="59" t="s">
        <v>7</v>
      </c>
      <c r="B9" s="141"/>
      <c r="C9" s="142">
        <f t="shared" ref="C9:D9" si="3" xml:space="preserve"> IF( SUM(A7:B7) = 0, 0, AVERAGE(A7:B7) * C8 )</f>
        <v>0</v>
      </c>
      <c r="D9" s="142">
        <f t="shared" si="3"/>
        <v>119857.40512499999</v>
      </c>
      <c r="E9" s="142">
        <f t="shared" ref="E9:K9" si="4" xml:space="preserve"> IF( SUM(C7:D7) = 0, 0, AVERAGE(C7:D7) * E8 )</f>
        <v>120716.40794999998</v>
      </c>
      <c r="F9" s="142">
        <f t="shared" si="4"/>
        <v>122018.787405</v>
      </c>
      <c r="G9" s="142">
        <f t="shared" si="4"/>
        <v>123155.011425</v>
      </c>
      <c r="H9" s="142">
        <f t="shared" si="4"/>
        <v>370166.22553499998</v>
      </c>
      <c r="I9" s="142">
        <f t="shared" si="4"/>
        <v>364046.57675999997</v>
      </c>
      <c r="J9" s="141">
        <f t="shared" si="4"/>
        <v>369132.83459999994</v>
      </c>
      <c r="K9" s="141">
        <f t="shared" si="4"/>
        <v>367668.60736499995</v>
      </c>
      <c r="L9" s="141">
        <f xml:space="preserve"> IF( SUM(J7:K7) = 0, 0, AVERAGE(J7:K7) * L8 )</f>
        <v>607027.90364999988</v>
      </c>
      <c r="M9" s="141">
        <f xml:space="preserve"> IF( SUM(K7:L7) = 0, 0, AVERAGE(K7:L7) * M8 )</f>
        <v>615730.5880499999</v>
      </c>
      <c r="N9" s="141">
        <f xml:space="preserve"> IF( SUM(L7:M7) = 0, 0, AVERAGE(L7:M7) * N8 )</f>
        <v>619808.42527499993</v>
      </c>
      <c r="O9" s="141">
        <f xml:space="preserve"> IF( SUM(M7:N7) = 0, 0, AVERAGE(M7:N7) * O8 )</f>
        <v>628503.02092499996</v>
      </c>
      <c r="P9" s="141">
        <f xml:space="preserve"> IF( SUM(N7:O7) = 0, 0, AVERAGE(N7:O7) * P8 )</f>
        <v>623495.04592499998</v>
      </c>
    </row>
    <row r="10" spans="1:16">
      <c r="F10" s="106"/>
      <c r="G10" s="106"/>
      <c r="H10" s="106"/>
      <c r="I10" s="106"/>
      <c r="J10" s="106"/>
      <c r="K10" s="106"/>
      <c r="L10" s="106"/>
      <c r="M10" s="267"/>
      <c r="N10" s="267"/>
      <c r="O10" s="106"/>
      <c r="P10" s="106"/>
    </row>
    <row r="11" spans="1:16" ht="18.75">
      <c r="A11" s="9" t="s">
        <v>19</v>
      </c>
      <c r="B11" s="2">
        <v>2010</v>
      </c>
      <c r="C11" s="2">
        <f>C6</f>
        <v>2011</v>
      </c>
      <c r="D11" s="2">
        <f t="shared" ref="D11:M11" si="5">D6</f>
        <v>2012</v>
      </c>
      <c r="E11" s="2">
        <f t="shared" si="5"/>
        <v>2013</v>
      </c>
      <c r="F11" s="2">
        <f t="shared" si="5"/>
        <v>2014</v>
      </c>
      <c r="G11" s="2">
        <f t="shared" si="5"/>
        <v>2015</v>
      </c>
      <c r="H11" s="2">
        <f t="shared" si="5"/>
        <v>2016</v>
      </c>
      <c r="I11" s="2">
        <f t="shared" si="5"/>
        <v>2017</v>
      </c>
      <c r="J11" s="2">
        <f t="shared" si="5"/>
        <v>2018</v>
      </c>
      <c r="K11" s="2">
        <f t="shared" si="5"/>
        <v>2019</v>
      </c>
      <c r="L11" s="2">
        <f t="shared" ref="L11" si="6">L6</f>
        <v>2020</v>
      </c>
      <c r="M11" s="2">
        <f t="shared" si="5"/>
        <v>2021</v>
      </c>
      <c r="N11" s="2">
        <f t="shared" ref="N11:O11" si="7">N6</f>
        <v>2022</v>
      </c>
      <c r="O11" s="2">
        <f t="shared" si="7"/>
        <v>2023</v>
      </c>
      <c r="P11" s="2">
        <v>2024</v>
      </c>
    </row>
    <row r="12" spans="1:16">
      <c r="A12" s="62" t="s">
        <v>31</v>
      </c>
      <c r="B12" s="48"/>
      <c r="C12" s="11">
        <f>'Generation Rollup'!T14</f>
        <v>104826</v>
      </c>
      <c r="D12" s="11">
        <f>'Generation Rollup'!U14</f>
        <v>107711</v>
      </c>
      <c r="E12" s="11">
        <f>'Generation Rollup'!V14</f>
        <v>107158</v>
      </c>
      <c r="F12" s="11">
        <f>'Generation Rollup'!W14</f>
        <v>114902</v>
      </c>
      <c r="G12" s="11">
        <f>'Generation Rollup'!X14</f>
        <v>271108</v>
      </c>
      <c r="H12" s="11">
        <f>'Generation Rollup'!Y14</f>
        <v>373982.40669669915</v>
      </c>
      <c r="I12" s="11">
        <f>'Generation Rollup'!Z14</f>
        <v>285492</v>
      </c>
      <c r="J12" s="11">
        <f>'Generation Rollup'!AA14</f>
        <v>293213</v>
      </c>
      <c r="K12" s="11">
        <f>'Generation Rollup'!AB14</f>
        <v>198796.8148606311</v>
      </c>
      <c r="L12" s="11">
        <f>'Generation Rollup'!AC14</f>
        <v>560182.05599708681</v>
      </c>
      <c r="M12" s="11">
        <f>'Generation Rollup'!AD14</f>
        <v>777200.43684753845</v>
      </c>
      <c r="N12" s="11">
        <f>'Generation Rollup'!AE14</f>
        <v>795718</v>
      </c>
      <c r="O12" s="11">
        <f>'Generation Rollup'!AF14</f>
        <v>704016.95344897511</v>
      </c>
      <c r="P12" s="11">
        <f>'Generation Rollup'!AG14</f>
        <v>875523.48348815693</v>
      </c>
    </row>
    <row r="13" spans="1:16">
      <c r="A13" s="62" t="s">
        <v>121</v>
      </c>
      <c r="B13" s="56"/>
      <c r="C13" s="57">
        <f>SUM('Facility Detail'!I89,'Facility Detail'!I142,'Facility Detail'!I239,'Facility Detail'!I292,'Facility Detail'!I345,'Facility Detail'!I398,'Facility Detail'!I451,'Facility Detail'!I556,'Facility Detail'!I608,'Facility Detail'!I660,'Facility Detail'!I713,'Facility Detail'!I755,'Facility Detail'!I797,'Facility Detail'!I851,'Facility Detail'!I904,'Facility Detail'!I957,'Facility Detail'!I998,'Facility Detail'!I1051,'Facility Detail'!I1092,'Facility Detail'!I1304,'Facility Detail'!I1357,'Facility Detail'!I1410,'Facility Detail'!I1463,'Facility Detail'!I1509,'Facility Detail'!I1556,'Facility Detail'!I1597,'Facility Detail'!I1650,'Facility Detail'!I1695,'Facility Detail'!I1749,'Facility Detail'!I1790,'Facility Detail'!I1843,'Facility Detail'!I1897,'Facility Detail'!I1951,'Facility Detail'!I2003,'Facility Detail'!I2045,'Facility Detail'!I2099,'Facility Detail'!I2152,'Facility Detail'!I2205,'Facility Detail'!I2247,'Facility Detail'!I2288,'Facility Detail'!I2340,'Facility Detail'!I2393,'Facility Detail'!I2434,'Facility Detail'!I2475,'Facility Detail'!I2527,'Facility Detail'!I2579,'Facility Detail'!I2632,'Facility Detail'!I2685,'Facility Detail'!I2738,'Facility Detail'!I2791,'Facility Detail'!I2843,'Facility Detail'!I2895,'Facility Detail'!I2948,'Facility Detail'!I3056,'Facility Detail'!I3095,'Facility Detail'!I3136,'Facility Detail'!I3189,'Facility Detail'!I3242,'Facility Detail'!I3294,'Facility Detail'!I3347,'Facility Detail'!I3385,'Facility Detail'!I3422)</f>
        <v>0</v>
      </c>
      <c r="D13" s="57">
        <f>SUM('Facility Detail'!J89,'Facility Detail'!J142,'Facility Detail'!J239,'Facility Detail'!J292,'Facility Detail'!J345,'Facility Detail'!J398,'Facility Detail'!J451,'Facility Detail'!J556,'Facility Detail'!J608,'Facility Detail'!J660,'Facility Detail'!J713,'Facility Detail'!J755,'Facility Detail'!J797,'Facility Detail'!J851,'Facility Detail'!J904,'Facility Detail'!J957,'Facility Detail'!J998,'Facility Detail'!J1051,'Facility Detail'!J1092,'Facility Detail'!J1304,'Facility Detail'!J1357,'Facility Detail'!J1410,'Facility Detail'!J1463,'Facility Detail'!J1509,'Facility Detail'!J1556,'Facility Detail'!J1597,'Facility Detail'!J1650,'Facility Detail'!J1695,'Facility Detail'!J1749,'Facility Detail'!J1790,'Facility Detail'!J1843,'Facility Detail'!J1897,'Facility Detail'!J1951,'Facility Detail'!J2003,'Facility Detail'!J2045,'Facility Detail'!J2099,'Facility Detail'!J2152,'Facility Detail'!J2205,'Facility Detail'!J2247,'Facility Detail'!J2288,'Facility Detail'!J2340,'Facility Detail'!J2393,'Facility Detail'!J2434,'Facility Detail'!J2475,'Facility Detail'!J2527,'Facility Detail'!J2579,'Facility Detail'!J2632,'Facility Detail'!J2685,'Facility Detail'!J2738,'Facility Detail'!J2791,'Facility Detail'!J2843,'Facility Detail'!J2895,'Facility Detail'!J2948,'Facility Detail'!J3056,'Facility Detail'!J3095,'Facility Detail'!J3136,'Facility Detail'!J3189,'Facility Detail'!J3242,'Facility Detail'!J3294,'Facility Detail'!J3347,'Facility Detail'!J3385,'Facility Detail'!J3422)</f>
        <v>0</v>
      </c>
      <c r="E13" s="57">
        <f>SUM('Facility Detail'!K89,'Facility Detail'!K142,'Facility Detail'!K239,'Facility Detail'!K292,'Facility Detail'!K345,'Facility Detail'!K398,'Facility Detail'!K451,'Facility Detail'!K556,'Facility Detail'!K608,'Facility Detail'!K660,'Facility Detail'!K713,'Facility Detail'!K755,'Facility Detail'!K797,'Facility Detail'!K851,'Facility Detail'!K904,'Facility Detail'!K957,'Facility Detail'!K998,'Facility Detail'!K1051,'Facility Detail'!K1092,'Facility Detail'!K1304,'Facility Detail'!K1357,'Facility Detail'!K1410,'Facility Detail'!K1463,'Facility Detail'!K1509,'Facility Detail'!K1556,'Facility Detail'!K1597,'Facility Detail'!K1650,'Facility Detail'!K1695,'Facility Detail'!K1749,'Facility Detail'!K1790,'Facility Detail'!K1843,'Facility Detail'!K1897,'Facility Detail'!K1951,'Facility Detail'!K2003,'Facility Detail'!K2045,'Facility Detail'!K2099,'Facility Detail'!K2152,'Facility Detail'!K2205,'Facility Detail'!K2247,'Facility Detail'!K2288,'Facility Detail'!K2340,'Facility Detail'!K2393,'Facility Detail'!K2434,'Facility Detail'!K2475,'Facility Detail'!K2527,'Facility Detail'!K2579,'Facility Detail'!K2632,'Facility Detail'!K2685,'Facility Detail'!K2738,'Facility Detail'!K2791,'Facility Detail'!K2843,'Facility Detail'!K2895,'Facility Detail'!K2948,'Facility Detail'!K3056,'Facility Detail'!K3095,'Facility Detail'!K3136,'Facility Detail'!K3189,'Facility Detail'!K3242,'Facility Detail'!K3294,'Facility Detail'!K3347,'Facility Detail'!K3385,'Facility Detail'!K3422)</f>
        <v>0</v>
      </c>
      <c r="F13" s="57">
        <f>SUM('Facility Detail'!L89,'Facility Detail'!L142,'Facility Detail'!L239,'Facility Detail'!L292,'Facility Detail'!L345,'Facility Detail'!L398,'Facility Detail'!L451,'Facility Detail'!L556,'Facility Detail'!L608,'Facility Detail'!L660,'Facility Detail'!L713,'Facility Detail'!L755,'Facility Detail'!L797,'Facility Detail'!L851,'Facility Detail'!L904,'Facility Detail'!L957,'Facility Detail'!L998,'Facility Detail'!L1051,'Facility Detail'!L1092,'Facility Detail'!L1304,'Facility Detail'!L1357,'Facility Detail'!L1410,'Facility Detail'!L1463,'Facility Detail'!L1509,'Facility Detail'!L1556,'Facility Detail'!L1597,'Facility Detail'!L1650,'Facility Detail'!L1695,'Facility Detail'!L1749,'Facility Detail'!L1790,'Facility Detail'!L1843,'Facility Detail'!L1897,'Facility Detail'!L1951,'Facility Detail'!L2003,'Facility Detail'!L2045,'Facility Detail'!L2099,'Facility Detail'!L2152,'Facility Detail'!L2205,'Facility Detail'!L2247,'Facility Detail'!L2288,'Facility Detail'!L2340,'Facility Detail'!L2393,'Facility Detail'!L2434,'Facility Detail'!L2475,'Facility Detail'!L2527,'Facility Detail'!L2579,'Facility Detail'!L2632,'Facility Detail'!L2685,'Facility Detail'!L2738,'Facility Detail'!L2791,'Facility Detail'!L2843,'Facility Detail'!L2895,'Facility Detail'!L2948,'Facility Detail'!L3056,'Facility Detail'!L3095,'Facility Detail'!L3136,'Facility Detail'!L3189,'Facility Detail'!L3242,'Facility Detail'!L3294,'Facility Detail'!L3347,'Facility Detail'!L3385,'Facility Detail'!L3422)</f>
        <v>0</v>
      </c>
      <c r="G13" s="57">
        <f>SUM('Facility Detail'!M89,'Facility Detail'!M142,'Facility Detail'!M239,'Facility Detail'!M292,'Facility Detail'!M345,'Facility Detail'!M398,'Facility Detail'!M451,'Facility Detail'!M556,'Facility Detail'!M608,'Facility Detail'!M660,'Facility Detail'!M713,'Facility Detail'!M755,'Facility Detail'!M797,'Facility Detail'!M851,'Facility Detail'!M904,'Facility Detail'!M957,'Facility Detail'!M998,'Facility Detail'!M1051,'Facility Detail'!M1092,'Facility Detail'!M1304,'Facility Detail'!M1357,'Facility Detail'!M1410,'Facility Detail'!M1463,'Facility Detail'!M1509,'Facility Detail'!M1556,'Facility Detail'!M1597,'Facility Detail'!M1650,'Facility Detail'!M1695,'Facility Detail'!M1749,'Facility Detail'!M1790,'Facility Detail'!M1843,'Facility Detail'!M1897,'Facility Detail'!M1951,'Facility Detail'!M2003,'Facility Detail'!M2045,'Facility Detail'!M2099,'Facility Detail'!M2152,'Facility Detail'!M2205,'Facility Detail'!M2247,'Facility Detail'!M2288,'Facility Detail'!M2340,'Facility Detail'!M2393,'Facility Detail'!M2434,'Facility Detail'!M2475,'Facility Detail'!M2527,'Facility Detail'!M2579,'Facility Detail'!M2632,'Facility Detail'!M2685,'Facility Detail'!M2738,'Facility Detail'!M2791,'Facility Detail'!M2843,'Facility Detail'!M2895,'Facility Detail'!M2948,'Facility Detail'!M3056,'Facility Detail'!M3095,'Facility Detail'!M3136,'Facility Detail'!M3189,'Facility Detail'!M3242,'Facility Detail'!M3294,'Facility Detail'!M3347,'Facility Detail'!M3385,'Facility Detail'!M3422)</f>
        <v>0</v>
      </c>
      <c r="H13" s="57">
        <f>SUM('Facility Detail'!N89,'Facility Detail'!N142,'Facility Detail'!N239,'Facility Detail'!N292,'Facility Detail'!N345,'Facility Detail'!N398,'Facility Detail'!N451,'Facility Detail'!N556,'Facility Detail'!N608,'Facility Detail'!N660,'Facility Detail'!N713,'Facility Detail'!N755,'Facility Detail'!N797,'Facility Detail'!N851,'Facility Detail'!N904,'Facility Detail'!N957,'Facility Detail'!N998,'Facility Detail'!N1051,'Facility Detail'!N1092,'Facility Detail'!N1304,'Facility Detail'!N1357,'Facility Detail'!N1410,'Facility Detail'!N1463,'Facility Detail'!N1509,'Facility Detail'!N1556,'Facility Detail'!N1597,'Facility Detail'!N1650,'Facility Detail'!N1695,'Facility Detail'!N1749,'Facility Detail'!N1790,'Facility Detail'!N1843,'Facility Detail'!N1897,'Facility Detail'!N1951,'Facility Detail'!N2003,'Facility Detail'!N2045,'Facility Detail'!N2099,'Facility Detail'!N2152,'Facility Detail'!N2205,'Facility Detail'!N2247,'Facility Detail'!N2288,'Facility Detail'!N2340,'Facility Detail'!N2393,'Facility Detail'!N2434,'Facility Detail'!N2475,'Facility Detail'!N2527,'Facility Detail'!N2579,'Facility Detail'!N2632,'Facility Detail'!N2685,'Facility Detail'!N2738,'Facility Detail'!N2791,'Facility Detail'!N2843,'Facility Detail'!N2895,'Facility Detail'!N2948,'Facility Detail'!N3056,'Facility Detail'!N3095,'Facility Detail'!N3136,'Facility Detail'!N3189,'Facility Detail'!N3242,'Facility Detail'!N3294,'Facility Detail'!N3347,'Facility Detail'!N3385,'Facility Detail'!N3422)</f>
        <v>0</v>
      </c>
      <c r="I13" s="57">
        <f>SUM('Facility Detail'!O89,'Facility Detail'!O142,'Facility Detail'!O239,'Facility Detail'!O292,'Facility Detail'!O345,'Facility Detail'!O398,'Facility Detail'!O451,'Facility Detail'!O556,'Facility Detail'!O608,'Facility Detail'!O660,'Facility Detail'!O713,'Facility Detail'!O755,'Facility Detail'!O797,'Facility Detail'!O851,'Facility Detail'!O904,'Facility Detail'!O957,'Facility Detail'!O998,'Facility Detail'!O1051,'Facility Detail'!O1092,'Facility Detail'!O1304,'Facility Detail'!O1357,'Facility Detail'!O1410,'Facility Detail'!O1463,'Facility Detail'!O1509,'Facility Detail'!O1556,'Facility Detail'!O1597,'Facility Detail'!O1650,'Facility Detail'!O1695,'Facility Detail'!O1749,'Facility Detail'!O1790,'Facility Detail'!O1843,'Facility Detail'!O1897,'Facility Detail'!O1951,'Facility Detail'!O2003,'Facility Detail'!O2045,'Facility Detail'!O2099,'Facility Detail'!O2152,'Facility Detail'!O2205,'Facility Detail'!O2247,'Facility Detail'!O2288,'Facility Detail'!O2340,'Facility Detail'!O2393,'Facility Detail'!O2434,'Facility Detail'!O2475,'Facility Detail'!O2527,'Facility Detail'!O2579,'Facility Detail'!O2632,'Facility Detail'!O2685,'Facility Detail'!O2738,'Facility Detail'!O2791,'Facility Detail'!O2843,'Facility Detail'!O2895,'Facility Detail'!O2948,'Facility Detail'!O3056,'Facility Detail'!O3095,'Facility Detail'!O3136,'Facility Detail'!O3189,'Facility Detail'!O3242,'Facility Detail'!O3294,'Facility Detail'!O3347,'Facility Detail'!O3385,'Facility Detail'!O3422)</f>
        <v>0</v>
      </c>
      <c r="J13" s="57">
        <f>SUM('Facility Detail'!P89,'Facility Detail'!P142,'Facility Detail'!P239,'Facility Detail'!P292,'Facility Detail'!P345,'Facility Detail'!P398,'Facility Detail'!P451,'Facility Detail'!P556,'Facility Detail'!P608,'Facility Detail'!P660,'Facility Detail'!P713,'Facility Detail'!P755,'Facility Detail'!P797,'Facility Detail'!P851,'Facility Detail'!P904,'Facility Detail'!P957,'Facility Detail'!P998,'Facility Detail'!P1051,'Facility Detail'!P1092,'Facility Detail'!P1304,'Facility Detail'!P1357,'Facility Detail'!P1410,'Facility Detail'!P1463,'Facility Detail'!P1509,'Facility Detail'!P1556,'Facility Detail'!P1597,'Facility Detail'!P1650,'Facility Detail'!P1695,'Facility Detail'!P1749,'Facility Detail'!P1790,'Facility Detail'!P1843,'Facility Detail'!P1897,'Facility Detail'!P1951,'Facility Detail'!P2003,'Facility Detail'!P2045,'Facility Detail'!P2099,'Facility Detail'!P2152,'Facility Detail'!P2205,'Facility Detail'!P2247,'Facility Detail'!P2288,'Facility Detail'!P2340,'Facility Detail'!P2393,'Facility Detail'!P2434,'Facility Detail'!P2475,'Facility Detail'!P2527,'Facility Detail'!P2579,'Facility Detail'!P2632,'Facility Detail'!P2685,'Facility Detail'!P2738,'Facility Detail'!P2791,'Facility Detail'!P2843,'Facility Detail'!P2895,'Facility Detail'!P2948,'Facility Detail'!P3056,'Facility Detail'!P3095,'Facility Detail'!P3136,'Facility Detail'!P3189,'Facility Detail'!P3242,'Facility Detail'!P3294,'Facility Detail'!P3347,'Facility Detail'!P3385,'Facility Detail'!P3422)</f>
        <v>0</v>
      </c>
      <c r="K13" s="57">
        <f>SUM('Facility Detail'!Q89,'Facility Detail'!Q142,'Facility Detail'!Q239,'Facility Detail'!Q292,'Facility Detail'!Q345,'Facility Detail'!Q398,'Facility Detail'!Q451,'Facility Detail'!Q556,'Facility Detail'!Q608,'Facility Detail'!Q660,'Facility Detail'!Q713,'Facility Detail'!Q755,'Facility Detail'!Q797,'Facility Detail'!Q851,'Facility Detail'!Q904,'Facility Detail'!Q957,'Facility Detail'!Q998,'Facility Detail'!Q1051,'Facility Detail'!Q1092,'Facility Detail'!Q1304,'Facility Detail'!Q1357,'Facility Detail'!Q1410,'Facility Detail'!Q1463,'Facility Detail'!Q1509,'Facility Detail'!Q1556,'Facility Detail'!Q1597,'Facility Detail'!Q1650,'Facility Detail'!Q1695,'Facility Detail'!Q1749,'Facility Detail'!Q1790,'Facility Detail'!Q1843,'Facility Detail'!Q1897,'Facility Detail'!Q1951,'Facility Detail'!Q2003,'Facility Detail'!Q2045,'Facility Detail'!Q2099,'Facility Detail'!Q2152,'Facility Detail'!Q2205,'Facility Detail'!Q2247,'Facility Detail'!Q2288,'Facility Detail'!Q2340,'Facility Detail'!Q2393,'Facility Detail'!Q2434,'Facility Detail'!Q2475,'Facility Detail'!Q2527,'Facility Detail'!Q2579,'Facility Detail'!Q2632,'Facility Detail'!Q2685,'Facility Detail'!Q2738,'Facility Detail'!Q2791,'Facility Detail'!Q2843,'Facility Detail'!Q2895,'Facility Detail'!Q2948,'Facility Detail'!Q3056,'Facility Detail'!Q3095,'Facility Detail'!Q3136,'Facility Detail'!Q3189,'Facility Detail'!Q3242,'Facility Detail'!Q3294,'Facility Detail'!Q3347,'Facility Detail'!Q3385,'Facility Detail'!Q3417)</f>
        <v>0</v>
      </c>
      <c r="L13" s="57">
        <f>SUM('Facility Detail'!R89,'Facility Detail'!R142,'Facility Detail'!R239,'Facility Detail'!R292,'Facility Detail'!R345,'Facility Detail'!R398,'Facility Detail'!R451,'Facility Detail'!R556,'Facility Detail'!R608,'Facility Detail'!R660,'Facility Detail'!R713,'Facility Detail'!R755,'Facility Detail'!R797,'Facility Detail'!R851,'Facility Detail'!R904,'Facility Detail'!R957,'Facility Detail'!R998,'Facility Detail'!R1051,'Facility Detail'!R1092,'Facility Detail'!R1304,'Facility Detail'!R1357,'Facility Detail'!R1410,'Facility Detail'!R1463,'Facility Detail'!R1509,'Facility Detail'!R1556,'Facility Detail'!R1597,'Facility Detail'!R1650,'Facility Detail'!R1695,'Facility Detail'!R1749,'Facility Detail'!R1790,'Facility Detail'!R1843,'Facility Detail'!R1897,'Facility Detail'!R1951,'Facility Detail'!R2003,'Facility Detail'!R2045,'Facility Detail'!R2099,'Facility Detail'!R2152,'Facility Detail'!R2205,'Facility Detail'!R2247,'Facility Detail'!R2288,'Facility Detail'!R2340,'Facility Detail'!R2393,'Facility Detail'!R2434,'Facility Detail'!R2475,'Facility Detail'!R2527,'Facility Detail'!R2579,'Facility Detail'!R2632,'Facility Detail'!R2685,'Facility Detail'!R2738,'Facility Detail'!R2791,'Facility Detail'!R2843,'Facility Detail'!R2895,'Facility Detail'!R2948,'Facility Detail'!R3056,'Facility Detail'!R3095,'Facility Detail'!R3136,'Facility Detail'!R3189,'Facility Detail'!R3242,'Facility Detail'!R3294,'Facility Detail'!R3347,'Facility Detail'!R3385,'Facility Detail'!R3422)</f>
        <v>0</v>
      </c>
      <c r="M13" s="57">
        <f>SUM('Facility Detail'!S89,'Facility Detail'!S142,'Facility Detail'!S239,'Facility Detail'!S292,'Facility Detail'!S345,'Facility Detail'!S398,'Facility Detail'!S451,'Facility Detail'!S556,'Facility Detail'!S608,'Facility Detail'!S660,'Facility Detail'!S713,'Facility Detail'!S755,'Facility Detail'!S797,'Facility Detail'!S851,'Facility Detail'!S904,'Facility Detail'!S957,'Facility Detail'!S998,'Facility Detail'!S1051,'Facility Detail'!S1092,'Facility Detail'!S1304,'Facility Detail'!S1357,'Facility Detail'!S1410,'Facility Detail'!S1463,'Facility Detail'!S1509,'Facility Detail'!S1556,'Facility Detail'!S1597,'Facility Detail'!S1650,'Facility Detail'!S1695,'Facility Detail'!S1749,'Facility Detail'!S1790,'Facility Detail'!S1843,'Facility Detail'!S1897,'Facility Detail'!S1951,'Facility Detail'!S2003,'Facility Detail'!S2045,'Facility Detail'!S2099,'Facility Detail'!S2152,'Facility Detail'!S2205,'Facility Detail'!S2247,'Facility Detail'!S2288,'Facility Detail'!S2340,'Facility Detail'!S2393,'Facility Detail'!S2434,'Facility Detail'!S2475,'Facility Detail'!S2527,'Facility Detail'!S2579,'Facility Detail'!S2632,'Facility Detail'!S2685,'Facility Detail'!S2738,'Facility Detail'!S2791,'Facility Detail'!S2843,'Facility Detail'!S2895,'Facility Detail'!S2948,'Facility Detail'!S3056,'Facility Detail'!S3095,'Facility Detail'!S3136,'Facility Detail'!S3189,'Facility Detail'!S3242,'Facility Detail'!S3294,'Facility Detail'!S3347,'Facility Detail'!S3385,'Facility Detail'!S3422)</f>
        <v>0</v>
      </c>
      <c r="N13" s="57">
        <f>SUM('Facility Detail'!T89,'Facility Detail'!T142,'Facility Detail'!T239,'Facility Detail'!T292,'Facility Detail'!T345,'Facility Detail'!T398,'Facility Detail'!T451,'Facility Detail'!T556,'Facility Detail'!T608,'Facility Detail'!T660,'Facility Detail'!T713,'Facility Detail'!T755,'Facility Detail'!T797,'Facility Detail'!T851,'Facility Detail'!T904,'Facility Detail'!T957,'Facility Detail'!T998,'Facility Detail'!T1051,'Facility Detail'!T1092,'Facility Detail'!T1304,'Facility Detail'!T1357,'Facility Detail'!T1410,'Facility Detail'!T1463,'Facility Detail'!T1509,'Facility Detail'!T1556,'Facility Detail'!T1597,'Facility Detail'!T1650,'Facility Detail'!T1695,'Facility Detail'!T1749,'Facility Detail'!T1790,'Facility Detail'!T1843,'Facility Detail'!T1897,'Facility Detail'!T1951,'Facility Detail'!T2003,'Facility Detail'!T2045,'Facility Detail'!T2099,'Facility Detail'!T2152,'Facility Detail'!T2205,'Facility Detail'!T2247,'Facility Detail'!T2288,'Facility Detail'!T2340,'Facility Detail'!T2393,'Facility Detail'!T2434,'Facility Detail'!T2475,'Facility Detail'!T2527,'Facility Detail'!T2579,'Facility Detail'!T2632,'Facility Detail'!T2685,'Facility Detail'!T2738,'Facility Detail'!T2791,'Facility Detail'!T2843,'Facility Detail'!T2895,'Facility Detail'!T2948,'Facility Detail'!T3056,'Facility Detail'!T3095,'Facility Detail'!T3136,'Facility Detail'!T3189,'Facility Detail'!T3242,'Facility Detail'!T3294,'Facility Detail'!T3347,'Facility Detail'!T3385,'Facility Detail'!T3422)</f>
        <v>0</v>
      </c>
      <c r="O13" s="57">
        <f>SUM('Facility Detail'!U89,'Facility Detail'!U142,'Facility Detail'!U239,'Facility Detail'!U292,'Facility Detail'!U345,'Facility Detail'!U398,'Facility Detail'!U451,'Facility Detail'!U556,'Facility Detail'!U608,'Facility Detail'!U660,'Facility Detail'!U713,'Facility Detail'!U755,'Facility Detail'!U797,'Facility Detail'!U851,'Facility Detail'!U904,'Facility Detail'!U957,'Facility Detail'!U998,'Facility Detail'!U1051,'Facility Detail'!U1092,'Facility Detail'!U1304,'Facility Detail'!U1357,'Facility Detail'!U1410,'Facility Detail'!U1463,'Facility Detail'!U1509,'Facility Detail'!U1556,'Facility Detail'!U1597,'Facility Detail'!U1650,'Facility Detail'!U1695,'Facility Detail'!U1749,'Facility Detail'!U1790,'Facility Detail'!U1843,'Facility Detail'!U1897,'Facility Detail'!U1951,'Facility Detail'!U2003,'Facility Detail'!U2045,'Facility Detail'!U2099,'Facility Detail'!U2152,'Facility Detail'!U2205,'Facility Detail'!U2247,'Facility Detail'!U2288,'Facility Detail'!U2340,'Facility Detail'!U2393,'Facility Detail'!U2434,'Facility Detail'!U2475,'Facility Detail'!U2527,'Facility Detail'!U2579,'Facility Detail'!U2632,'Facility Detail'!U2685,'Facility Detail'!U2738,'Facility Detail'!U2791,'Facility Detail'!U2843,'Facility Detail'!U2895,'Facility Detail'!U2948,'Facility Detail'!U3056,'Facility Detail'!U3095,'Facility Detail'!U3136,'Facility Detail'!U3189,'Facility Detail'!U3242,'Facility Detail'!U3294,'Facility Detail'!U3347,'Facility Detail'!U3385,'Facility Detail'!U3422)</f>
        <v>0</v>
      </c>
      <c r="P13" s="57">
        <f>SUM('Facility Detail'!V89,'Facility Detail'!V142,'Facility Detail'!V239,'Facility Detail'!V292,'Facility Detail'!V345,'Facility Detail'!V398,'Facility Detail'!V451,'Facility Detail'!V556,'Facility Detail'!V608,'Facility Detail'!V660,'Facility Detail'!V713,'Facility Detail'!V755,'Facility Detail'!V797,'Facility Detail'!V851,'Facility Detail'!V904,'Facility Detail'!V957,'Facility Detail'!V998,'Facility Detail'!V1051,'Facility Detail'!V1092,'Facility Detail'!V1304,'Facility Detail'!V1357,'Facility Detail'!V1410,'Facility Detail'!V1463,'Facility Detail'!V1509,'Facility Detail'!V1556,'Facility Detail'!V1597,'Facility Detail'!V1650,'Facility Detail'!V1695,'Facility Detail'!V1749,'Facility Detail'!V1790,'Facility Detail'!V1843,'Facility Detail'!V1897,'Facility Detail'!V1951,'Facility Detail'!V2003,'Facility Detail'!V2045,'Facility Detail'!V2099,'Facility Detail'!V2152,'Facility Detail'!V2205,'Facility Detail'!V2247,'Facility Detail'!V2288,'Facility Detail'!V2340,'Facility Detail'!V2393,'Facility Detail'!V2434,'Facility Detail'!V2475,'Facility Detail'!V2527,'Facility Detail'!V2579,'Facility Detail'!V2632,'Facility Detail'!V2685,'Facility Detail'!V2738,'Facility Detail'!V2791,'Facility Detail'!V2843,'Facility Detail'!V2895,'Facility Detail'!V2948,'Facility Detail'!V3056,'Facility Detail'!V3095,'Facility Detail'!V3136,'Facility Detail'!V3189,'Facility Detail'!V3242,'Facility Detail'!V3294,'Facility Detail'!V3347,'Facility Detail'!V3385,'Facility Detail'!V3422)</f>
        <v>0</v>
      </c>
    </row>
    <row r="14" spans="1:16">
      <c r="A14" s="59" t="s">
        <v>24</v>
      </c>
      <c r="B14" s="34"/>
      <c r="C14" s="34">
        <f t="shared" ref="C14:H14" si="8">SUM(C12:C13)</f>
        <v>104826</v>
      </c>
      <c r="D14" s="34">
        <f t="shared" si="8"/>
        <v>107711</v>
      </c>
      <c r="E14" s="34">
        <f t="shared" si="8"/>
        <v>107158</v>
      </c>
      <c r="F14" s="34">
        <f t="shared" si="8"/>
        <v>114902</v>
      </c>
      <c r="G14" s="34">
        <f t="shared" si="8"/>
        <v>271108</v>
      </c>
      <c r="H14" s="34">
        <f t="shared" si="8"/>
        <v>373982.40669669915</v>
      </c>
      <c r="I14" s="23">
        <f t="shared" ref="I14:J14" si="9">SUM(I12:I13)</f>
        <v>285492</v>
      </c>
      <c r="J14" s="23">
        <f t="shared" si="9"/>
        <v>293213</v>
      </c>
      <c r="K14" s="23">
        <f t="shared" ref="K14:M14" si="10">SUM(K12:K13)</f>
        <v>198796.8148606311</v>
      </c>
      <c r="L14" s="23">
        <f t="shared" ref="L14" si="11">SUM(L12:L13)</f>
        <v>560182.05599708681</v>
      </c>
      <c r="M14" s="23">
        <f t="shared" si="10"/>
        <v>777200.43684753845</v>
      </c>
      <c r="N14" s="23">
        <f t="shared" ref="N14:P14" si="12">SUM(N12:N13)</f>
        <v>795718</v>
      </c>
      <c r="O14" s="23">
        <f t="shared" si="12"/>
        <v>704016.95344897511</v>
      </c>
      <c r="P14" s="23">
        <f t="shared" si="12"/>
        <v>875523.48348815693</v>
      </c>
    </row>
    <row r="15" spans="1:16">
      <c r="A15" s="6"/>
      <c r="B15" s="34"/>
      <c r="C15" s="34"/>
      <c r="D15" s="34"/>
      <c r="E15" s="34"/>
      <c r="F15" s="105"/>
      <c r="G15" s="105"/>
      <c r="H15" s="105"/>
      <c r="I15" s="105"/>
      <c r="J15" s="105"/>
      <c r="K15" s="105"/>
      <c r="L15" s="158"/>
      <c r="M15" s="158"/>
      <c r="N15" s="158"/>
      <c r="O15" s="158"/>
      <c r="P15" s="158"/>
    </row>
    <row r="16" spans="1:16" ht="18.75">
      <c r="A16" s="9" t="s">
        <v>16</v>
      </c>
      <c r="B16" s="2">
        <v>2010</v>
      </c>
      <c r="C16" s="2">
        <f>C6</f>
        <v>2011</v>
      </c>
      <c r="D16" s="2">
        <f t="shared" ref="D16:M16" si="13">D6</f>
        <v>2012</v>
      </c>
      <c r="E16" s="2">
        <f t="shared" si="13"/>
        <v>2013</v>
      </c>
      <c r="F16" s="2">
        <f t="shared" si="13"/>
        <v>2014</v>
      </c>
      <c r="G16" s="2">
        <f t="shared" si="13"/>
        <v>2015</v>
      </c>
      <c r="H16" s="2">
        <f t="shared" si="13"/>
        <v>2016</v>
      </c>
      <c r="I16" s="2">
        <f t="shared" si="13"/>
        <v>2017</v>
      </c>
      <c r="J16" s="2">
        <f t="shared" si="13"/>
        <v>2018</v>
      </c>
      <c r="K16" s="2">
        <f t="shared" si="13"/>
        <v>2019</v>
      </c>
      <c r="L16" s="2">
        <f t="shared" ref="L16" si="14">L6</f>
        <v>2020</v>
      </c>
      <c r="M16" s="2">
        <f t="shared" si="13"/>
        <v>2021</v>
      </c>
      <c r="N16" s="2">
        <f t="shared" ref="N16:O16" si="15">N6</f>
        <v>2022</v>
      </c>
      <c r="O16" s="2">
        <f t="shared" si="15"/>
        <v>2023</v>
      </c>
      <c r="P16" s="2"/>
    </row>
    <row r="17" spans="1:16">
      <c r="A17" s="62" t="str">
        <f>'Facility Detail'!G92</f>
        <v>Quantity of RECs Sold</v>
      </c>
      <c r="B17" s="49"/>
      <c r="C17" s="11">
        <f>-1*SUM('Facility Detail'!I92,'Facility Detail'!I145,'Facility Detail'!I242,'Facility Detail'!I295,'Facility Detail'!I348,'Facility Detail'!I401,'Facility Detail'!I454,'Facility Detail'!I559,'Facility Detail'!I611,'Facility Detail'!I663,'Facility Detail'!I800,'Facility Detail'!I854,'Facility Detail'!I907,'Facility Detail'!I1001,'Facility Detail'!I1095,'Facility Detail'!I1307,'Facility Detail'!I1360,'Facility Detail'!I1413,'Facility Detail'!I1466,'Facility Detail'!I1512,'Facility Detail'!I1600,'Facility Detail'!I1698,'Facility Detail'!I1793,'Facility Detail'!I1846,'Facility Detail'!I1900,'Facility Detail'!I1954,'Facility Detail'!I2048,'Facility Detail'!I2102,'Facility Detail'!I2155,'Facility Detail'!I2291,'Facility Detail'!I2343,'Facility Detail'!I2478,'Facility Detail'!I2530,'Facility Detail'!I2582,'Facility Detail'!I2635,'Facility Detail'!I2688,'Facility Detail'!I2741,'Facility Detail'!I2794,'Facility Detail'!I2846,'Facility Detail'!I2898,'Facility Detail'!I2951,'Facility Detail'!I3139,'Facility Detail'!I3192,'Facility Detail'!I3245,'Facility Detail'!I3297,'Facility Detail'!I3425,'Facility Detail'!I199,'Facility Detail'!I1653)</f>
        <v>0</v>
      </c>
      <c r="D17" s="11">
        <f>-1*SUM('Facility Detail'!J92,'Facility Detail'!J145,'Facility Detail'!J242,'Facility Detail'!J295,'Facility Detail'!J348,'Facility Detail'!J401,'Facility Detail'!J454,'Facility Detail'!J559,'Facility Detail'!J611,'Facility Detail'!J663,'Facility Detail'!J800,'Facility Detail'!J854,'Facility Detail'!J907,'Facility Detail'!J1001,'Facility Detail'!J1095,'Facility Detail'!J1307,'Facility Detail'!J1360,'Facility Detail'!J1413,'Facility Detail'!J1466,'Facility Detail'!J1512,'Facility Detail'!J1600,'Facility Detail'!J1698,'Facility Detail'!J1793,'Facility Detail'!J1846,'Facility Detail'!J1900,'Facility Detail'!J1954,'Facility Detail'!J2048,'Facility Detail'!J2102,'Facility Detail'!J2155,'Facility Detail'!J2291,'Facility Detail'!J2343,'Facility Detail'!J2478,'Facility Detail'!J2530,'Facility Detail'!J2582,'Facility Detail'!J2635,'Facility Detail'!J2688,'Facility Detail'!J2741,'Facility Detail'!J2794,'Facility Detail'!J2846,'Facility Detail'!J2898,'Facility Detail'!J2951,'Facility Detail'!J3139,'Facility Detail'!J3192,'Facility Detail'!J3245,'Facility Detail'!J3297,'Facility Detail'!J3425,'Facility Detail'!J199,'Facility Detail'!J1653)</f>
        <v>0</v>
      </c>
      <c r="E17" s="11">
        <f>-1*SUM('Facility Detail'!K92,'Facility Detail'!K145,'Facility Detail'!K242,'Facility Detail'!K295,'Facility Detail'!K348,'Facility Detail'!K401,'Facility Detail'!K454,'Facility Detail'!K559,'Facility Detail'!K611,'Facility Detail'!K663,'Facility Detail'!K800,'Facility Detail'!K854,'Facility Detail'!K907,'Facility Detail'!K1001,'Facility Detail'!K1095,'Facility Detail'!K1307,'Facility Detail'!K1360,'Facility Detail'!K1413,'Facility Detail'!K1466,'Facility Detail'!K1512,'Facility Detail'!K1600,'Facility Detail'!K1698,'Facility Detail'!K1793,'Facility Detail'!K1846,'Facility Detail'!K1900,'Facility Detail'!K1954,'Facility Detail'!K2048,'Facility Detail'!K2102,'Facility Detail'!K2155,'Facility Detail'!K2291,'Facility Detail'!K2343,'Facility Detail'!K2478,'Facility Detail'!K2530,'Facility Detail'!K2582,'Facility Detail'!K2635,'Facility Detail'!K2688,'Facility Detail'!K2741,'Facility Detail'!K2794,'Facility Detail'!K2846,'Facility Detail'!K2898,'Facility Detail'!K2951,'Facility Detail'!K3139,'Facility Detail'!K3192,'Facility Detail'!K3245,'Facility Detail'!K3297,'Facility Detail'!K3425,'Facility Detail'!K199,'Facility Detail'!K1653)</f>
        <v>0</v>
      </c>
      <c r="F17" s="11">
        <f>-1*SUM('Facility Detail'!L92,'Facility Detail'!L145,'Facility Detail'!L242,'Facility Detail'!L295,'Facility Detail'!L348,'Facility Detail'!L401,'Facility Detail'!L454,'Facility Detail'!L559,'Facility Detail'!L611,'Facility Detail'!L663,'Facility Detail'!L800,'Facility Detail'!L854,'Facility Detail'!L907,'Facility Detail'!L1001,'Facility Detail'!L1095,'Facility Detail'!L1307,'Facility Detail'!L1360,'Facility Detail'!L1413,'Facility Detail'!L1466,'Facility Detail'!L1512,'Facility Detail'!L1600,'Facility Detail'!L1698,'Facility Detail'!L1793,'Facility Detail'!L1846,'Facility Detail'!L1900,'Facility Detail'!L1954,'Facility Detail'!L2048,'Facility Detail'!L2102,'Facility Detail'!L2155,'Facility Detail'!L2291,'Facility Detail'!L2343,'Facility Detail'!L2478,'Facility Detail'!L2530,'Facility Detail'!L2582,'Facility Detail'!L2635,'Facility Detail'!L2688,'Facility Detail'!L2741,'Facility Detail'!L2794,'Facility Detail'!L2846,'Facility Detail'!L2898,'Facility Detail'!L2951,'Facility Detail'!L3139,'Facility Detail'!L3192,'Facility Detail'!L3245,'Facility Detail'!L3297,'Facility Detail'!L3425,'Facility Detail'!L199,'Facility Detail'!L1653)</f>
        <v>0</v>
      </c>
      <c r="G17" s="11">
        <f>-1*SUM('Facility Detail'!M92,'Facility Detail'!M145,'Facility Detail'!M242,'Facility Detail'!M295,'Facility Detail'!M348,'Facility Detail'!M401,'Facility Detail'!M454,'Facility Detail'!M559,'Facility Detail'!M611,'Facility Detail'!M663,'Facility Detail'!M800,'Facility Detail'!M854,'Facility Detail'!M907,'Facility Detail'!M1001,'Facility Detail'!M1095,'Facility Detail'!M1307,'Facility Detail'!M1360,'Facility Detail'!M1413,'Facility Detail'!M1466,'Facility Detail'!M1512,'Facility Detail'!M1600,'Facility Detail'!M1698,'Facility Detail'!M1793,'Facility Detail'!M1846,'Facility Detail'!M1900,'Facility Detail'!M1954,'Facility Detail'!M2048,'Facility Detail'!M2102,'Facility Detail'!M2155,'Facility Detail'!M2291,'Facility Detail'!M2343,'Facility Detail'!M2478,'Facility Detail'!M2530,'Facility Detail'!M2582,'Facility Detail'!M2635,'Facility Detail'!M2688,'Facility Detail'!M2741,'Facility Detail'!M2794,'Facility Detail'!M2846,'Facility Detail'!M2898,'Facility Detail'!M2951,'Facility Detail'!M3139,'Facility Detail'!M3192,'Facility Detail'!M3245,'Facility Detail'!M3297,'Facility Detail'!M3425,'Facility Detail'!M199,'Facility Detail'!M1653)</f>
        <v>0</v>
      </c>
      <c r="H17" s="11">
        <f>-1*SUM('Facility Detail'!N92,'Facility Detail'!N145,'Facility Detail'!N242,'Facility Detail'!N295,'Facility Detail'!N348,'Facility Detail'!N401,'Facility Detail'!N454,'Facility Detail'!N559,'Facility Detail'!N611,'Facility Detail'!N663,'Facility Detail'!N800,'Facility Detail'!N854,'Facility Detail'!N907,'Facility Detail'!N1001,'Facility Detail'!N1095,'Facility Detail'!N1307,'Facility Detail'!N1360,'Facility Detail'!N1413,'Facility Detail'!N1466,'Facility Detail'!N1512,'Facility Detail'!N1600,'Facility Detail'!N1698,'Facility Detail'!N1793,'Facility Detail'!N1846,'Facility Detail'!N1900,'Facility Detail'!N1954,'Facility Detail'!N2048,'Facility Detail'!N2102,'Facility Detail'!N2155,'Facility Detail'!N2291,'Facility Detail'!N2343,'Facility Detail'!N2478,'Facility Detail'!N2530,'Facility Detail'!N2582,'Facility Detail'!N2635,'Facility Detail'!N2688,'Facility Detail'!N2741,'Facility Detail'!N2794,'Facility Detail'!N2846,'Facility Detail'!N2898,'Facility Detail'!N2951,'Facility Detail'!N3139,'Facility Detail'!N3192,'Facility Detail'!N3245,'Facility Detail'!N3297,'Facility Detail'!N3425,'Facility Detail'!N199,'Facility Detail'!N1653)</f>
        <v>0</v>
      </c>
      <c r="I17" s="11">
        <f>-1*SUM('Facility Detail'!O92,'Facility Detail'!O145,'Facility Detail'!O242,'Facility Detail'!O295,'Facility Detail'!O348,'Facility Detail'!O401,'Facility Detail'!O454,'Facility Detail'!O559,'Facility Detail'!O611,'Facility Detail'!O663,'Facility Detail'!O800,'Facility Detail'!O854,'Facility Detail'!O907,'Facility Detail'!O1001,'Facility Detail'!O1095,'Facility Detail'!O1307,'Facility Detail'!O1360,'Facility Detail'!O1413,'Facility Detail'!O1466,'Facility Detail'!O1512,'Facility Detail'!O1600,'Facility Detail'!O1698,'Facility Detail'!O1793,'Facility Detail'!O1846,'Facility Detail'!O1900,'Facility Detail'!O1954,'Facility Detail'!O2048,'Facility Detail'!O2102,'Facility Detail'!O2155,'Facility Detail'!O2291,'Facility Detail'!O2343,'Facility Detail'!O2478,'Facility Detail'!O2530,'Facility Detail'!O2582,'Facility Detail'!O2635,'Facility Detail'!O2688,'Facility Detail'!O2741,'Facility Detail'!O2794,'Facility Detail'!O2846,'Facility Detail'!O2898,'Facility Detail'!O2951,'Facility Detail'!O3139,'Facility Detail'!O3192,'Facility Detail'!O3245,'Facility Detail'!O3297,'Facility Detail'!O3425,'Facility Detail'!O199,'Facility Detail'!O1653)</f>
        <v>0</v>
      </c>
      <c r="J17" s="11">
        <f>-1*SUM('Facility Detail'!P92,'Facility Detail'!P145,'Facility Detail'!P242,'Facility Detail'!P295,'Facility Detail'!P348,'Facility Detail'!P401,'Facility Detail'!P454,'Facility Detail'!P559,'Facility Detail'!P611,'Facility Detail'!P663,'Facility Detail'!P800,'Facility Detail'!P854,'Facility Detail'!P907,'Facility Detail'!P1001,'Facility Detail'!P1095,'Facility Detail'!P1307,'Facility Detail'!P1360,'Facility Detail'!P1413,'Facility Detail'!P1466,'Facility Detail'!P1512,'Facility Detail'!P1600,'Facility Detail'!P1698,'Facility Detail'!P1793,'Facility Detail'!P1846,'Facility Detail'!P1900,'Facility Detail'!P1954,'Facility Detail'!P2048,'Facility Detail'!P2102,'Facility Detail'!P2155,'Facility Detail'!P2291,'Facility Detail'!P2343,'Facility Detail'!P2478,'Facility Detail'!P2530,'Facility Detail'!P2582,'Facility Detail'!P2635,'Facility Detail'!P2688,'Facility Detail'!P2741,'Facility Detail'!P2794,'Facility Detail'!P2846,'Facility Detail'!P2898,'Facility Detail'!P2951,'Facility Detail'!P3139,'Facility Detail'!P3192,'Facility Detail'!P3245,'Facility Detail'!P3297,'Facility Detail'!P3425,'Facility Detail'!P199,'Facility Detail'!P1653)</f>
        <v>0</v>
      </c>
      <c r="K17" s="11">
        <f>-1*SUM('Facility Detail'!Q92,'Facility Detail'!Q145,'Facility Detail'!Q242,'Facility Detail'!Q295,'Facility Detail'!Q348,'Facility Detail'!Q401,'Facility Detail'!Q454,'Facility Detail'!Q559,'Facility Detail'!Q611,'Facility Detail'!Q663,'Facility Detail'!Q800,'Facility Detail'!Q854,'Facility Detail'!Q907,'Facility Detail'!Q1001,'Facility Detail'!Q1095,'Facility Detail'!Q1307,'Facility Detail'!Q1360,'Facility Detail'!Q1413,'Facility Detail'!Q1466,'Facility Detail'!Q1512,'Facility Detail'!Q1600,'Facility Detail'!Q1698,'Facility Detail'!Q1793,'Facility Detail'!Q1846,'Facility Detail'!Q1900,'Facility Detail'!Q1954,'Facility Detail'!Q2048,'Facility Detail'!Q2102,'Facility Detail'!Q2155,'Facility Detail'!Q2291,'Facility Detail'!Q2343,'Facility Detail'!Q2478,'Facility Detail'!Q2530,'Facility Detail'!Q2582,'Facility Detail'!Q2635,'Facility Detail'!Q2688,'Facility Detail'!Q2741,'Facility Detail'!Q2794,'Facility Detail'!Q2846,'Facility Detail'!Q2898,'Facility Detail'!Q2951,'Facility Detail'!Q3139,'Facility Detail'!Q3192,'Facility Detail'!Q3245,'Facility Detail'!Q3297,'Facility Detail'!Q3425,'Facility Detail'!Q199,'Facility Detail'!Q1653)</f>
        <v>0</v>
      </c>
      <c r="L17" s="11">
        <f>-1*SUM('Facility Detail'!R92,'Facility Detail'!R145,'Facility Detail'!R242,'Facility Detail'!R295,'Facility Detail'!R348,'Facility Detail'!R401,'Facility Detail'!R454,'Facility Detail'!R559,'Facility Detail'!R611,'Facility Detail'!R663,'Facility Detail'!R800,'Facility Detail'!R854,'Facility Detail'!R907,'Facility Detail'!R1001,'Facility Detail'!R1095,'Facility Detail'!R1307,'Facility Detail'!R1360,'Facility Detail'!R1413,'Facility Detail'!R1466,'Facility Detail'!R1512,'Facility Detail'!R1600,'Facility Detail'!R1698,'Facility Detail'!R1793,'Facility Detail'!R1846,'Facility Detail'!R1900,'Facility Detail'!R1954,'Facility Detail'!R2048,'Facility Detail'!R2102,'Facility Detail'!R2155,'Facility Detail'!R2291,'Facility Detail'!R2343,'Facility Detail'!R2478,'Facility Detail'!R2530,'Facility Detail'!R2582,'Facility Detail'!R2635,'Facility Detail'!R2688,'Facility Detail'!R2741,'Facility Detail'!R2794,'Facility Detail'!R2846,'Facility Detail'!R2898,'Facility Detail'!R2951,'Facility Detail'!R3139,'Facility Detail'!R3192,'Facility Detail'!R3245,'Facility Detail'!R3297,'Facility Detail'!R3425,'Facility Detail'!R199,'Facility Detail'!R1653)</f>
        <v>0</v>
      </c>
      <c r="M17" s="11">
        <f>-1*SUM('Facility Detail'!S92,'Facility Detail'!S145,'Facility Detail'!S242,'Facility Detail'!S295,'Facility Detail'!S348,'Facility Detail'!S401,'Facility Detail'!S454,'Facility Detail'!S559,'Facility Detail'!S611,'Facility Detail'!S663,'Facility Detail'!S800,'Facility Detail'!S854,'Facility Detail'!S907,'Facility Detail'!S1001,'Facility Detail'!S1095,'Facility Detail'!S1307,'Facility Detail'!S1360,'Facility Detail'!S1413,'Facility Detail'!S1466,'Facility Detail'!S1512,'Facility Detail'!S1600,'Facility Detail'!S1698,'Facility Detail'!S1793,'Facility Detail'!S1846,'Facility Detail'!S1900,'Facility Detail'!S1954,'Facility Detail'!S2048,'Facility Detail'!S2102,'Facility Detail'!S2155,'Facility Detail'!S2291,'Facility Detail'!S2343,'Facility Detail'!S2478,'Facility Detail'!S2530,'Facility Detail'!S2582,'Facility Detail'!S2635,'Facility Detail'!S2688,'Facility Detail'!S2741,'Facility Detail'!S2794,'Facility Detail'!S2846,'Facility Detail'!S2898,'Facility Detail'!S2951,'Facility Detail'!S3139,'Facility Detail'!S3192,'Facility Detail'!S3245,'Facility Detail'!S3297,'Facility Detail'!S3425,'Facility Detail'!S199,'Facility Detail'!S1653)</f>
        <v>0</v>
      </c>
      <c r="N17" s="11">
        <f>-1*SUM('Facility Detail'!T92,'Facility Detail'!T145,'Facility Detail'!T242,'Facility Detail'!T295,'Facility Detail'!T348,'Facility Detail'!T401,'Facility Detail'!T454,'Facility Detail'!T559,'Facility Detail'!T611,'Facility Detail'!T663,'Facility Detail'!T800,'Facility Detail'!T854,'Facility Detail'!T907,'Facility Detail'!T1001,'Facility Detail'!T1095,'Facility Detail'!T1307,'Facility Detail'!T1360,'Facility Detail'!T1413,'Facility Detail'!T1466,'Facility Detail'!T1512,'Facility Detail'!T1600,'Facility Detail'!T1698,'Facility Detail'!T1793,'Facility Detail'!T1846,'Facility Detail'!T1900,'Facility Detail'!T1954,'Facility Detail'!T2048,'Facility Detail'!T2102,'Facility Detail'!T2155,'Facility Detail'!T2291,'Facility Detail'!T2343,'Facility Detail'!T2478,'Facility Detail'!T2530,'Facility Detail'!T2582,'Facility Detail'!T2635,'Facility Detail'!T2688,'Facility Detail'!T2741,'Facility Detail'!T2794,'Facility Detail'!T2846,'Facility Detail'!T2898,'Facility Detail'!T2951,'Facility Detail'!T3139,'Facility Detail'!T3192,'Facility Detail'!T3245,'Facility Detail'!T3297,'Facility Detail'!T3425,'Facility Detail'!T199,'Facility Detail'!T1653)</f>
        <v>0</v>
      </c>
      <c r="O17" s="11">
        <f>-1*SUM('Facility Detail'!U92,'Facility Detail'!U145,'Facility Detail'!U242,'Facility Detail'!U295,'Facility Detail'!U348,'Facility Detail'!U401,'Facility Detail'!U454,'Facility Detail'!U559,'Facility Detail'!U611,'Facility Detail'!U663,'Facility Detail'!U800,'Facility Detail'!U854,'Facility Detail'!U907,'Facility Detail'!U1001,'Facility Detail'!U1095,'Facility Detail'!U1307,'Facility Detail'!U1360,'Facility Detail'!U1413,'Facility Detail'!U1466,'Facility Detail'!U1512,'Facility Detail'!U1600,'Facility Detail'!U1698,'Facility Detail'!U1793,'Facility Detail'!U1846,'Facility Detail'!U1900,'Facility Detail'!U1954,'Facility Detail'!U2048,'Facility Detail'!U2102,'Facility Detail'!U2155,'Facility Detail'!U2291,'Facility Detail'!U2343,'Facility Detail'!U2478,'Facility Detail'!U2530,'Facility Detail'!U2582,'Facility Detail'!U2635,'Facility Detail'!U2688,'Facility Detail'!U2741,'Facility Detail'!U2794,'Facility Detail'!U2846,'Facility Detail'!U2898,'Facility Detail'!U2951,'Facility Detail'!U3139,'Facility Detail'!U3192,'Facility Detail'!U3245,'Facility Detail'!U3297,'Facility Detail'!U3425,'Facility Detail'!U199,'Facility Detail'!U1653)</f>
        <v>0</v>
      </c>
      <c r="P17" s="11">
        <f>-1*SUM('Facility Detail'!V92,'Facility Detail'!V145,'Facility Detail'!V242,'Facility Detail'!V295,'Facility Detail'!V348,'Facility Detail'!V401,'Facility Detail'!V454,'Facility Detail'!V559,'Facility Detail'!V611,'Facility Detail'!V663,'Facility Detail'!V800,'Facility Detail'!V854,'Facility Detail'!V907,'Facility Detail'!V1001,'Facility Detail'!V1095,'Facility Detail'!V1307,'Facility Detail'!V1360,'Facility Detail'!V1413,'Facility Detail'!V1466,'Facility Detail'!V1512,'Facility Detail'!V1600,'Facility Detail'!V1698,'Facility Detail'!V1793,'Facility Detail'!V1846,'Facility Detail'!V1900,'Facility Detail'!V1954,'Facility Detail'!V2048,'Facility Detail'!V2102,'Facility Detail'!V2155,'Facility Detail'!V2291,'Facility Detail'!V2343,'Facility Detail'!V2478,'Facility Detail'!V2530,'Facility Detail'!V2582,'Facility Detail'!V2635,'Facility Detail'!V2688,'Facility Detail'!V2741,'Facility Detail'!V2794,'Facility Detail'!V2846,'Facility Detail'!V2898,'Facility Detail'!V2951,'Facility Detail'!V3139,'Facility Detail'!V3192,'Facility Detail'!V3245,'Facility Detail'!V3297,'Facility Detail'!V3425,'Facility Detail'!V199,'Facility Detail'!V1653)</f>
        <v>0</v>
      </c>
    </row>
    <row r="18" spans="1:16">
      <c r="A18" s="63" t="str">
        <f>'Facility Detail'!G93</f>
        <v>Bonus Incentives Transferred</v>
      </c>
      <c r="B18" s="73"/>
      <c r="C18" s="53">
        <f>-1*SUM('Facility Detail'!I93,'Facility Detail'!I146,'Facility Detail'!I243,'Facility Detail'!I296,'Facility Detail'!I349,'Facility Detail'!I402,'Facility Detail'!I455,'Facility Detail'!I560,'Facility Detail'!I612,'Facility Detail'!I664,'Facility Detail'!I801,'Facility Detail'!I855,'Facility Detail'!I908,'Facility Detail'!I1002,'Facility Detail'!I1096,'Facility Detail'!I1308,'Facility Detail'!I1361,'Facility Detail'!I1414,'Facility Detail'!I1467,'Facility Detail'!I1513,'Facility Detail'!I1601,'Facility Detail'!I1699,'Facility Detail'!I1794,'Facility Detail'!I1847,'Facility Detail'!I1901,'Facility Detail'!I1955,'Facility Detail'!I2049,'Facility Detail'!I2103,'Facility Detail'!I2156,'Facility Detail'!I2292,'Facility Detail'!I2344,'Facility Detail'!I2479,'Facility Detail'!I2531,'Facility Detail'!I2583,'Facility Detail'!I2636,'Facility Detail'!I2689,'Facility Detail'!I2742,'Facility Detail'!I2795,'Facility Detail'!I2847,'Facility Detail'!I2899,'Facility Detail'!I2952,'Facility Detail'!I3140,'Facility Detail'!I3193,'Facility Detail'!I3246,'Facility Detail'!I3298,'Facility Detail'!I3426,'Facility Detail'!I200,'Facility Detail'!I1654)</f>
        <v>0</v>
      </c>
      <c r="D18" s="53">
        <f>-1*SUM('Facility Detail'!J93,'Facility Detail'!J146,'Facility Detail'!J243,'Facility Detail'!J296,'Facility Detail'!J349,'Facility Detail'!J402,'Facility Detail'!J455,'Facility Detail'!J560,'Facility Detail'!J612,'Facility Detail'!J664,'Facility Detail'!J801,'Facility Detail'!J855,'Facility Detail'!J908,'Facility Detail'!J1002,'Facility Detail'!J1096,'Facility Detail'!J1308,'Facility Detail'!J1361,'Facility Detail'!J1414,'Facility Detail'!J1467,'Facility Detail'!J1513,'Facility Detail'!J1601,'Facility Detail'!J1699,'Facility Detail'!J1794,'Facility Detail'!J1847,'Facility Detail'!J1901,'Facility Detail'!J1955,'Facility Detail'!J2049,'Facility Detail'!J2103,'Facility Detail'!J2156,'Facility Detail'!J2292,'Facility Detail'!J2344,'Facility Detail'!J2479,'Facility Detail'!J2531,'Facility Detail'!J2583,'Facility Detail'!J2636,'Facility Detail'!J2689,'Facility Detail'!J2742,'Facility Detail'!J2795,'Facility Detail'!J2847,'Facility Detail'!J2899,'Facility Detail'!J2952,'Facility Detail'!J3140,'Facility Detail'!J3193,'Facility Detail'!J3246,'Facility Detail'!J3298,'Facility Detail'!J3426,'Facility Detail'!J200,'Facility Detail'!J1654)</f>
        <v>0</v>
      </c>
      <c r="E18" s="53">
        <f>-1*SUM('Facility Detail'!K93,'Facility Detail'!K146,'Facility Detail'!K243,'Facility Detail'!K296,'Facility Detail'!K349,'Facility Detail'!K402,'Facility Detail'!K455,'Facility Detail'!K560,'Facility Detail'!K612,'Facility Detail'!K664,'Facility Detail'!K801,'Facility Detail'!K855,'Facility Detail'!K908,'Facility Detail'!K1002,'Facility Detail'!K1096,'Facility Detail'!K1308,'Facility Detail'!K1361,'Facility Detail'!K1414,'Facility Detail'!K1467,'Facility Detail'!K1513,'Facility Detail'!K1601,'Facility Detail'!K1699,'Facility Detail'!K1794,'Facility Detail'!K1847,'Facility Detail'!K1901,'Facility Detail'!K1955,'Facility Detail'!K2049,'Facility Detail'!K2103,'Facility Detail'!K2156,'Facility Detail'!K2292,'Facility Detail'!K2344,'Facility Detail'!K2479,'Facility Detail'!K2531,'Facility Detail'!K2583,'Facility Detail'!K2636,'Facility Detail'!K2689,'Facility Detail'!K2742,'Facility Detail'!K2795,'Facility Detail'!K2847,'Facility Detail'!K2899,'Facility Detail'!K2952,'Facility Detail'!K3140,'Facility Detail'!K3193,'Facility Detail'!K3246,'Facility Detail'!K3298,'Facility Detail'!K3426,'Facility Detail'!K200,'Facility Detail'!K1654)</f>
        <v>0</v>
      </c>
      <c r="F18" s="53">
        <f>-1*SUM('Facility Detail'!L93,'Facility Detail'!L146,'Facility Detail'!L243,'Facility Detail'!L296,'Facility Detail'!L349,'Facility Detail'!L402,'Facility Detail'!L455,'Facility Detail'!L560,'Facility Detail'!L612,'Facility Detail'!L664,'Facility Detail'!L801,'Facility Detail'!L855,'Facility Detail'!L908,'Facility Detail'!L1002,'Facility Detail'!L1096,'Facility Detail'!L1308,'Facility Detail'!L1361,'Facility Detail'!L1414,'Facility Detail'!L1467,'Facility Detail'!L1513,'Facility Detail'!L1601,'Facility Detail'!L1699,'Facility Detail'!L1794,'Facility Detail'!L1847,'Facility Detail'!L1901,'Facility Detail'!L1955,'Facility Detail'!L2049,'Facility Detail'!L2103,'Facility Detail'!L2156,'Facility Detail'!L2292,'Facility Detail'!L2344,'Facility Detail'!L2479,'Facility Detail'!L2531,'Facility Detail'!L2583,'Facility Detail'!L2636,'Facility Detail'!L2689,'Facility Detail'!L2742,'Facility Detail'!L2795,'Facility Detail'!L2847,'Facility Detail'!L2899,'Facility Detail'!L2952,'Facility Detail'!L3140,'Facility Detail'!L3193,'Facility Detail'!L3246,'Facility Detail'!L3298,'Facility Detail'!L3426,'Facility Detail'!L200,'Facility Detail'!L1654)</f>
        <v>0</v>
      </c>
      <c r="G18" s="53">
        <f>-1*SUM('Facility Detail'!M93,'Facility Detail'!M146,'Facility Detail'!M243,'Facility Detail'!M296,'Facility Detail'!M349,'Facility Detail'!M402,'Facility Detail'!M455,'Facility Detail'!M560,'Facility Detail'!M612,'Facility Detail'!M664,'Facility Detail'!M801,'Facility Detail'!M855,'Facility Detail'!M908,'Facility Detail'!M1002,'Facility Detail'!M1096,'Facility Detail'!M1308,'Facility Detail'!M1361,'Facility Detail'!M1414,'Facility Detail'!M1467,'Facility Detail'!M1513,'Facility Detail'!M1601,'Facility Detail'!M1699,'Facility Detail'!M1794,'Facility Detail'!M1847,'Facility Detail'!M1901,'Facility Detail'!M1955,'Facility Detail'!M2049,'Facility Detail'!M2103,'Facility Detail'!M2156,'Facility Detail'!M2292,'Facility Detail'!M2344,'Facility Detail'!M2479,'Facility Detail'!M2531,'Facility Detail'!M2583,'Facility Detail'!M2636,'Facility Detail'!M2689,'Facility Detail'!M2742,'Facility Detail'!M2795,'Facility Detail'!M2847,'Facility Detail'!M2899,'Facility Detail'!M2952,'Facility Detail'!M3140,'Facility Detail'!M3193,'Facility Detail'!M3246,'Facility Detail'!M3298,'Facility Detail'!M3426,'Facility Detail'!M200,'Facility Detail'!M1654)</f>
        <v>0</v>
      </c>
      <c r="H18" s="53">
        <f>-1*SUM('Facility Detail'!N93,'Facility Detail'!N146,'Facility Detail'!N243,'Facility Detail'!N296,'Facility Detail'!N349,'Facility Detail'!N402,'Facility Detail'!N455,'Facility Detail'!N560,'Facility Detail'!N612,'Facility Detail'!N664,'Facility Detail'!N801,'Facility Detail'!N855,'Facility Detail'!N908,'Facility Detail'!N1002,'Facility Detail'!N1096,'Facility Detail'!N1308,'Facility Detail'!N1361,'Facility Detail'!N1414,'Facility Detail'!N1467,'Facility Detail'!N1513,'Facility Detail'!N1601,'Facility Detail'!N1699,'Facility Detail'!N1794,'Facility Detail'!N1847,'Facility Detail'!N1901,'Facility Detail'!N1955,'Facility Detail'!N2049,'Facility Detail'!N2103,'Facility Detail'!N2156,'Facility Detail'!N2292,'Facility Detail'!N2344,'Facility Detail'!N2479,'Facility Detail'!N2531,'Facility Detail'!N2583,'Facility Detail'!N2636,'Facility Detail'!N2689,'Facility Detail'!N2742,'Facility Detail'!N2795,'Facility Detail'!N2847,'Facility Detail'!N2899,'Facility Detail'!N2952,'Facility Detail'!N3140,'Facility Detail'!N3193,'Facility Detail'!N3246,'Facility Detail'!N3298,'Facility Detail'!N3426,'Facility Detail'!N200,'Facility Detail'!N1654)</f>
        <v>0</v>
      </c>
      <c r="I18" s="53">
        <f>-1*SUM('Facility Detail'!O93,'Facility Detail'!O146,'Facility Detail'!O243,'Facility Detail'!O296,'Facility Detail'!O349,'Facility Detail'!O402,'Facility Detail'!O455,'Facility Detail'!O560,'Facility Detail'!O612,'Facility Detail'!O664,'Facility Detail'!O801,'Facility Detail'!O855,'Facility Detail'!O908,'Facility Detail'!O1002,'Facility Detail'!O1096,'Facility Detail'!O1308,'Facility Detail'!O1361,'Facility Detail'!O1414,'Facility Detail'!O1467,'Facility Detail'!O1513,'Facility Detail'!O1601,'Facility Detail'!O1699,'Facility Detail'!O1794,'Facility Detail'!O1847,'Facility Detail'!O1901,'Facility Detail'!O1955,'Facility Detail'!O2049,'Facility Detail'!O2103,'Facility Detail'!O2156,'Facility Detail'!O2292,'Facility Detail'!O2344,'Facility Detail'!O2479,'Facility Detail'!O2531,'Facility Detail'!O2583,'Facility Detail'!O2636,'Facility Detail'!O2689,'Facility Detail'!O2742,'Facility Detail'!O2795,'Facility Detail'!O2847,'Facility Detail'!O2899,'Facility Detail'!O2952,'Facility Detail'!O3140,'Facility Detail'!O3193,'Facility Detail'!O3246,'Facility Detail'!O3298,'Facility Detail'!O3426,'Facility Detail'!O200,'Facility Detail'!O1654)</f>
        <v>0</v>
      </c>
      <c r="J18" s="53">
        <f>-1*SUM('Facility Detail'!P93,'Facility Detail'!P146,'Facility Detail'!P243,'Facility Detail'!P296,'Facility Detail'!P349,'Facility Detail'!P402,'Facility Detail'!P455,'Facility Detail'!P560,'Facility Detail'!P612,'Facility Detail'!P664,'Facility Detail'!P801,'Facility Detail'!P855,'Facility Detail'!P908,'Facility Detail'!P1002,'Facility Detail'!P1096,'Facility Detail'!P1308,'Facility Detail'!P1361,'Facility Detail'!P1414,'Facility Detail'!P1467,'Facility Detail'!P1513,'Facility Detail'!P1601,'Facility Detail'!P1699,'Facility Detail'!P1794,'Facility Detail'!P1847,'Facility Detail'!P1901,'Facility Detail'!P1955,'Facility Detail'!P2049,'Facility Detail'!P2103,'Facility Detail'!P2156,'Facility Detail'!P2292,'Facility Detail'!P2344,'Facility Detail'!P2479,'Facility Detail'!P2531,'Facility Detail'!P2583,'Facility Detail'!P2636,'Facility Detail'!P2689,'Facility Detail'!P2742,'Facility Detail'!P2795,'Facility Detail'!P2847,'Facility Detail'!P2899,'Facility Detail'!P2952,'Facility Detail'!P3140,'Facility Detail'!P3193,'Facility Detail'!P3246,'Facility Detail'!P3298,'Facility Detail'!P3426,'Facility Detail'!P200,'Facility Detail'!P1654)</f>
        <v>0</v>
      </c>
      <c r="K18" s="53">
        <f>-1*SUM('Facility Detail'!Q93,'Facility Detail'!Q146,'Facility Detail'!Q243,'Facility Detail'!Q296,'Facility Detail'!Q349,'Facility Detail'!Q402,'Facility Detail'!Q455,'Facility Detail'!Q560,'Facility Detail'!Q612,'Facility Detail'!Q664,'Facility Detail'!Q801,'Facility Detail'!Q855,'Facility Detail'!Q908,'Facility Detail'!Q1002,'Facility Detail'!Q1096,'Facility Detail'!Q1308,'Facility Detail'!Q1361,'Facility Detail'!Q1414,'Facility Detail'!Q1467,'Facility Detail'!Q1513,'Facility Detail'!Q1601,'Facility Detail'!Q1699,'Facility Detail'!Q1794,'Facility Detail'!Q1847,'Facility Detail'!Q1901,'Facility Detail'!Q1955,'Facility Detail'!Q2049,'Facility Detail'!Q2103,'Facility Detail'!Q2156,'Facility Detail'!Q2292,'Facility Detail'!Q2344,'Facility Detail'!Q2479,'Facility Detail'!Q2531,'Facility Detail'!Q2583,'Facility Detail'!Q2636,'Facility Detail'!Q2689,'Facility Detail'!Q2742,'Facility Detail'!Q2795,'Facility Detail'!Q2847,'Facility Detail'!Q2899,'Facility Detail'!Q2952,'Facility Detail'!Q3140,'Facility Detail'!Q3193,'Facility Detail'!Q3246,'Facility Detail'!Q3298,'Facility Detail'!Q3426,'Facility Detail'!Q200,'Facility Detail'!Q1654)</f>
        <v>0</v>
      </c>
      <c r="L18" s="53">
        <f>-1*SUM('Facility Detail'!R93,'Facility Detail'!R146,'Facility Detail'!R243,'Facility Detail'!R296,'Facility Detail'!R349,'Facility Detail'!R402,'Facility Detail'!R455,'Facility Detail'!R560,'Facility Detail'!R612,'Facility Detail'!R664,'Facility Detail'!R801,'Facility Detail'!R855,'Facility Detail'!R908,'Facility Detail'!R1002,'Facility Detail'!R1096,'Facility Detail'!R1308,'Facility Detail'!R1361,'Facility Detail'!R1414,'Facility Detail'!R1467,'Facility Detail'!R1513,'Facility Detail'!R1601,'Facility Detail'!R1699,'Facility Detail'!R1794,'Facility Detail'!R1847,'Facility Detail'!R1901,'Facility Detail'!R1955,'Facility Detail'!R2049,'Facility Detail'!R2103,'Facility Detail'!R2156,'Facility Detail'!R2292,'Facility Detail'!R2344,'Facility Detail'!R2479,'Facility Detail'!R2531,'Facility Detail'!R2583,'Facility Detail'!R2636,'Facility Detail'!R2689,'Facility Detail'!R2742,'Facility Detail'!R2795,'Facility Detail'!R2847,'Facility Detail'!R2899,'Facility Detail'!R2952,'Facility Detail'!R3140,'Facility Detail'!R3193,'Facility Detail'!R3246,'Facility Detail'!R3298,'Facility Detail'!R3426,'Facility Detail'!R200,'Facility Detail'!R1654)</f>
        <v>0</v>
      </c>
      <c r="M18" s="53">
        <f>-1*SUM('Facility Detail'!S93,'Facility Detail'!S146,'Facility Detail'!S243,'Facility Detail'!S296,'Facility Detail'!S349,'Facility Detail'!S402,'Facility Detail'!S455,'Facility Detail'!S560,'Facility Detail'!S612,'Facility Detail'!S664,'Facility Detail'!S801,'Facility Detail'!S855,'Facility Detail'!S908,'Facility Detail'!S1002,'Facility Detail'!S1096,'Facility Detail'!S1308,'Facility Detail'!S1361,'Facility Detail'!S1414,'Facility Detail'!S1467,'Facility Detail'!S1513,'Facility Detail'!S1601,'Facility Detail'!S1699,'Facility Detail'!S1794,'Facility Detail'!S1847,'Facility Detail'!S1901,'Facility Detail'!S1955,'Facility Detail'!S2049,'Facility Detail'!S2103,'Facility Detail'!S2156,'Facility Detail'!S2292,'Facility Detail'!S2344,'Facility Detail'!S2479,'Facility Detail'!S2531,'Facility Detail'!S2583,'Facility Detail'!S2636,'Facility Detail'!S2689,'Facility Detail'!S2742,'Facility Detail'!S2795,'Facility Detail'!S2847,'Facility Detail'!S2899,'Facility Detail'!S2952,'Facility Detail'!S3140,'Facility Detail'!S3193,'Facility Detail'!S3246,'Facility Detail'!S3298,'Facility Detail'!S3426,'Facility Detail'!S200,'Facility Detail'!S1654)</f>
        <v>0</v>
      </c>
      <c r="N18" s="53">
        <f>-1*SUM('Facility Detail'!T93,'Facility Detail'!T146,'Facility Detail'!T243,'Facility Detail'!T296,'Facility Detail'!T349,'Facility Detail'!T402,'Facility Detail'!T455,'Facility Detail'!T560,'Facility Detail'!T612,'Facility Detail'!T664,'Facility Detail'!T801,'Facility Detail'!T855,'Facility Detail'!T908,'Facility Detail'!T1002,'Facility Detail'!T1096,'Facility Detail'!T1308,'Facility Detail'!T1361,'Facility Detail'!T1414,'Facility Detail'!T1467,'Facility Detail'!T1513,'Facility Detail'!T1601,'Facility Detail'!T1699,'Facility Detail'!T1794,'Facility Detail'!T1847,'Facility Detail'!T1901,'Facility Detail'!T1955,'Facility Detail'!T2049,'Facility Detail'!T2103,'Facility Detail'!T2156,'Facility Detail'!T2292,'Facility Detail'!T2344,'Facility Detail'!T2479,'Facility Detail'!T2531,'Facility Detail'!T2583,'Facility Detail'!T2636,'Facility Detail'!T2689,'Facility Detail'!T2742,'Facility Detail'!T2795,'Facility Detail'!T2847,'Facility Detail'!T2899,'Facility Detail'!T2952,'Facility Detail'!T3140,'Facility Detail'!T3193,'Facility Detail'!T3246,'Facility Detail'!T3298,'Facility Detail'!T3426,'Facility Detail'!T200,'Facility Detail'!T1654)</f>
        <v>0</v>
      </c>
      <c r="O18" s="53">
        <f>-1*SUM('Facility Detail'!U93,'Facility Detail'!U146,'Facility Detail'!U243,'Facility Detail'!U296,'Facility Detail'!U349,'Facility Detail'!U402,'Facility Detail'!U455,'Facility Detail'!U560,'Facility Detail'!U612,'Facility Detail'!U664,'Facility Detail'!U801,'Facility Detail'!U855,'Facility Detail'!U908,'Facility Detail'!U1002,'Facility Detail'!U1096,'Facility Detail'!U1308,'Facility Detail'!U1361,'Facility Detail'!U1414,'Facility Detail'!U1467,'Facility Detail'!U1513,'Facility Detail'!U1601,'Facility Detail'!U1699,'Facility Detail'!U1794,'Facility Detail'!U1847,'Facility Detail'!U1901,'Facility Detail'!U1955,'Facility Detail'!U2049,'Facility Detail'!U2103,'Facility Detail'!U2156,'Facility Detail'!U2292,'Facility Detail'!U2344,'Facility Detail'!U2479,'Facility Detail'!U2531,'Facility Detail'!U2583,'Facility Detail'!U2636,'Facility Detail'!U2689,'Facility Detail'!U2742,'Facility Detail'!U2795,'Facility Detail'!U2847,'Facility Detail'!U2899,'Facility Detail'!U2952,'Facility Detail'!U3140,'Facility Detail'!U3193,'Facility Detail'!U3246,'Facility Detail'!U3298,'Facility Detail'!U3426,'Facility Detail'!U200,'Facility Detail'!U1654)</f>
        <v>0</v>
      </c>
      <c r="P18" s="53">
        <f>-1*SUM('Facility Detail'!V93,'Facility Detail'!V146,'Facility Detail'!V243,'Facility Detail'!V296,'Facility Detail'!V349,'Facility Detail'!V402,'Facility Detail'!V455,'Facility Detail'!V560,'Facility Detail'!V612,'Facility Detail'!V664,'Facility Detail'!V801,'Facility Detail'!V855,'Facility Detail'!V908,'Facility Detail'!V1002,'Facility Detail'!V1096,'Facility Detail'!V1308,'Facility Detail'!V1361,'Facility Detail'!V1414,'Facility Detail'!V1467,'Facility Detail'!V1513,'Facility Detail'!V1601,'Facility Detail'!V1699,'Facility Detail'!V1794,'Facility Detail'!V1847,'Facility Detail'!V1901,'Facility Detail'!V1955,'Facility Detail'!V2049,'Facility Detail'!V2103,'Facility Detail'!V2156,'Facility Detail'!V2292,'Facility Detail'!V2344,'Facility Detail'!V2479,'Facility Detail'!V2531,'Facility Detail'!V2583,'Facility Detail'!V2636,'Facility Detail'!V2689,'Facility Detail'!V2742,'Facility Detail'!V2795,'Facility Detail'!V2847,'Facility Detail'!V2899,'Facility Detail'!V2952,'Facility Detail'!V3140,'Facility Detail'!V3193,'Facility Detail'!V3246,'Facility Detail'!V3298,'Facility Detail'!V3426,'Facility Detail'!V200,'Facility Detail'!V1654)</f>
        <v>0</v>
      </c>
    </row>
    <row r="19" spans="1:16">
      <c r="A19" s="63" t="str">
        <f>'Facility Detail'!G94</f>
        <v>Bonus Incentives Not Realized</v>
      </c>
      <c r="B19" s="50"/>
      <c r="C19" s="184">
        <f>-1*SUM('Facility Detail'!I94,'Facility Detail'!I147,'Facility Detail'!I244,'Facility Detail'!I297,'Facility Detail'!I350,'Facility Detail'!I403,'Facility Detail'!I456,'Facility Detail'!I561,'Facility Detail'!I613,'Facility Detail'!I665,'Facility Detail'!I802,'Facility Detail'!I856,'Facility Detail'!I909,'Facility Detail'!I1003,'Facility Detail'!I1097,'Facility Detail'!I1309,'Facility Detail'!I1362,'Facility Detail'!I1415,'Facility Detail'!I1468,'Facility Detail'!I1514,'Facility Detail'!I1602,'Facility Detail'!I1700,'Facility Detail'!I1795,'Facility Detail'!I1848,'Facility Detail'!I1902,'Facility Detail'!I1956,'Facility Detail'!I2050,'Facility Detail'!I2104,'Facility Detail'!I2157,'Facility Detail'!I2293,'Facility Detail'!I2345,'Facility Detail'!I2480,'Facility Detail'!I2532,'Facility Detail'!I2584,'Facility Detail'!I2637,'Facility Detail'!I2690,'Facility Detail'!I2743,'Facility Detail'!I2796,'Facility Detail'!I2848,'Facility Detail'!I2900,'Facility Detail'!I2953,'Facility Detail'!I3141,'Facility Detail'!I3194,'Facility Detail'!I3247,'Facility Detail'!I3299,'Facility Detail'!I3427,'Facility Detail'!I201,'Facility Detail'!I1655)</f>
        <v>0</v>
      </c>
      <c r="D19" s="184">
        <f>-1*SUM('Facility Detail'!J94,'Facility Detail'!J147,'Facility Detail'!J244,'Facility Detail'!J297,'Facility Detail'!J350,'Facility Detail'!J403,'Facility Detail'!J456,'Facility Detail'!J561,'Facility Detail'!J613,'Facility Detail'!J665,'Facility Detail'!J802,'Facility Detail'!J856,'Facility Detail'!J909,'Facility Detail'!J1003,'Facility Detail'!J1097,'Facility Detail'!J1309,'Facility Detail'!J1362,'Facility Detail'!J1415,'Facility Detail'!J1468,'Facility Detail'!J1514,'Facility Detail'!J1602,'Facility Detail'!J1700,'Facility Detail'!J1795,'Facility Detail'!J1848,'Facility Detail'!J1902,'Facility Detail'!J1956,'Facility Detail'!J2050,'Facility Detail'!J2104,'Facility Detail'!J2157,'Facility Detail'!J2293,'Facility Detail'!J2345,'Facility Detail'!J2480,'Facility Detail'!J2532,'Facility Detail'!J2584,'Facility Detail'!J2637,'Facility Detail'!J2690,'Facility Detail'!J2743,'Facility Detail'!J2796,'Facility Detail'!J2848,'Facility Detail'!J2900,'Facility Detail'!J2953,'Facility Detail'!J3141,'Facility Detail'!J3194,'Facility Detail'!J3247,'Facility Detail'!J3299,'Facility Detail'!J3427,'Facility Detail'!J201,'Facility Detail'!J1655)</f>
        <v>0</v>
      </c>
      <c r="E19" s="184">
        <f>-1*SUM('Facility Detail'!K94,'Facility Detail'!K147,'Facility Detail'!K244,'Facility Detail'!K297,'Facility Detail'!K350,'Facility Detail'!K403,'Facility Detail'!K456,'Facility Detail'!K561,'Facility Detail'!K613,'Facility Detail'!K665,'Facility Detail'!K802,'Facility Detail'!K856,'Facility Detail'!K909,'Facility Detail'!K1003,'Facility Detail'!K1097,'Facility Detail'!K1309,'Facility Detail'!K1362,'Facility Detail'!K1415,'Facility Detail'!K1468,'Facility Detail'!K1514,'Facility Detail'!K1602,'Facility Detail'!K1700,'Facility Detail'!K1795,'Facility Detail'!K1848,'Facility Detail'!K1902,'Facility Detail'!K1956,'Facility Detail'!K2050,'Facility Detail'!K2104,'Facility Detail'!K2157,'Facility Detail'!K2293,'Facility Detail'!K2345,'Facility Detail'!K2480,'Facility Detail'!K2532,'Facility Detail'!K2584,'Facility Detail'!K2637,'Facility Detail'!K2690,'Facility Detail'!K2743,'Facility Detail'!K2796,'Facility Detail'!K2848,'Facility Detail'!K2900,'Facility Detail'!K2953,'Facility Detail'!K3141,'Facility Detail'!K3194,'Facility Detail'!K3247,'Facility Detail'!K3299,'Facility Detail'!K3427,'Facility Detail'!K201,'Facility Detail'!K1655)</f>
        <v>0</v>
      </c>
      <c r="F19" s="184">
        <f>-1*SUM('Facility Detail'!L94,'Facility Detail'!L147,'Facility Detail'!L244,'Facility Detail'!L297,'Facility Detail'!L350,'Facility Detail'!L403,'Facility Detail'!L456,'Facility Detail'!L561,'Facility Detail'!L613,'Facility Detail'!L665,'Facility Detail'!L802,'Facility Detail'!L856,'Facility Detail'!L909,'Facility Detail'!L1003,'Facility Detail'!L1097,'Facility Detail'!L1309,'Facility Detail'!L1362,'Facility Detail'!L1415,'Facility Detail'!L1468,'Facility Detail'!L1514,'Facility Detail'!L1602,'Facility Detail'!L1700,'Facility Detail'!L1795,'Facility Detail'!L1848,'Facility Detail'!L1902,'Facility Detail'!L1956,'Facility Detail'!L2050,'Facility Detail'!L2104,'Facility Detail'!L2157,'Facility Detail'!L2293,'Facility Detail'!L2345,'Facility Detail'!L2480,'Facility Detail'!L2532,'Facility Detail'!L2584,'Facility Detail'!L2637,'Facility Detail'!L2690,'Facility Detail'!L2743,'Facility Detail'!L2796,'Facility Detail'!L2848,'Facility Detail'!L2900,'Facility Detail'!L2953,'Facility Detail'!L3141,'Facility Detail'!L3194,'Facility Detail'!L3247,'Facility Detail'!L3299,'Facility Detail'!L3427,'Facility Detail'!L201,'Facility Detail'!L1655)</f>
        <v>0</v>
      </c>
      <c r="G19" s="184">
        <f>-1*SUM('Facility Detail'!M94,'Facility Detail'!M147,'Facility Detail'!M244,'Facility Detail'!M297,'Facility Detail'!M350,'Facility Detail'!M403,'Facility Detail'!M456,'Facility Detail'!M561,'Facility Detail'!M613,'Facility Detail'!M665,'Facility Detail'!M802,'Facility Detail'!M856,'Facility Detail'!M909,'Facility Detail'!M1003,'Facility Detail'!M1097,'Facility Detail'!M1309,'Facility Detail'!M1362,'Facility Detail'!M1415,'Facility Detail'!M1468,'Facility Detail'!M1514,'Facility Detail'!M1602,'Facility Detail'!M1700,'Facility Detail'!M1795,'Facility Detail'!M1848,'Facility Detail'!M1902,'Facility Detail'!M1956,'Facility Detail'!M2050,'Facility Detail'!M2104,'Facility Detail'!M2157,'Facility Detail'!M2293,'Facility Detail'!M2345,'Facility Detail'!M2480,'Facility Detail'!M2532,'Facility Detail'!M2584,'Facility Detail'!M2637,'Facility Detail'!M2690,'Facility Detail'!M2743,'Facility Detail'!M2796,'Facility Detail'!M2848,'Facility Detail'!M2900,'Facility Detail'!M2953,'Facility Detail'!M3141,'Facility Detail'!M3194,'Facility Detail'!M3247,'Facility Detail'!M3299,'Facility Detail'!M3427,'Facility Detail'!M201,'Facility Detail'!M1655)</f>
        <v>0</v>
      </c>
      <c r="H19" s="184">
        <f>-1*SUM('Facility Detail'!N94,'Facility Detail'!N147,'Facility Detail'!N244,'Facility Detail'!N297,'Facility Detail'!N350,'Facility Detail'!N403,'Facility Detail'!N456,'Facility Detail'!N561,'Facility Detail'!N613,'Facility Detail'!N665,'Facility Detail'!N802,'Facility Detail'!N856,'Facility Detail'!N909,'Facility Detail'!N1003,'Facility Detail'!N1097,'Facility Detail'!N1309,'Facility Detail'!N1362,'Facility Detail'!N1415,'Facility Detail'!N1468,'Facility Detail'!N1514,'Facility Detail'!N1602,'Facility Detail'!N1700,'Facility Detail'!N1795,'Facility Detail'!N1848,'Facility Detail'!N1902,'Facility Detail'!N1956,'Facility Detail'!N2050,'Facility Detail'!N2104,'Facility Detail'!N2157,'Facility Detail'!N2293,'Facility Detail'!N2345,'Facility Detail'!N2480,'Facility Detail'!N2532,'Facility Detail'!N2584,'Facility Detail'!N2637,'Facility Detail'!N2690,'Facility Detail'!N2743,'Facility Detail'!N2796,'Facility Detail'!N2848,'Facility Detail'!N2900,'Facility Detail'!N2953,'Facility Detail'!N3141,'Facility Detail'!N3194,'Facility Detail'!N3247,'Facility Detail'!N3299,'Facility Detail'!N3427,'Facility Detail'!N201,'Facility Detail'!N1655)</f>
        <v>0</v>
      </c>
      <c r="I19" s="184">
        <f>-1*SUM('Facility Detail'!O94,'Facility Detail'!O147,'Facility Detail'!O244,'Facility Detail'!O297,'Facility Detail'!O350,'Facility Detail'!O403,'Facility Detail'!O456,'Facility Detail'!O561,'Facility Detail'!O613,'Facility Detail'!O665,'Facility Detail'!O802,'Facility Detail'!O856,'Facility Detail'!O909,'Facility Detail'!O1003,'Facility Detail'!O1097,'Facility Detail'!O1309,'Facility Detail'!O1362,'Facility Detail'!O1415,'Facility Detail'!O1468,'Facility Detail'!O1514,'Facility Detail'!O1602,'Facility Detail'!O1700,'Facility Detail'!O1795,'Facility Detail'!O1848,'Facility Detail'!O1902,'Facility Detail'!O1956,'Facility Detail'!O2050,'Facility Detail'!O2104,'Facility Detail'!O2157,'Facility Detail'!O2293,'Facility Detail'!O2345,'Facility Detail'!O2480,'Facility Detail'!O2532,'Facility Detail'!O2584,'Facility Detail'!O2637,'Facility Detail'!O2690,'Facility Detail'!O2743,'Facility Detail'!O2796,'Facility Detail'!O2848,'Facility Detail'!O2900,'Facility Detail'!O2953,'Facility Detail'!O3141,'Facility Detail'!O3194,'Facility Detail'!O3247,'Facility Detail'!O3299,'Facility Detail'!O3427,'Facility Detail'!O201,'Facility Detail'!O1655)</f>
        <v>0</v>
      </c>
      <c r="J19" s="184">
        <f>-1*SUM('Facility Detail'!P94,'Facility Detail'!P147,'Facility Detail'!P244,'Facility Detail'!P297,'Facility Detail'!P350,'Facility Detail'!P403,'Facility Detail'!P456,'Facility Detail'!P561,'Facility Detail'!P613,'Facility Detail'!P665,'Facility Detail'!P802,'Facility Detail'!P856,'Facility Detail'!P909,'Facility Detail'!P1003,'Facility Detail'!P1097,'Facility Detail'!P1309,'Facility Detail'!P1362,'Facility Detail'!P1415,'Facility Detail'!P1468,'Facility Detail'!P1514,'Facility Detail'!P1602,'Facility Detail'!P1700,'Facility Detail'!P1795,'Facility Detail'!P1848,'Facility Detail'!P1902,'Facility Detail'!P1956,'Facility Detail'!P2050,'Facility Detail'!P2104,'Facility Detail'!P2157,'Facility Detail'!P2293,'Facility Detail'!P2345,'Facility Detail'!P2480,'Facility Detail'!P2532,'Facility Detail'!P2584,'Facility Detail'!P2637,'Facility Detail'!P2690,'Facility Detail'!P2743,'Facility Detail'!P2796,'Facility Detail'!P2848,'Facility Detail'!P2900,'Facility Detail'!P2953,'Facility Detail'!P3141,'Facility Detail'!P3194,'Facility Detail'!P3247,'Facility Detail'!P3299,'Facility Detail'!P3427,'Facility Detail'!P201,'Facility Detail'!P1655)</f>
        <v>0</v>
      </c>
      <c r="K19" s="184">
        <f>-1*SUM('Facility Detail'!Q94,'Facility Detail'!Q147,'Facility Detail'!Q244,'Facility Detail'!Q297,'Facility Detail'!Q350,'Facility Detail'!Q403,'Facility Detail'!Q456,'Facility Detail'!Q561,'Facility Detail'!Q613,'Facility Detail'!Q665,'Facility Detail'!Q802,'Facility Detail'!Q856,'Facility Detail'!Q909,'Facility Detail'!Q1003,'Facility Detail'!Q1097,'Facility Detail'!Q1309,'Facility Detail'!Q1362,'Facility Detail'!Q1415,'Facility Detail'!Q1468,'Facility Detail'!Q1514,'Facility Detail'!Q1602,'Facility Detail'!Q1700,'Facility Detail'!Q1795,'Facility Detail'!Q1848,'Facility Detail'!Q1902,'Facility Detail'!Q1956,'Facility Detail'!Q2050,'Facility Detail'!Q2104,'Facility Detail'!Q2157,'Facility Detail'!Q2293,'Facility Detail'!Q2345,'Facility Detail'!Q2480,'Facility Detail'!Q2532,'Facility Detail'!Q2584,'Facility Detail'!Q2637,'Facility Detail'!Q2690,'Facility Detail'!Q2743,'Facility Detail'!Q2796,'Facility Detail'!Q2848,'Facility Detail'!Q2900,'Facility Detail'!Q2953,'Facility Detail'!Q3141,'Facility Detail'!Q3194,'Facility Detail'!Q3247,'Facility Detail'!Q3299,'Facility Detail'!Q3427,'Facility Detail'!Q201,'Facility Detail'!Q1655)</f>
        <v>0</v>
      </c>
      <c r="L19" s="184">
        <f>-1*SUM('Facility Detail'!R94,'Facility Detail'!R147,'Facility Detail'!R244,'Facility Detail'!R297,'Facility Detail'!R350,'Facility Detail'!R403,'Facility Detail'!R456,'Facility Detail'!R561,'Facility Detail'!R613,'Facility Detail'!R665,'Facility Detail'!R802,'Facility Detail'!R856,'Facility Detail'!R909,'Facility Detail'!R1003,'Facility Detail'!R1097,'Facility Detail'!R1309,'Facility Detail'!R1362,'Facility Detail'!R1415,'Facility Detail'!R1468,'Facility Detail'!R1514,'Facility Detail'!R1602,'Facility Detail'!R1700,'Facility Detail'!R1795,'Facility Detail'!R1848,'Facility Detail'!R1902,'Facility Detail'!R1956,'Facility Detail'!R2050,'Facility Detail'!R2104,'Facility Detail'!R2157,'Facility Detail'!R2293,'Facility Detail'!R2345,'Facility Detail'!R2480,'Facility Detail'!R2532,'Facility Detail'!R2584,'Facility Detail'!R2637,'Facility Detail'!R2690,'Facility Detail'!R2743,'Facility Detail'!R2796,'Facility Detail'!R2848,'Facility Detail'!R2900,'Facility Detail'!R2953,'Facility Detail'!R3141,'Facility Detail'!R3194,'Facility Detail'!R3247,'Facility Detail'!R3299,'Facility Detail'!R3427,'Facility Detail'!R201,'Facility Detail'!R1655)</f>
        <v>0</v>
      </c>
      <c r="M19" s="184">
        <f>-1*SUM('Facility Detail'!S94,'Facility Detail'!S147,'Facility Detail'!S244,'Facility Detail'!S297,'Facility Detail'!S350,'Facility Detail'!S403,'Facility Detail'!S456,'Facility Detail'!S561,'Facility Detail'!S613,'Facility Detail'!S665,'Facility Detail'!S802,'Facility Detail'!S856,'Facility Detail'!S909,'Facility Detail'!S1003,'Facility Detail'!S1097,'Facility Detail'!S1309,'Facility Detail'!S1362,'Facility Detail'!S1415,'Facility Detail'!S1468,'Facility Detail'!S1514,'Facility Detail'!S1602,'Facility Detail'!S1700,'Facility Detail'!S1795,'Facility Detail'!S1848,'Facility Detail'!S1902,'Facility Detail'!S1956,'Facility Detail'!S2050,'Facility Detail'!S2104,'Facility Detail'!S2157,'Facility Detail'!S2293,'Facility Detail'!S2345,'Facility Detail'!S2480,'Facility Detail'!S2532,'Facility Detail'!S2584,'Facility Detail'!S2637,'Facility Detail'!S2690,'Facility Detail'!S2743,'Facility Detail'!S2796,'Facility Detail'!S2848,'Facility Detail'!S2900,'Facility Detail'!S2953,'Facility Detail'!S3141,'Facility Detail'!S3194,'Facility Detail'!S3247,'Facility Detail'!S3299,'Facility Detail'!S3427,'Facility Detail'!S201,'Facility Detail'!S1655)</f>
        <v>0</v>
      </c>
      <c r="N19" s="184">
        <f>-1*SUM('Facility Detail'!T94,'Facility Detail'!T147,'Facility Detail'!T244,'Facility Detail'!T297,'Facility Detail'!T350,'Facility Detail'!T403,'Facility Detail'!T456,'Facility Detail'!T561,'Facility Detail'!T613,'Facility Detail'!T665,'Facility Detail'!T802,'Facility Detail'!T856,'Facility Detail'!T909,'Facility Detail'!T1003,'Facility Detail'!T1097,'Facility Detail'!T1309,'Facility Detail'!T1362,'Facility Detail'!T1415,'Facility Detail'!T1468,'Facility Detail'!T1514,'Facility Detail'!T1602,'Facility Detail'!T1700,'Facility Detail'!T1795,'Facility Detail'!T1848,'Facility Detail'!T1902,'Facility Detail'!T1956,'Facility Detail'!T2050,'Facility Detail'!T2104,'Facility Detail'!T2157,'Facility Detail'!T2293,'Facility Detail'!T2345,'Facility Detail'!T2480,'Facility Detail'!T2532,'Facility Detail'!T2584,'Facility Detail'!T2637,'Facility Detail'!T2690,'Facility Detail'!T2743,'Facility Detail'!T2796,'Facility Detail'!T2848,'Facility Detail'!T2900,'Facility Detail'!T2953,'Facility Detail'!T3141,'Facility Detail'!T3194,'Facility Detail'!T3247,'Facility Detail'!T3299,'Facility Detail'!T3427,'Facility Detail'!T201,'Facility Detail'!T1655)</f>
        <v>0</v>
      </c>
      <c r="O19" s="184">
        <f>-1*SUM('Facility Detail'!U94,'Facility Detail'!U147,'Facility Detail'!U244,'Facility Detail'!U297,'Facility Detail'!U350,'Facility Detail'!U403,'Facility Detail'!U456,'Facility Detail'!U561,'Facility Detail'!U613,'Facility Detail'!U665,'Facility Detail'!U802,'Facility Detail'!U856,'Facility Detail'!U909,'Facility Detail'!U1003,'Facility Detail'!U1097,'Facility Detail'!U1309,'Facility Detail'!U1362,'Facility Detail'!U1415,'Facility Detail'!U1468,'Facility Detail'!U1514,'Facility Detail'!U1602,'Facility Detail'!U1700,'Facility Detail'!U1795,'Facility Detail'!U1848,'Facility Detail'!U1902,'Facility Detail'!U1956,'Facility Detail'!U2050,'Facility Detail'!U2104,'Facility Detail'!U2157,'Facility Detail'!U2293,'Facility Detail'!U2345,'Facility Detail'!U2480,'Facility Detail'!U2532,'Facility Detail'!U2584,'Facility Detail'!U2637,'Facility Detail'!U2690,'Facility Detail'!U2743,'Facility Detail'!U2796,'Facility Detail'!U2848,'Facility Detail'!U2900,'Facility Detail'!U2953,'Facility Detail'!U3141,'Facility Detail'!U3194,'Facility Detail'!U3247,'Facility Detail'!U3299,'Facility Detail'!U3427,'Facility Detail'!U201,'Facility Detail'!U1655)</f>
        <v>0</v>
      </c>
      <c r="P19" s="184">
        <f>-1*SUM('Facility Detail'!V94,'Facility Detail'!V147,'Facility Detail'!V244,'Facility Detail'!V297,'Facility Detail'!V350,'Facility Detail'!V403,'Facility Detail'!V456,'Facility Detail'!V561,'Facility Detail'!V613,'Facility Detail'!V665,'Facility Detail'!V802,'Facility Detail'!V856,'Facility Detail'!V909,'Facility Detail'!V1003,'Facility Detail'!V1097,'Facility Detail'!V1309,'Facility Detail'!V1362,'Facility Detail'!V1415,'Facility Detail'!V1468,'Facility Detail'!V1514,'Facility Detail'!V1602,'Facility Detail'!V1700,'Facility Detail'!V1795,'Facility Detail'!V1848,'Facility Detail'!V1902,'Facility Detail'!V1956,'Facility Detail'!V2050,'Facility Detail'!V2104,'Facility Detail'!V2157,'Facility Detail'!V2293,'Facility Detail'!V2345,'Facility Detail'!V2480,'Facility Detail'!V2532,'Facility Detail'!V2584,'Facility Detail'!V2637,'Facility Detail'!V2690,'Facility Detail'!V2743,'Facility Detail'!V2796,'Facility Detail'!V2848,'Facility Detail'!V2900,'Facility Detail'!V2953,'Facility Detail'!V3141,'Facility Detail'!V3194,'Facility Detail'!V3247,'Facility Detail'!V3299,'Facility Detail'!V3427,'Facility Detail'!V201,'Facility Detail'!V1655)</f>
        <v>0</v>
      </c>
    </row>
    <row r="20" spans="1:16">
      <c r="A20" s="183" t="str">
        <f>'Facility Detail'!G95</f>
        <v>Total Sold / Transferred / Unrealized</v>
      </c>
      <c r="B20" s="141"/>
      <c r="C20" s="19">
        <f t="shared" ref="C20" si="16">SUM(C17:C19)</f>
        <v>0</v>
      </c>
      <c r="D20" s="19">
        <f t="shared" ref="D20:I20" si="17">SUM(D17:D19)</f>
        <v>0</v>
      </c>
      <c r="E20" s="19">
        <f t="shared" si="17"/>
        <v>0</v>
      </c>
      <c r="F20" s="19">
        <f t="shared" si="17"/>
        <v>0</v>
      </c>
      <c r="G20" s="107">
        <f t="shared" si="17"/>
        <v>0</v>
      </c>
      <c r="H20" s="107">
        <f t="shared" si="17"/>
        <v>0</v>
      </c>
      <c r="I20" s="107">
        <f t="shared" si="17"/>
        <v>0</v>
      </c>
      <c r="J20" s="107">
        <f t="shared" ref="J20:K20" si="18">SUM(J17:J19)</f>
        <v>0</v>
      </c>
      <c r="K20" s="107">
        <f t="shared" si="18"/>
        <v>0</v>
      </c>
      <c r="L20" s="107">
        <f t="shared" ref="L20:M20" si="19">SUM(L17:L19)</f>
        <v>0</v>
      </c>
      <c r="M20" s="107">
        <f t="shared" si="19"/>
        <v>0</v>
      </c>
      <c r="N20" s="107">
        <f t="shared" ref="N20:O20" si="20">SUM(N17:N19)</f>
        <v>0</v>
      </c>
      <c r="O20" s="107">
        <f t="shared" si="20"/>
        <v>0</v>
      </c>
      <c r="P20" s="107">
        <f t="shared" ref="P20" si="21">SUM(P17:P19)</f>
        <v>0</v>
      </c>
    </row>
    <row r="21" spans="1:16">
      <c r="B21" s="14"/>
      <c r="C21" s="14"/>
      <c r="D21" s="14"/>
      <c r="E21" s="14"/>
      <c r="F21" s="108"/>
      <c r="G21" s="108"/>
      <c r="H21" s="108"/>
      <c r="I21" s="108"/>
      <c r="J21" s="108"/>
      <c r="K21" s="108"/>
      <c r="L21" s="108"/>
      <c r="M21" s="108"/>
      <c r="N21" s="108"/>
      <c r="O21" s="108"/>
      <c r="P21" s="108"/>
    </row>
    <row r="22" spans="1:16" ht="18.75">
      <c r="A22" s="9" t="s">
        <v>100</v>
      </c>
      <c r="B22" s="2">
        <v>2010</v>
      </c>
      <c r="C22" s="2">
        <f>C6</f>
        <v>2011</v>
      </c>
      <c r="D22" s="2">
        <f t="shared" ref="D22:M22" si="22">D6</f>
        <v>2012</v>
      </c>
      <c r="E22" s="2">
        <f t="shared" si="22"/>
        <v>2013</v>
      </c>
      <c r="F22" s="2">
        <f t="shared" si="22"/>
        <v>2014</v>
      </c>
      <c r="G22" s="2">
        <f t="shared" si="22"/>
        <v>2015</v>
      </c>
      <c r="H22" s="2">
        <f t="shared" si="22"/>
        <v>2016</v>
      </c>
      <c r="I22" s="2">
        <f t="shared" si="22"/>
        <v>2017</v>
      </c>
      <c r="J22" s="2">
        <f t="shared" si="22"/>
        <v>2018</v>
      </c>
      <c r="K22" s="2">
        <f t="shared" si="22"/>
        <v>2019</v>
      </c>
      <c r="L22" s="2">
        <f t="shared" si="22"/>
        <v>2020</v>
      </c>
      <c r="M22" s="2">
        <f t="shared" si="22"/>
        <v>2021</v>
      </c>
      <c r="N22" s="2">
        <f t="shared" ref="N22:P22" si="23">N6</f>
        <v>2022</v>
      </c>
      <c r="O22" s="2">
        <f t="shared" si="23"/>
        <v>2023</v>
      </c>
      <c r="P22" s="2">
        <f t="shared" si="23"/>
        <v>2024</v>
      </c>
    </row>
    <row r="23" spans="1:16">
      <c r="A23" s="77" t="str">
        <f xml:space="preserve"> 'Facility Detail'!$G$3475 &amp; " Surplus Applied to " &amp; ( 'Facility Detail'!$G$3475 + 1 )</f>
        <v>2011 Surplus Applied to 2012</v>
      </c>
      <c r="B23" s="123"/>
      <c r="C23" s="241">
        <f ca="1">-1*SUMIF('Facility Detail'!$G:$T,$A23,'Facility Detail'!I:I)</f>
        <v>-104826</v>
      </c>
      <c r="D23" s="243">
        <f ca="1">SUMIF('Facility Detail'!$G:$T,$A23,'Facility Detail'!J:J)</f>
        <v>104826</v>
      </c>
      <c r="E23" s="102"/>
      <c r="F23" s="102"/>
      <c r="G23" s="102"/>
      <c r="H23" s="102"/>
      <c r="I23" s="210"/>
      <c r="J23" s="210"/>
      <c r="K23" s="210"/>
      <c r="L23" s="210"/>
      <c r="M23" s="210"/>
      <c r="N23" s="210"/>
      <c r="O23" s="210"/>
      <c r="P23" s="376"/>
    </row>
    <row r="24" spans="1:16">
      <c r="A24" s="77" t="str">
        <f xml:space="preserve"> ( 'Facility Detail'!$G$3475 + 1 ) &amp; " Surplus Applied to " &amp; ( 'Facility Detail'!$G$3475 )</f>
        <v>2012 Surplus Applied to 2011</v>
      </c>
      <c r="B24" s="124"/>
      <c r="C24" s="185">
        <f ca="1">SUMIF('Facility Detail'!$G:$T,$A24,'Facility Detail'!I:I)</f>
        <v>0</v>
      </c>
      <c r="D24" s="242">
        <f ca="1">SUMIF('Facility Detail'!$G:$T,$A24,'Facility Detail'!J:J)</f>
        <v>0</v>
      </c>
      <c r="E24" s="58"/>
      <c r="F24" s="244"/>
      <c r="G24" s="58"/>
      <c r="H24" s="58"/>
      <c r="I24" s="211"/>
      <c r="J24" s="211"/>
      <c r="K24" s="211"/>
      <c r="L24" s="211"/>
      <c r="M24" s="211"/>
      <c r="N24" s="211"/>
      <c r="O24" s="211"/>
      <c r="P24" s="377"/>
    </row>
    <row r="25" spans="1:16">
      <c r="A25" s="77" t="str">
        <f xml:space="preserve"> ( 'Facility Detail'!$G$3475 + 1 ) &amp; " Surplus Applied to " &amp; ( 'Facility Detail'!$G$3475 + 2 )</f>
        <v>2012 Surplus Applied to 2013</v>
      </c>
      <c r="B25" s="46"/>
      <c r="C25" s="186"/>
      <c r="D25" s="242">
        <f ca="1">-1*SUMIF('Facility Detail'!$G:$T,$A25,'Facility Detail'!J:J)</f>
        <v>-92679</v>
      </c>
      <c r="E25" s="185">
        <f ca="1">SUMIF('Facility Detail'!$G:$T,$A25,'Facility Detail'!K:K)</f>
        <v>92679</v>
      </c>
      <c r="F25" s="245"/>
      <c r="G25" s="244"/>
      <c r="H25" s="58"/>
      <c r="I25" s="211"/>
      <c r="J25" s="211"/>
      <c r="K25" s="211"/>
      <c r="L25" s="211"/>
      <c r="M25" s="211"/>
      <c r="N25" s="211"/>
      <c r="O25" s="211"/>
      <c r="P25" s="377"/>
    </row>
    <row r="26" spans="1:16">
      <c r="A26" s="77" t="str">
        <f xml:space="preserve"> ( 'Facility Detail'!$G$3475 + 2 ) &amp; " Surplus Applied to " &amp; ( 'Facility Detail'!$G$3475 + 1 )</f>
        <v>2013 Surplus Applied to 2012</v>
      </c>
      <c r="B26" s="46"/>
      <c r="C26" s="103"/>
      <c r="D26" s="185"/>
      <c r="E26" s="242">
        <f ca="1">SUMIF('Facility Detail'!$G:$T,$A26,'Facility Detail'!K:K)</f>
        <v>0</v>
      </c>
      <c r="F26" s="58"/>
      <c r="G26" s="245"/>
      <c r="H26" s="245"/>
      <c r="I26" s="211"/>
      <c r="J26" s="211"/>
      <c r="K26" s="211"/>
      <c r="L26" s="211"/>
      <c r="M26" s="211"/>
      <c r="N26" s="211"/>
      <c r="O26" s="211"/>
      <c r="P26" s="377"/>
    </row>
    <row r="27" spans="1:16">
      <c r="A27" s="77" t="str">
        <f xml:space="preserve"> ( 'Facility Detail'!$G$3475 + 2 ) &amp; " Surplus Applied to " &amp; ( 'Facility Detail'!$G$3475 + 3 )</f>
        <v>2013 Surplus Applied to 2014</v>
      </c>
      <c r="B27" s="46"/>
      <c r="C27" s="103"/>
      <c r="D27" s="58"/>
      <c r="E27" s="242">
        <f ca="1">-1*SUMIF('Facility Detail'!$G:$T,$A27,'Facility Detail'!K:K)</f>
        <v>-79121</v>
      </c>
      <c r="F27" s="185">
        <f ca="1">SUMIF('Facility Detail'!$G:$T,$A27,'Facility Detail'!L:L)</f>
        <v>79121</v>
      </c>
      <c r="G27" s="58"/>
      <c r="H27" s="114"/>
      <c r="I27" s="140"/>
      <c r="J27" s="140"/>
      <c r="K27" s="140"/>
      <c r="L27" s="140"/>
      <c r="M27" s="140"/>
      <c r="N27" s="140"/>
      <c r="O27" s="140"/>
      <c r="P27" s="378"/>
    </row>
    <row r="28" spans="1:16">
      <c r="A28" s="77" t="str">
        <f xml:space="preserve"> ( 'Facility Detail'!$G$3475 + 3 ) &amp; " Surplus Applied to " &amp; ( 'Facility Detail'!$G$3475 + 2 )</f>
        <v>2014 Surplus Applied to 2013</v>
      </c>
      <c r="B28" s="46"/>
      <c r="C28" s="103"/>
      <c r="D28" s="58"/>
      <c r="E28" s="185"/>
      <c r="F28" s="242">
        <f ca="1">SUMIF('Facility Detail'!$G:$T,$A28,'Facility Detail'!L:L)</f>
        <v>0</v>
      </c>
      <c r="G28" s="58"/>
      <c r="H28" s="114"/>
      <c r="I28" s="140"/>
      <c r="J28" s="140"/>
      <c r="K28" s="140"/>
      <c r="L28" s="140"/>
      <c r="M28" s="140"/>
      <c r="N28" s="140"/>
      <c r="O28" s="140"/>
      <c r="P28" s="378"/>
    </row>
    <row r="29" spans="1:16">
      <c r="A29" s="77" t="str">
        <f xml:space="preserve"> ( 'Facility Detail'!$G$3475 + 3 ) &amp; " Surplus Applied to " &amp; ( 'Facility Detail'!$G$3475 + 4 )</f>
        <v>2014 Surplus Applied to 2015</v>
      </c>
      <c r="B29" s="46"/>
      <c r="C29" s="103"/>
      <c r="D29" s="58"/>
      <c r="E29" s="58"/>
      <c r="F29" s="242">
        <f ca="1">-SUMIF('Facility Detail'!$G:$T,$A29,'Facility Detail'!L:L)</f>
        <v>-72004</v>
      </c>
      <c r="G29" s="185">
        <f ca="1">SUMIF('Facility Detail'!$G:$T,$A29,'Facility Detail'!M:M)</f>
        <v>72004</v>
      </c>
      <c r="H29" s="245"/>
      <c r="I29" s="140"/>
      <c r="J29" s="140"/>
      <c r="K29" s="140"/>
      <c r="L29" s="140"/>
      <c r="M29" s="140"/>
      <c r="N29" s="140"/>
      <c r="O29" s="140"/>
      <c r="P29" s="378"/>
    </row>
    <row r="30" spans="1:16">
      <c r="A30" s="77" t="str">
        <f xml:space="preserve"> ( 'Facility Detail'!$G$3475 + 4 ) &amp; " Surplus Applied to " &amp; ( 'Facility Detail'!$G$3475 + 3 )</f>
        <v>2015 Surplus Applied to 2014</v>
      </c>
      <c r="B30" s="46"/>
      <c r="C30" s="103"/>
      <c r="D30" s="58"/>
      <c r="E30" s="58"/>
      <c r="F30" s="185">
        <f ca="1">SUMIF('Facility Detail'!$G:$T,$A30,'Facility Detail'!L:L)</f>
        <v>0</v>
      </c>
      <c r="G30" s="242">
        <f ca="1">SUMIF('Facility Detail'!$G:$T,$A30,'Facility Detail'!M:M)</f>
        <v>0</v>
      </c>
      <c r="H30" s="245"/>
      <c r="I30" s="140"/>
      <c r="J30" s="140"/>
      <c r="K30" s="140"/>
      <c r="L30" s="140"/>
      <c r="M30" s="140"/>
      <c r="N30" s="140"/>
      <c r="O30" s="140"/>
      <c r="P30" s="378"/>
    </row>
    <row r="31" spans="1:16">
      <c r="A31" s="77" t="str">
        <f xml:space="preserve"> ( 'Facility Detail'!$G$3475 + 4 ) &amp; " Surplus Applied to " &amp; ( 'Facility Detail'!$G$3475 + 5 )</f>
        <v>2015 Surplus Applied to 2016</v>
      </c>
      <c r="B31" s="46"/>
      <c r="C31" s="103"/>
      <c r="D31" s="58"/>
      <c r="E31" s="58"/>
      <c r="F31" s="58"/>
      <c r="G31" s="242">
        <f ca="1">-1*SUMIF('Facility Detail'!$G:$T,$A31,'Facility Detail'!M:M)</f>
        <v>-219957</v>
      </c>
      <c r="H31" s="185">
        <f ca="1">SUMIF('Facility Detail'!$G:$T,$A31,'Facility Detail'!N:N)</f>
        <v>219957</v>
      </c>
      <c r="I31" s="140"/>
      <c r="J31" s="140"/>
      <c r="K31" s="140"/>
      <c r="L31" s="140"/>
      <c r="M31" s="140"/>
      <c r="N31" s="140"/>
      <c r="O31" s="140"/>
      <c r="P31" s="378"/>
    </row>
    <row r="32" spans="1:16">
      <c r="A32" s="77" t="str">
        <f xml:space="preserve"> ( 'Facility Detail'!$G$3475 + 5 ) &amp; " Surplus Applied to " &amp; ( 'Facility Detail'!$G$3475 + 4 )</f>
        <v>2016 Surplus Applied to 2015</v>
      </c>
      <c r="B32" s="46"/>
      <c r="C32" s="103"/>
      <c r="D32" s="103"/>
      <c r="E32" s="103"/>
      <c r="F32" s="103"/>
      <c r="G32" s="185">
        <f ca="1">SUMIF('Facility Detail'!$G:$T,$A32,'Facility Detail'!M:M)</f>
        <v>0</v>
      </c>
      <c r="H32" s="242">
        <f ca="1">SUMIF('Facility Detail'!$G:$T,$A32,'Facility Detail'!N:N)</f>
        <v>0</v>
      </c>
      <c r="I32" s="140"/>
      <c r="J32" s="140"/>
      <c r="K32" s="140"/>
      <c r="L32" s="140"/>
      <c r="M32" s="140"/>
      <c r="N32" s="140"/>
      <c r="O32" s="140"/>
      <c r="P32" s="378"/>
    </row>
    <row r="33" spans="1:16">
      <c r="A33" s="77" t="str">
        <f xml:space="preserve"> ( 'Facility Detail'!$G$3475 + 5 ) &amp; " Surplus Applied to " &amp; ( 'Facility Detail'!$G$3475 + 6 )</f>
        <v>2016 Surplus Applied to 2017</v>
      </c>
      <c r="B33" s="46"/>
      <c r="C33" s="103"/>
      <c r="D33" s="103"/>
      <c r="E33" s="103"/>
      <c r="F33" s="103"/>
      <c r="G33" s="112"/>
      <c r="H33" s="242">
        <f ca="1">-1*SUMIF('Facility Detail'!$G:$T,$A33,'Facility Detail'!N:N)</f>
        <v>-223773.40669669915</v>
      </c>
      <c r="I33" s="185">
        <f ca="1">SUMIF('Facility Detail'!$G:$T,$A33,'Facility Detail'!O:O)</f>
        <v>223773.40669669915</v>
      </c>
      <c r="J33" s="140"/>
      <c r="K33" s="140"/>
      <c r="L33" s="140"/>
      <c r="M33" s="140"/>
      <c r="N33" s="140"/>
      <c r="O33" s="140"/>
      <c r="P33" s="378"/>
    </row>
    <row r="34" spans="1:16">
      <c r="A34" s="77" t="s">
        <v>167</v>
      </c>
      <c r="B34" s="46"/>
      <c r="C34" s="103"/>
      <c r="D34" s="103"/>
      <c r="E34" s="103"/>
      <c r="F34" s="103"/>
      <c r="G34" s="112"/>
      <c r="H34" s="185">
        <f ca="1">SUMIF('Facility Detail'!$G:$T,$A34,'Facility Detail'!N:N)</f>
        <v>0</v>
      </c>
      <c r="I34" s="242">
        <f ca="1">SUMIF('Facility Detail'!$G:$T,$A34,'Facility Detail'!O:O)</f>
        <v>0</v>
      </c>
      <c r="J34" s="140"/>
      <c r="K34" s="140"/>
      <c r="L34" s="140"/>
      <c r="M34" s="140"/>
      <c r="N34" s="140"/>
      <c r="O34" s="140"/>
      <c r="P34" s="378"/>
    </row>
    <row r="35" spans="1:16">
      <c r="A35" s="77" t="s">
        <v>168</v>
      </c>
      <c r="B35" s="46"/>
      <c r="C35" s="103"/>
      <c r="D35" s="103"/>
      <c r="E35" s="103"/>
      <c r="F35" s="103"/>
      <c r="G35" s="112"/>
      <c r="H35" s="112"/>
      <c r="I35" s="242">
        <f ca="1">-1*SUMIF('Facility Detail'!$G:$T,$A35,'Facility Detail'!O:O)</f>
        <v>-145218</v>
      </c>
      <c r="J35" s="185">
        <f ca="1">SUMIF('Facility Detail'!$G:$T,$A35,'Facility Detail'!P:P)</f>
        <v>145218</v>
      </c>
      <c r="K35" s="140"/>
      <c r="L35" s="140"/>
      <c r="M35" s="140"/>
      <c r="N35" s="140"/>
      <c r="O35" s="140"/>
      <c r="P35" s="378"/>
    </row>
    <row r="36" spans="1:16">
      <c r="A36" s="77" t="s">
        <v>185</v>
      </c>
      <c r="B36" s="46"/>
      <c r="C36" s="103"/>
      <c r="D36" s="103"/>
      <c r="E36" s="103"/>
      <c r="F36" s="103"/>
      <c r="G36" s="112"/>
      <c r="H36" s="112"/>
      <c r="I36" s="185"/>
      <c r="J36" s="242">
        <f ca="1">SUMIF('Facility Detail'!$G:$T,$A36,'Facility Detail'!P:P)</f>
        <v>0</v>
      </c>
      <c r="K36" s="140"/>
      <c r="L36" s="140"/>
      <c r="M36" s="140"/>
      <c r="N36" s="140"/>
      <c r="O36" s="140"/>
      <c r="P36" s="378"/>
    </row>
    <row r="37" spans="1:16">
      <c r="A37" s="77" t="s">
        <v>186</v>
      </c>
      <c r="B37" s="46"/>
      <c r="C37" s="103"/>
      <c r="D37" s="103"/>
      <c r="E37" s="103"/>
      <c r="F37" s="103"/>
      <c r="G37" s="112"/>
      <c r="H37" s="112"/>
      <c r="I37" s="112"/>
      <c r="J37" s="242">
        <f ca="1">-1*SUMIF('Facility Detail'!$G:$T,$A37,'Facility Detail'!P:P)</f>
        <v>-69298</v>
      </c>
      <c r="K37" s="185">
        <f ca="1">SUMIF('Facility Detail'!$G:$T,$A37,'Facility Detail'!Q:Q)</f>
        <v>69298</v>
      </c>
      <c r="L37" s="140"/>
      <c r="M37" s="140"/>
      <c r="N37" s="140"/>
      <c r="O37" s="140"/>
      <c r="P37" s="378"/>
    </row>
    <row r="38" spans="1:16">
      <c r="A38" s="77" t="s">
        <v>187</v>
      </c>
      <c r="B38" s="46"/>
      <c r="C38" s="103"/>
      <c r="D38" s="103"/>
      <c r="E38" s="103"/>
      <c r="F38" s="103"/>
      <c r="G38" s="112"/>
      <c r="H38" s="112"/>
      <c r="I38" s="112"/>
      <c r="J38" s="185"/>
      <c r="K38" s="242">
        <f ca="1">SUMIF('Facility Detail'!$G:$T,$A38,'Facility Detail'!Q:Q)</f>
        <v>0</v>
      </c>
      <c r="L38" s="140"/>
      <c r="M38" s="140"/>
      <c r="N38" s="140"/>
      <c r="O38" s="140"/>
      <c r="P38" s="378"/>
    </row>
    <row r="39" spans="1:16">
      <c r="A39" s="77" t="s">
        <v>188</v>
      </c>
      <c r="B39" s="46"/>
      <c r="C39" s="103"/>
      <c r="D39" s="103"/>
      <c r="E39" s="103"/>
      <c r="F39" s="103"/>
      <c r="G39" s="112"/>
      <c r="H39" s="112"/>
      <c r="I39" s="112"/>
      <c r="J39" s="112"/>
      <c r="K39" s="242">
        <f ca="1">SUMIF('Facility Detail'!$G:$T,$A39,'Facility Detail'!Q:Q)</f>
        <v>0</v>
      </c>
      <c r="L39" s="185">
        <f ca="1">SUMIF('Facility Detail'!$G:$T,$A39,'Facility Detail'!R:R)</f>
        <v>0</v>
      </c>
      <c r="M39" s="140"/>
      <c r="N39" s="140"/>
      <c r="O39" s="140"/>
      <c r="P39" s="378"/>
    </row>
    <row r="40" spans="1:16">
      <c r="A40" s="77" t="s">
        <v>189</v>
      </c>
      <c r="B40" s="46"/>
      <c r="C40" s="103"/>
      <c r="D40" s="103"/>
      <c r="E40" s="103"/>
      <c r="F40" s="103"/>
      <c r="G40" s="112"/>
      <c r="H40" s="112"/>
      <c r="I40" s="112"/>
      <c r="J40" s="112"/>
      <c r="K40" s="185">
        <f ca="1">SUMIF('Facility Detail'!$G:$T,$A40,'Facility Detail'!Q:Q)</f>
        <v>99573</v>
      </c>
      <c r="L40" s="242">
        <f ca="1">-SUMIF('Facility Detail'!$G:$T,$A40,'Facility Detail'!R:R)</f>
        <v>-99573</v>
      </c>
      <c r="M40" s="140"/>
      <c r="N40" s="140"/>
      <c r="O40" s="140"/>
      <c r="P40" s="378"/>
    </row>
    <row r="41" spans="1:16">
      <c r="A41" s="77" t="s">
        <v>190</v>
      </c>
      <c r="B41" s="46"/>
      <c r="C41" s="103"/>
      <c r="D41" s="103"/>
      <c r="E41" s="103"/>
      <c r="F41" s="103"/>
      <c r="G41" s="103"/>
      <c r="H41" s="103"/>
      <c r="I41" s="103"/>
      <c r="J41" s="103"/>
      <c r="K41" s="103"/>
      <c r="L41" s="242">
        <f ca="1">SUMIF('Facility Detail'!$G:$T,$A41,'Facility Detail'!R:R)</f>
        <v>0</v>
      </c>
      <c r="M41" s="185">
        <f ca="1">SUMIF('Facility Detail'!$G:$T,$A41,'Facility Detail'!S:S)</f>
        <v>0</v>
      </c>
      <c r="N41" s="140"/>
      <c r="O41" s="140"/>
      <c r="P41" s="125"/>
    </row>
    <row r="42" spans="1:16">
      <c r="A42" s="77" t="s">
        <v>199</v>
      </c>
      <c r="B42" s="46"/>
      <c r="C42" s="103"/>
      <c r="D42" s="103"/>
      <c r="E42" s="103"/>
      <c r="F42" s="103"/>
      <c r="G42" s="103"/>
      <c r="H42" s="103"/>
      <c r="I42" s="103"/>
      <c r="J42" s="103"/>
      <c r="K42" s="103"/>
      <c r="L42" s="185">
        <f ca="1">SUMIF('Facility Detail'!$G:$T,$A42,'Facility Detail'!R:R)</f>
        <v>146418</v>
      </c>
      <c r="M42" s="242">
        <f ca="1">-SUMIF('Facility Detail'!$G:$T,$A42,'Facility Detail'!S:S)</f>
        <v>-146418</v>
      </c>
      <c r="N42" s="140"/>
      <c r="O42" s="140"/>
      <c r="P42" s="125"/>
    </row>
    <row r="43" spans="1:16">
      <c r="A43" s="77" t="s">
        <v>200</v>
      </c>
      <c r="B43" s="110"/>
      <c r="C43" s="103"/>
      <c r="D43" s="103"/>
      <c r="E43" s="103"/>
      <c r="F43" s="103"/>
      <c r="G43" s="103"/>
      <c r="H43" s="103"/>
      <c r="I43" s="103"/>
      <c r="J43" s="103"/>
      <c r="K43" s="103"/>
      <c r="L43" s="103"/>
      <c r="M43" s="242">
        <f ca="1">-SUMIF('Facility Detail'!$G:$T,$A43,'Facility Detail'!S:S)</f>
        <v>-15051</v>
      </c>
      <c r="N43" s="185">
        <f ca="1">SUMIF('Facility Detail'!$G:$T,$A43,'Facility Detail'!T:T)</f>
        <v>15051</v>
      </c>
      <c r="O43" s="185">
        <f ca="1">SUMIF('Facility Detail'!$G:$T,$A43,'Facility Detail'!U:U)</f>
        <v>0</v>
      </c>
      <c r="P43" s="378"/>
    </row>
    <row r="44" spans="1:16">
      <c r="A44" s="77" t="s">
        <v>308</v>
      </c>
      <c r="B44" s="110"/>
      <c r="C44" s="103"/>
      <c r="D44" s="103"/>
      <c r="E44" s="103"/>
      <c r="F44" s="103"/>
      <c r="G44" s="103"/>
      <c r="H44" s="103"/>
      <c r="I44" s="103"/>
      <c r="J44" s="103"/>
      <c r="K44" s="103"/>
      <c r="L44" s="103"/>
      <c r="M44" s="185">
        <f ca="1">SUMIF('Facility Detail'!$G:$T,$A44,'Facility Detail'!S:S)</f>
        <v>0</v>
      </c>
      <c r="N44" s="242">
        <f ca="1">-SUMIF('Facility Detail'!$G:$T,$A44,'Facility Detail'!T:T)</f>
        <v>0</v>
      </c>
      <c r="O44" s="242">
        <f ca="1">-SUMIF('Facility Detail'!$G:$T,$A44,'Facility Detail'!U:U)</f>
        <v>0</v>
      </c>
      <c r="P44" s="378"/>
    </row>
    <row r="45" spans="1:16">
      <c r="A45" s="77" t="s">
        <v>307</v>
      </c>
      <c r="B45" s="110"/>
      <c r="C45" s="103"/>
      <c r="D45" s="103"/>
      <c r="E45" s="103"/>
      <c r="F45" s="103"/>
      <c r="G45" s="103"/>
      <c r="H45" s="103"/>
      <c r="I45" s="103"/>
      <c r="J45" s="103"/>
      <c r="K45" s="103"/>
      <c r="L45" s="103"/>
      <c r="M45" s="103"/>
      <c r="N45" s="242">
        <f ca="1">-SUMIF('Facility Detail'!$G:$T,$A45,'Facility Detail'!T:T)</f>
        <v>0</v>
      </c>
      <c r="O45" s="242">
        <f ca="1">-SUMIF('Facility Detail'!$G:$T,$A45,'Facility Detail'!U:U)</f>
        <v>0</v>
      </c>
      <c r="P45" s="352">
        <f ca="1">SUMIF('Facility Detail'!$G:$T,$A45,'Facility Detail'!V:V)</f>
        <v>0</v>
      </c>
    </row>
    <row r="46" spans="1:16">
      <c r="A46" s="77" t="s">
        <v>318</v>
      </c>
      <c r="B46" s="110"/>
      <c r="C46" s="103"/>
      <c r="D46" s="103"/>
      <c r="E46" s="103"/>
      <c r="F46" s="103"/>
      <c r="G46" s="103"/>
      <c r="H46" s="103"/>
      <c r="I46" s="103"/>
      <c r="J46" s="103"/>
      <c r="K46" s="103"/>
      <c r="L46" s="103"/>
      <c r="M46" s="103"/>
      <c r="N46" s="185">
        <f ca="1">SUMIF('Facility Detail'!$G:$T,$A46,'Facility Detail'!T:T)</f>
        <v>0</v>
      </c>
      <c r="O46" s="185">
        <f ca="1">SUMIF('Facility Detail'!$G:$T,$A46,'Facility Detail'!U:U)</f>
        <v>0</v>
      </c>
      <c r="P46" s="353">
        <f ca="1">-SUMIF('Facility Detail'!$G:$T,$A46,'Facility Detail'!V:V)</f>
        <v>0</v>
      </c>
    </row>
    <row r="47" spans="1:16">
      <c r="A47" s="77" t="s">
        <v>319</v>
      </c>
      <c r="B47" s="47"/>
      <c r="C47" s="188"/>
      <c r="D47" s="188"/>
      <c r="E47" s="188"/>
      <c r="F47" s="188"/>
      <c r="G47" s="188"/>
      <c r="H47" s="188"/>
      <c r="I47" s="188"/>
      <c r="J47" s="188"/>
      <c r="K47" s="188"/>
      <c r="L47" s="188"/>
      <c r="M47" s="188"/>
      <c r="N47" s="188"/>
      <c r="O47" s="188"/>
      <c r="P47" s="354">
        <f ca="1">-SUMIF('Facility Detail'!$G:$T,$A47,'Facility Detail'!V:V)</f>
        <v>0</v>
      </c>
    </row>
    <row r="48" spans="1:16">
      <c r="A48" s="59" t="s">
        <v>17</v>
      </c>
      <c r="B48" s="34"/>
      <c r="C48" s="34">
        <f ca="1">SUM(C23:C24)</f>
        <v>-104826</v>
      </c>
      <c r="D48" s="34">
        <f ca="1">SUM(D23:D25)</f>
        <v>12147</v>
      </c>
      <c r="E48" s="34">
        <f ca="1">SUM(E25:E27)</f>
        <v>13558</v>
      </c>
      <c r="F48" s="34">
        <f ca="1">SUM(F27:F29)</f>
        <v>7117</v>
      </c>
      <c r="G48" s="34">
        <f ca="1">SUM(G29:G31)</f>
        <v>-147953</v>
      </c>
      <c r="H48" s="34">
        <f ca="1">SUM(H31:H33)</f>
        <v>-3816.4066966991522</v>
      </c>
      <c r="I48" s="34">
        <f ca="1">SUM(I33:I35)</f>
        <v>78555.406696699152</v>
      </c>
      <c r="J48" s="34">
        <f ca="1">SUM(J35:J37)</f>
        <v>75920</v>
      </c>
      <c r="K48" s="23">
        <f ca="1">SUM(K37:K40)</f>
        <v>168871</v>
      </c>
      <c r="L48" s="23">
        <f ca="1">SUM(L39:L42)</f>
        <v>46845</v>
      </c>
      <c r="M48" s="23">
        <f ca="1">SUM(M40:M43)</f>
        <v>-161469</v>
      </c>
      <c r="N48" s="23">
        <f ca="1">SUM(N43:N45)</f>
        <v>15051</v>
      </c>
      <c r="O48" s="23">
        <f t="shared" ref="O48:P48" ca="1" si="24">SUM(O43:O45)</f>
        <v>0</v>
      </c>
      <c r="P48" s="23">
        <f t="shared" ca="1" si="24"/>
        <v>0</v>
      </c>
    </row>
    <row r="49" spans="1:16">
      <c r="B49" s="34"/>
      <c r="C49" s="34"/>
      <c r="D49" s="34"/>
      <c r="E49" s="34"/>
      <c r="F49" s="105"/>
      <c r="G49" s="105"/>
      <c r="H49" s="105"/>
      <c r="I49" s="105"/>
      <c r="J49" s="158"/>
      <c r="K49" s="158"/>
      <c r="L49" s="158"/>
      <c r="M49" s="268"/>
      <c r="N49" s="268"/>
      <c r="O49" s="158"/>
      <c r="P49" s="158"/>
    </row>
    <row r="50" spans="1:16">
      <c r="A50" s="59" t="s">
        <v>12</v>
      </c>
      <c r="B50" s="75"/>
      <c r="C50" s="76">
        <f>SUM('Facility Detail'!I125,'Facility Detail'!I178,'Facility Detail'!I275,'Facility Detail'!I328,'Facility Detail'!I381,'Facility Detail'!I434,'Facility Detail'!I487,'Facility Detail'!I592,'Facility Detail'!I644,'Facility Detail'!I696,'Facility Detail'!I833,'Facility Detail'!I887,'Facility Detail'!I940,'Facility Detail'!I1034,'Facility Detail'!I1128,'Facility Detail'!I1340,'Facility Detail'!I1393,'Facility Detail'!I1446,'Facility Detail'!I1493,'Facility Detail'!I1539,'Facility Detail'!I1633,'Facility Detail'!I1731,'Facility Detail'!I1826,'Facility Detail'!I1879,'Facility Detail'!I1933,'Facility Detail'!I1985,'Facility Detail'!I2081,'Facility Detail'!I2135,'Facility Detail'!I2188,'Facility Detail'!I2324,'Facility Detail'!I2376,'Facility Detail'!I2511,'Facility Detail'!I2563,'Facility Detail'!I2615,'Facility Detail'!I2668,'Facility Detail'!I2721,'Facility Detail'!I2774,'Facility Detail'!I2827,'Facility Detail'!I2879,'Facility Detail'!I2931,'Facility Detail'!I2984,'Facility Detail'!I3172,'Facility Detail'!I3225,'Facility Detail'!I3278,'Facility Detail'!I3330,'Facility Detail'!I3458,'Facility Detail'!I222,'Facility Detail'!I1676)</f>
        <v>0</v>
      </c>
      <c r="D50" s="76">
        <f>SUM('Facility Detail'!J125,'Facility Detail'!J178,'Facility Detail'!J275,'Facility Detail'!J328,'Facility Detail'!J381,'Facility Detail'!J434,'Facility Detail'!J487,'Facility Detail'!J592,'Facility Detail'!J644,'Facility Detail'!J696,'Facility Detail'!J833,'Facility Detail'!J887,'Facility Detail'!J940,'Facility Detail'!J1034,'Facility Detail'!J1128,'Facility Detail'!J1340,'Facility Detail'!J1393,'Facility Detail'!J1446,'Facility Detail'!J1493,'Facility Detail'!J1539,'Facility Detail'!J1633,'Facility Detail'!J1731,'Facility Detail'!J1826,'Facility Detail'!J1879,'Facility Detail'!J1933,'Facility Detail'!J1985,'Facility Detail'!J2081,'Facility Detail'!J2135,'Facility Detail'!J2188,'Facility Detail'!J2324,'Facility Detail'!J2376,'Facility Detail'!J2511,'Facility Detail'!J2563,'Facility Detail'!J2615,'Facility Detail'!J2668,'Facility Detail'!J2721,'Facility Detail'!J2774,'Facility Detail'!J2827,'Facility Detail'!J2879,'Facility Detail'!J2931,'Facility Detail'!J2984,'Facility Detail'!J3172,'Facility Detail'!J3225,'Facility Detail'!J3278,'Facility Detail'!J3330,'Facility Detail'!J3458,'Facility Detail'!J222,'Facility Detail'!J1676)</f>
        <v>0</v>
      </c>
      <c r="E50" s="76">
        <f>SUM('Facility Detail'!K125,'Facility Detail'!K178,'Facility Detail'!K275,'Facility Detail'!K328,'Facility Detail'!K381,'Facility Detail'!K434,'Facility Detail'!K487,'Facility Detail'!K592,'Facility Detail'!K644,'Facility Detail'!K696,'Facility Detail'!K833,'Facility Detail'!K887,'Facility Detail'!K940,'Facility Detail'!K1034,'Facility Detail'!K1128,'Facility Detail'!K1340,'Facility Detail'!K1393,'Facility Detail'!K1446,'Facility Detail'!K1493,'Facility Detail'!K1539,'Facility Detail'!K1633,'Facility Detail'!K1731,'Facility Detail'!K1826,'Facility Detail'!K1879,'Facility Detail'!K1933,'Facility Detail'!K1985,'Facility Detail'!K2081,'Facility Detail'!K2135,'Facility Detail'!K2188,'Facility Detail'!K2324,'Facility Detail'!K2376,'Facility Detail'!K2511,'Facility Detail'!K2563,'Facility Detail'!K2615,'Facility Detail'!K2668,'Facility Detail'!K2721,'Facility Detail'!K2774,'Facility Detail'!K2827,'Facility Detail'!K2879,'Facility Detail'!K2931,'Facility Detail'!K2984,'Facility Detail'!K3172,'Facility Detail'!K3225,'Facility Detail'!K3278,'Facility Detail'!K3330,'Facility Detail'!K3458,'Facility Detail'!K222,'Facility Detail'!K1676)</f>
        <v>0</v>
      </c>
      <c r="F50" s="76">
        <f>SUM('Facility Detail'!L125,'Facility Detail'!L178,'Facility Detail'!L275,'Facility Detail'!L328,'Facility Detail'!L381,'Facility Detail'!L434,'Facility Detail'!L487,'Facility Detail'!L592,'Facility Detail'!L644,'Facility Detail'!L696,'Facility Detail'!L833,'Facility Detail'!L887,'Facility Detail'!L940,'Facility Detail'!L1034,'Facility Detail'!L1128,'Facility Detail'!L1340,'Facility Detail'!L1393,'Facility Detail'!L1446,'Facility Detail'!L1493,'Facility Detail'!L1539,'Facility Detail'!L1633,'Facility Detail'!L1731,'Facility Detail'!L1826,'Facility Detail'!L1879,'Facility Detail'!L1933,'Facility Detail'!L1985,'Facility Detail'!L2081,'Facility Detail'!L2135,'Facility Detail'!L2188,'Facility Detail'!L2324,'Facility Detail'!L2376,'Facility Detail'!L2511,'Facility Detail'!L2563,'Facility Detail'!L2615,'Facility Detail'!L2668,'Facility Detail'!L2721,'Facility Detail'!L2774,'Facility Detail'!L2827,'Facility Detail'!L2879,'Facility Detail'!L2931,'Facility Detail'!L2984,'Facility Detail'!L3172,'Facility Detail'!L3225,'Facility Detail'!L3278,'Facility Detail'!L3330,'Facility Detail'!L3458,'Facility Detail'!L222,'Facility Detail'!L1676)</f>
        <v>0</v>
      </c>
      <c r="G50" s="76">
        <f>SUM('Facility Detail'!M125,'Facility Detail'!M178,'Facility Detail'!M275,'Facility Detail'!M328,'Facility Detail'!M381,'Facility Detail'!M434,'Facility Detail'!M487,'Facility Detail'!M592,'Facility Detail'!M644,'Facility Detail'!M696,'Facility Detail'!M833,'Facility Detail'!M887,'Facility Detail'!M940,'Facility Detail'!M1034,'Facility Detail'!M1128,'Facility Detail'!M1340,'Facility Detail'!M1393,'Facility Detail'!M1446,'Facility Detail'!M1493,'Facility Detail'!M1539,'Facility Detail'!M1633,'Facility Detail'!M1731,'Facility Detail'!M1826,'Facility Detail'!M1879,'Facility Detail'!M1933,'Facility Detail'!M1985,'Facility Detail'!M2081,'Facility Detail'!M2135,'Facility Detail'!M2188,'Facility Detail'!M2324,'Facility Detail'!M2376,'Facility Detail'!M2511,'Facility Detail'!M2563,'Facility Detail'!M2615,'Facility Detail'!M2668,'Facility Detail'!M2721,'Facility Detail'!M2774,'Facility Detail'!M2827,'Facility Detail'!M2879,'Facility Detail'!M2931,'Facility Detail'!M2984,'Facility Detail'!M3172,'Facility Detail'!M3225,'Facility Detail'!M3278,'Facility Detail'!M3330,'Facility Detail'!M3458,'Facility Detail'!M222,'Facility Detail'!M1676)</f>
        <v>0</v>
      </c>
      <c r="H50" s="76">
        <f>SUM('Facility Detail'!N125,'Facility Detail'!N178,'Facility Detail'!N275,'Facility Detail'!N328,'Facility Detail'!N381,'Facility Detail'!N434,'Facility Detail'!N487,'Facility Detail'!N592,'Facility Detail'!N644,'Facility Detail'!N696,'Facility Detail'!N833,'Facility Detail'!N887,'Facility Detail'!N940,'Facility Detail'!N1034,'Facility Detail'!N1128,'Facility Detail'!N1340,'Facility Detail'!N1393,'Facility Detail'!N1446,'Facility Detail'!N1493,'Facility Detail'!N1539,'Facility Detail'!N1633,'Facility Detail'!N1731,'Facility Detail'!N1826,'Facility Detail'!N1879,'Facility Detail'!N1933,'Facility Detail'!N1985,'Facility Detail'!N2081,'Facility Detail'!N2135,'Facility Detail'!N2188,'Facility Detail'!N2324,'Facility Detail'!N2376,'Facility Detail'!N2511,'Facility Detail'!N2563,'Facility Detail'!N2615,'Facility Detail'!N2668,'Facility Detail'!N2721,'Facility Detail'!N2774,'Facility Detail'!N2827,'Facility Detail'!N2879,'Facility Detail'!N2931,'Facility Detail'!N2984,'Facility Detail'!N3172,'Facility Detail'!N3225,'Facility Detail'!N3278,'Facility Detail'!N3330,'Facility Detail'!N3458,'Facility Detail'!N222,'Facility Detail'!N1676)</f>
        <v>0</v>
      </c>
      <c r="I50" s="76">
        <f>SUM('Facility Detail'!O125,'Facility Detail'!O178,'Facility Detail'!O275,'Facility Detail'!O328,'Facility Detail'!O381,'Facility Detail'!O434,'Facility Detail'!O487,'Facility Detail'!O592,'Facility Detail'!O644,'Facility Detail'!O696,'Facility Detail'!O833,'Facility Detail'!O887,'Facility Detail'!O940,'Facility Detail'!O1034,'Facility Detail'!O1128,'Facility Detail'!O1340,'Facility Detail'!O1393,'Facility Detail'!O1446,'Facility Detail'!O1493,'Facility Detail'!O1539,'Facility Detail'!O1633,'Facility Detail'!O1731,'Facility Detail'!O1826,'Facility Detail'!O1879,'Facility Detail'!O1933,'Facility Detail'!O1985,'Facility Detail'!O2081,'Facility Detail'!O2135,'Facility Detail'!O2188,'Facility Detail'!O2324,'Facility Detail'!O2376,'Facility Detail'!O2511,'Facility Detail'!O2563,'Facility Detail'!O2615,'Facility Detail'!O2668,'Facility Detail'!O2721,'Facility Detail'!O2774,'Facility Detail'!O2827,'Facility Detail'!O2879,'Facility Detail'!O2931,'Facility Detail'!O2984,'Facility Detail'!O3172,'Facility Detail'!O3225,'Facility Detail'!O3278,'Facility Detail'!O3330,'Facility Detail'!O3458,'Facility Detail'!O222,'Facility Detail'!O1676)</f>
        <v>0</v>
      </c>
      <c r="J50" s="76">
        <f>SUM('Facility Detail'!P125,'Facility Detail'!P178,'Facility Detail'!P275,'Facility Detail'!P328,'Facility Detail'!P381,'Facility Detail'!P434,'Facility Detail'!P487,'Facility Detail'!P592,'Facility Detail'!P644,'Facility Detail'!P696,'Facility Detail'!P833,'Facility Detail'!P887,'Facility Detail'!P940,'Facility Detail'!P1034,'Facility Detail'!P1128,'Facility Detail'!P1340,'Facility Detail'!P1393,'Facility Detail'!P1446,'Facility Detail'!P1493,'Facility Detail'!P1539,'Facility Detail'!P1633,'Facility Detail'!P1731,'Facility Detail'!P1826,'Facility Detail'!P1879,'Facility Detail'!P1933,'Facility Detail'!P1985,'Facility Detail'!P2081,'Facility Detail'!P2135,'Facility Detail'!P2188,'Facility Detail'!P2324,'Facility Detail'!P2376,'Facility Detail'!P2511,'Facility Detail'!P2563,'Facility Detail'!P2615,'Facility Detail'!P2668,'Facility Detail'!P2721,'Facility Detail'!P2774,'Facility Detail'!P2827,'Facility Detail'!P2879,'Facility Detail'!P2931,'Facility Detail'!P2984,'Facility Detail'!P3172,'Facility Detail'!P3225,'Facility Detail'!P3278,'Facility Detail'!P3330,'Facility Detail'!P3458,'Facility Detail'!P222,'Facility Detail'!P1676)</f>
        <v>0</v>
      </c>
      <c r="K50" s="76">
        <f>SUM('Facility Detail'!Q125,'Facility Detail'!Q178,'Facility Detail'!Q275,'Facility Detail'!Q328,'Facility Detail'!Q381,'Facility Detail'!Q434,'Facility Detail'!Q487,'Facility Detail'!Q592,'Facility Detail'!Q644,'Facility Detail'!Q696,'Facility Detail'!Q833,'Facility Detail'!Q887,'Facility Detail'!Q940,'Facility Detail'!Q1034,'Facility Detail'!Q1128,'Facility Detail'!Q1340,'Facility Detail'!Q1393,'Facility Detail'!Q1446,'Facility Detail'!Q1493,'Facility Detail'!Q1539,'Facility Detail'!Q1633,'Facility Detail'!Q1731,'Facility Detail'!Q1826,'Facility Detail'!Q1879,'Facility Detail'!Q1933,'Facility Detail'!Q1985,'Facility Detail'!Q2081,'Facility Detail'!Q2135,'Facility Detail'!Q2188,'Facility Detail'!Q2324,'Facility Detail'!Q2376,'Facility Detail'!Q2511,'Facility Detail'!Q2563,'Facility Detail'!Q2615,'Facility Detail'!Q2668,'Facility Detail'!Q2721,'Facility Detail'!Q2774,'Facility Detail'!Q2827,'Facility Detail'!Q2879,'Facility Detail'!Q2931,'Facility Detail'!Q2984,'Facility Detail'!Q3172,'Facility Detail'!Q3225,'Facility Detail'!Q3278,'Facility Detail'!Q3330,'Facility Detail'!Q3458,'Facility Detail'!Q222,'Facility Detail'!Q1676)</f>
        <v>0</v>
      </c>
      <c r="L50" s="76">
        <f>SUM('Facility Detail'!R125,'Facility Detail'!R178,'Facility Detail'!R275,'Facility Detail'!R328,'Facility Detail'!R381,'Facility Detail'!R434,'Facility Detail'!R487,'Facility Detail'!R592,'Facility Detail'!R644,'Facility Detail'!R696,'Facility Detail'!R833,'Facility Detail'!R887,'Facility Detail'!R940,'Facility Detail'!R1034,'Facility Detail'!R1128,'Facility Detail'!R1340,'Facility Detail'!R1393,'Facility Detail'!R1446,'Facility Detail'!R1493,'Facility Detail'!R1539,'Facility Detail'!R1633,'Facility Detail'!R1731,'Facility Detail'!R1826,'Facility Detail'!R1879,'Facility Detail'!R1933,'Facility Detail'!R1985,'Facility Detail'!R2081,'Facility Detail'!R2135,'Facility Detail'!R2188,'Facility Detail'!R2324,'Facility Detail'!R2376,'Facility Detail'!R2511,'Facility Detail'!R2563,'Facility Detail'!R2615,'Facility Detail'!R2668,'Facility Detail'!R2721,'Facility Detail'!R2774,'Facility Detail'!R2827,'Facility Detail'!R2879,'Facility Detail'!R2931,'Facility Detail'!R2984,'Facility Detail'!R3172,'Facility Detail'!R3225,'Facility Detail'!R3278,'Facility Detail'!R3330,'Facility Detail'!R3458,'Facility Detail'!R222,'Facility Detail'!R1676)</f>
        <v>0</v>
      </c>
      <c r="M50" s="269">
        <f>SUM('Facility Detail'!S125,'Facility Detail'!S178,'Facility Detail'!S275,'Facility Detail'!S328,'Facility Detail'!S381,'Facility Detail'!S434,'Facility Detail'!S487,'Facility Detail'!S592,'Facility Detail'!S644,'Facility Detail'!S696,'Facility Detail'!S833,'Facility Detail'!S887,'Facility Detail'!S940,'Facility Detail'!S1034,'Facility Detail'!S1128,'Facility Detail'!S1340,'Facility Detail'!S1393,'Facility Detail'!S1446,'Facility Detail'!S1493,'Facility Detail'!S1539,'Facility Detail'!S1633,'Facility Detail'!S1731,'Facility Detail'!S1826,'Facility Detail'!S1879,'Facility Detail'!S1933,'Facility Detail'!S1985,'Facility Detail'!S2081,'Facility Detail'!S2135,'Facility Detail'!S2188,'Facility Detail'!S2324,'Facility Detail'!S2376,'Facility Detail'!S2511,'Facility Detail'!S2563,'Facility Detail'!S2615,'Facility Detail'!S2668,'Facility Detail'!S2721,'Facility Detail'!S2774,'Facility Detail'!S2827,'Facility Detail'!S2879,'Facility Detail'!S2931,'Facility Detail'!S2984,'Facility Detail'!S3172,'Facility Detail'!S3225,'Facility Detail'!S3278,'Facility Detail'!S3330,'Facility Detail'!S3458,'Facility Detail'!S222,'Facility Detail'!S1676)</f>
        <v>0</v>
      </c>
      <c r="N50" s="269">
        <f>SUM('Facility Detail'!T125,'Facility Detail'!T178,'Facility Detail'!T275,'Facility Detail'!T328,'Facility Detail'!T381,'Facility Detail'!T434,'Facility Detail'!T487,'Facility Detail'!T592,'Facility Detail'!T644,'Facility Detail'!T696,'Facility Detail'!T833,'Facility Detail'!T887,'Facility Detail'!T940,'Facility Detail'!T1034,'Facility Detail'!T1128,'Facility Detail'!T1340,'Facility Detail'!T1393,'Facility Detail'!T1446,'Facility Detail'!T1493,'Facility Detail'!T1539,'Facility Detail'!T1633,'Facility Detail'!T1731,'Facility Detail'!T1826,'Facility Detail'!T1879,'Facility Detail'!T1933,'Facility Detail'!T1985,'Facility Detail'!T2081,'Facility Detail'!T2135,'Facility Detail'!T2188,'Facility Detail'!T2324,'Facility Detail'!T2376,'Facility Detail'!T2511,'Facility Detail'!T2563,'Facility Detail'!T2615,'Facility Detail'!T2668,'Facility Detail'!T2721,'Facility Detail'!T2774,'Facility Detail'!T2827,'Facility Detail'!T2879,'Facility Detail'!T2931,'Facility Detail'!T2984,'Facility Detail'!T3172,'Facility Detail'!T3225,'Facility Detail'!T3278,'Facility Detail'!T3330,'Facility Detail'!T3458,'Facility Detail'!T222,'Facility Detail'!T1676)</f>
        <v>0</v>
      </c>
      <c r="O50" s="76">
        <f>SUM('Facility Detail'!U125,'Facility Detail'!U178,'Facility Detail'!U275,'Facility Detail'!U328,'Facility Detail'!U381,'Facility Detail'!U434,'Facility Detail'!U487,'Facility Detail'!U592,'Facility Detail'!U644,'Facility Detail'!U696,'Facility Detail'!U833,'Facility Detail'!U887,'Facility Detail'!U940,'Facility Detail'!U1034,'Facility Detail'!U1128,'Facility Detail'!U1340,'Facility Detail'!U1393,'Facility Detail'!U1446,'Facility Detail'!U1493,'Facility Detail'!U1539,'Facility Detail'!U1633,'Facility Detail'!U1731,'Facility Detail'!U1826,'Facility Detail'!U1879,'Facility Detail'!U1933,'Facility Detail'!U1985,'Facility Detail'!U2081,'Facility Detail'!U2135,'Facility Detail'!U2188,'Facility Detail'!U2324,'Facility Detail'!U2376,'Facility Detail'!U2511,'Facility Detail'!U2563,'Facility Detail'!U2615,'Facility Detail'!U2668,'Facility Detail'!U2721,'Facility Detail'!U2774,'Facility Detail'!U2827,'Facility Detail'!U2879,'Facility Detail'!U2931,'Facility Detail'!U2984,'Facility Detail'!U3172,'Facility Detail'!U3225,'Facility Detail'!U3278,'Facility Detail'!U3330,'Facility Detail'!U3458,'Facility Detail'!U222,'Facility Detail'!U1676)</f>
        <v>0</v>
      </c>
      <c r="P50" s="76">
        <f>SUM('Facility Detail'!V125,'Facility Detail'!V178,'Facility Detail'!V275,'Facility Detail'!V328,'Facility Detail'!V381,'Facility Detail'!V434,'Facility Detail'!V487,'Facility Detail'!V592,'Facility Detail'!V644,'Facility Detail'!V696,'Facility Detail'!V833,'Facility Detail'!V887,'Facility Detail'!V940,'Facility Detail'!V1034,'Facility Detail'!V1128,'Facility Detail'!V1340,'Facility Detail'!V1393,'Facility Detail'!V1446,'Facility Detail'!V1493,'Facility Detail'!V1539,'Facility Detail'!V1633,'Facility Detail'!V1731,'Facility Detail'!V1826,'Facility Detail'!V1879,'Facility Detail'!V1933,'Facility Detail'!V1985,'Facility Detail'!V2081,'Facility Detail'!V2135,'Facility Detail'!V2188,'Facility Detail'!V2324,'Facility Detail'!V2376,'Facility Detail'!V2511,'Facility Detail'!V2563,'Facility Detail'!V2615,'Facility Detail'!V2668,'Facility Detail'!V2721,'Facility Detail'!V2774,'Facility Detail'!V2827,'Facility Detail'!V2879,'Facility Detail'!V2931,'Facility Detail'!V2984,'Facility Detail'!V3172,'Facility Detail'!V3225,'Facility Detail'!V3278,'Facility Detail'!V3330,'Facility Detail'!V3458,'Facility Detail'!V222,'Facility Detail'!V1676)</f>
        <v>0</v>
      </c>
    </row>
    <row r="51" spans="1:16">
      <c r="B51" s="34"/>
      <c r="C51" s="34"/>
      <c r="D51" s="34"/>
      <c r="E51" s="34"/>
      <c r="F51" s="105"/>
      <c r="G51" s="105"/>
      <c r="H51" s="105"/>
      <c r="I51" s="105"/>
      <c r="J51" s="105"/>
      <c r="K51" s="105"/>
      <c r="L51" s="105"/>
      <c r="M51" s="270"/>
      <c r="N51" s="270"/>
      <c r="O51" s="270"/>
      <c r="P51" s="270"/>
    </row>
    <row r="52" spans="1:16">
      <c r="B52" s="2">
        <f t="shared" ref="B52:P52" si="25">B6</f>
        <v>2010</v>
      </c>
      <c r="C52" s="2">
        <f t="shared" si="25"/>
        <v>2011</v>
      </c>
      <c r="D52" s="2">
        <f t="shared" si="25"/>
        <v>2012</v>
      </c>
      <c r="E52" s="2">
        <f t="shared" si="25"/>
        <v>2013</v>
      </c>
      <c r="F52" s="2">
        <f t="shared" si="25"/>
        <v>2014</v>
      </c>
      <c r="G52" s="2">
        <f t="shared" si="25"/>
        <v>2015</v>
      </c>
      <c r="H52" s="2">
        <f t="shared" si="25"/>
        <v>2016</v>
      </c>
      <c r="I52" s="2">
        <f t="shared" si="25"/>
        <v>2017</v>
      </c>
      <c r="J52" s="2">
        <f t="shared" si="25"/>
        <v>2018</v>
      </c>
      <c r="K52" s="2">
        <f t="shared" si="25"/>
        <v>2019</v>
      </c>
      <c r="L52" s="2">
        <f t="shared" si="25"/>
        <v>2020</v>
      </c>
      <c r="M52" s="2">
        <f t="shared" si="25"/>
        <v>2021</v>
      </c>
      <c r="N52" s="2">
        <f t="shared" si="25"/>
        <v>2022</v>
      </c>
      <c r="O52" s="2">
        <f t="shared" si="25"/>
        <v>2023</v>
      </c>
      <c r="P52" s="2">
        <f t="shared" si="25"/>
        <v>2024</v>
      </c>
    </row>
    <row r="53" spans="1:16" ht="32.25" customHeight="1">
      <c r="A53" s="52" t="s">
        <v>27</v>
      </c>
      <c r="B53" s="51"/>
      <c r="C53" s="246">
        <f t="shared" ref="C53:P53" ca="1" si="26">C14 + C20 - C9 + C48 + C50</f>
        <v>0</v>
      </c>
      <c r="D53" s="246">
        <f t="shared" ca="1" si="26"/>
        <v>0.59487500000977889</v>
      </c>
      <c r="E53" s="246">
        <f t="shared" ca="1" si="26"/>
        <v>-0.40794999997888226</v>
      </c>
      <c r="F53" s="246">
        <f t="shared" ca="1" si="26"/>
        <v>0.21259500000451226</v>
      </c>
      <c r="G53" s="246">
        <f t="shared" ca="1" si="26"/>
        <v>-1.1425000004237518E-2</v>
      </c>
      <c r="H53" s="246">
        <f t="shared" ca="1" si="26"/>
        <v>-0.22553499997593462</v>
      </c>
      <c r="I53" s="246">
        <f t="shared" ca="1" si="26"/>
        <v>0.82993669918505475</v>
      </c>
      <c r="J53" s="246">
        <f t="shared" ca="1" si="26"/>
        <v>0.16540000005625188</v>
      </c>
      <c r="K53" s="246">
        <f t="shared" ca="1" si="26"/>
        <v>-0.7925043688446749</v>
      </c>
      <c r="L53" s="246">
        <f t="shared" ca="1" si="26"/>
        <v>-0.84765291307121515</v>
      </c>
      <c r="M53" s="246">
        <f t="shared" ca="1" si="26"/>
        <v>0.84879753855057061</v>
      </c>
      <c r="N53" s="246">
        <f t="shared" ca="1" si="26"/>
        <v>190960.57472500007</v>
      </c>
      <c r="O53" s="246">
        <f t="shared" ca="1" si="26"/>
        <v>75513.932523975149</v>
      </c>
      <c r="P53" s="246">
        <f t="shared" ca="1" si="26"/>
        <v>252028.43756315694</v>
      </c>
    </row>
    <row r="55" spans="1:16" ht="21.75" hidden="1" customHeight="1">
      <c r="A55" s="441"/>
      <c r="B55" s="441"/>
      <c r="C55" s="441"/>
      <c r="D55" s="441"/>
      <c r="E55" s="441"/>
      <c r="F55" s="441"/>
      <c r="G55" s="441"/>
      <c r="H55" s="441"/>
      <c r="I55" s="441"/>
    </row>
    <row r="56" spans="1:16" hidden="1">
      <c r="A56" s="130"/>
      <c r="B56" s="130"/>
      <c r="C56" s="130"/>
    </row>
    <row r="57" spans="1:16" ht="18.75" customHeight="1">
      <c r="A57" s="446" t="s">
        <v>126</v>
      </c>
      <c r="B57" s="446"/>
      <c r="C57" s="446"/>
      <c r="D57" s="446"/>
      <c r="E57" s="446"/>
      <c r="F57" s="446"/>
      <c r="G57" s="446"/>
      <c r="H57" s="446"/>
      <c r="I57" s="446"/>
    </row>
    <row r="58" spans="1:16" s="139" customFormat="1" ht="18" customHeight="1">
      <c r="M58" s="218"/>
      <c r="N58" s="218"/>
    </row>
    <row r="59" spans="1:16" ht="14.25" customHeight="1">
      <c r="A59" s="447" t="s">
        <v>317</v>
      </c>
      <c r="B59" s="447"/>
      <c r="C59" s="447"/>
      <c r="D59" s="447"/>
      <c r="E59" s="447"/>
      <c r="F59" s="447"/>
      <c r="G59" s="447"/>
      <c r="H59" s="447"/>
      <c r="I59" s="447"/>
      <c r="J59" s="447"/>
    </row>
    <row r="61" spans="1:16">
      <c r="A61" s="443" t="s">
        <v>144</v>
      </c>
      <c r="B61" s="443"/>
      <c r="C61" s="443"/>
      <c r="D61" s="443"/>
      <c r="E61" s="443"/>
      <c r="F61" s="443"/>
      <c r="G61" s="139"/>
      <c r="H61" s="139"/>
      <c r="I61" s="139"/>
      <c r="J61" s="139"/>
    </row>
    <row r="62" spans="1:16">
      <c r="A62" s="444" t="s">
        <v>152</v>
      </c>
      <c r="B62" s="444"/>
      <c r="C62" s="444"/>
      <c r="D62" s="444"/>
      <c r="E62" s="444"/>
      <c r="F62" s="444"/>
      <c r="G62" s="139"/>
      <c r="H62" s="139"/>
      <c r="I62" s="139"/>
      <c r="J62" s="139"/>
    </row>
    <row r="63" spans="1:16" ht="15" customHeight="1">
      <c r="A63" s="444" t="s">
        <v>321</v>
      </c>
      <c r="B63" s="444"/>
      <c r="C63" s="444"/>
      <c r="D63" s="444"/>
      <c r="E63" s="444"/>
      <c r="F63" s="444"/>
      <c r="G63" s="247"/>
      <c r="H63" s="139"/>
      <c r="I63" s="139"/>
      <c r="J63" s="139"/>
    </row>
    <row r="64" spans="1:16">
      <c r="A64" s="445" t="s">
        <v>153</v>
      </c>
      <c r="B64" s="445"/>
      <c r="C64" s="444"/>
      <c r="D64" s="444"/>
      <c r="E64" s="444"/>
      <c r="F64" s="444"/>
      <c r="G64" s="139"/>
      <c r="H64" s="139"/>
      <c r="I64" s="139"/>
      <c r="J64" s="139"/>
    </row>
    <row r="65" spans="1:10" ht="81" customHeight="1">
      <c r="A65" s="444" t="s">
        <v>320</v>
      </c>
      <c r="B65" s="444"/>
      <c r="C65" s="444"/>
      <c r="D65" s="444"/>
      <c r="E65" s="444"/>
      <c r="F65" s="444"/>
      <c r="G65" s="444"/>
      <c r="H65" s="444"/>
      <c r="I65" s="444"/>
      <c r="J65" s="163"/>
    </row>
    <row r="66" spans="1:10" ht="15" customHeight="1">
      <c r="A66" s="6" t="s">
        <v>191</v>
      </c>
      <c r="B66" s="139"/>
      <c r="C66" s="139"/>
      <c r="D66" s="139"/>
      <c r="E66" s="139"/>
      <c r="F66" s="139"/>
      <c r="G66" s="139"/>
      <c r="H66" s="139"/>
      <c r="I66" s="139"/>
      <c r="J66" s="139"/>
    </row>
    <row r="67" spans="1:10" ht="17.25" customHeight="1">
      <c r="A67" s="1" t="s">
        <v>330</v>
      </c>
      <c r="B67" s="139"/>
      <c r="C67" s="139"/>
      <c r="D67" s="139"/>
      <c r="E67" s="139"/>
      <c r="F67" s="139"/>
      <c r="G67" s="139"/>
      <c r="H67" s="139"/>
      <c r="I67" s="139"/>
      <c r="J67" s="139"/>
    </row>
    <row r="68" spans="1:10">
      <c r="A68" s="445" t="s">
        <v>145</v>
      </c>
      <c r="B68" s="445"/>
      <c r="C68" s="444"/>
      <c r="D68" s="444"/>
      <c r="E68" s="444"/>
      <c r="F68" s="444"/>
      <c r="G68" s="139"/>
      <c r="H68" s="139"/>
      <c r="I68" s="139"/>
      <c r="J68" s="139"/>
    </row>
    <row r="69" spans="1:10">
      <c r="A69" s="444" t="s">
        <v>146</v>
      </c>
      <c r="B69" s="444"/>
      <c r="C69" s="444"/>
      <c r="D69" s="444"/>
      <c r="E69" s="444"/>
      <c r="F69" s="444"/>
      <c r="G69" s="139"/>
      <c r="H69" s="139"/>
      <c r="I69" s="139"/>
      <c r="J69" s="139"/>
    </row>
    <row r="70" spans="1:10">
      <c r="A70" s="139"/>
      <c r="B70" s="139"/>
      <c r="C70" s="139"/>
      <c r="D70" s="139"/>
      <c r="E70" s="139"/>
      <c r="F70" s="139"/>
      <c r="G70" s="139"/>
      <c r="H70" s="139"/>
      <c r="I70" s="139"/>
      <c r="J70" s="139"/>
    </row>
    <row r="71" spans="1:10" ht="32.25" customHeight="1">
      <c r="A71" s="139"/>
      <c r="B71" s="139"/>
      <c r="C71" s="139"/>
      <c r="D71" s="139"/>
      <c r="E71" s="139"/>
      <c r="F71" s="139"/>
      <c r="G71" s="139"/>
      <c r="H71" s="139"/>
      <c r="I71" s="139"/>
      <c r="J71" s="139"/>
    </row>
    <row r="72" spans="1:10">
      <c r="G72" s="139"/>
      <c r="H72" s="139"/>
      <c r="I72" s="139"/>
      <c r="J72" s="139"/>
    </row>
    <row r="73" spans="1:10" ht="15" customHeight="1">
      <c r="G73" s="139"/>
      <c r="H73" s="139"/>
      <c r="I73" s="139"/>
      <c r="J73" s="139"/>
    </row>
    <row r="74" spans="1:10">
      <c r="A74" s="442"/>
      <c r="B74" s="442"/>
      <c r="C74" s="442"/>
      <c r="D74" s="442"/>
      <c r="E74" s="442"/>
      <c r="F74" s="442"/>
      <c r="G74" s="139"/>
      <c r="H74" s="139"/>
      <c r="I74" s="139"/>
      <c r="J74" s="139"/>
    </row>
  </sheetData>
  <mergeCells count="12">
    <mergeCell ref="B4:C4"/>
    <mergeCell ref="A55:I55"/>
    <mergeCell ref="A74:F74"/>
    <mergeCell ref="A61:F61"/>
    <mergeCell ref="A62:F62"/>
    <mergeCell ref="A63:F63"/>
    <mergeCell ref="A64:F64"/>
    <mergeCell ref="A68:F68"/>
    <mergeCell ref="A69:F69"/>
    <mergeCell ref="A57:I57"/>
    <mergeCell ref="A59:J59"/>
    <mergeCell ref="A65:I65"/>
  </mergeCells>
  <phoneticPr fontId="5" type="noConversion"/>
  <conditionalFormatting sqref="B53:P53">
    <cfRule type="cellIs" dxfId="0" priority="1" stopIfTrue="1" operator="lessThan">
      <formula>0</formula>
    </cfRule>
  </conditionalFormatting>
  <printOptions horizontalCentered="1"/>
  <pageMargins left="0" right="0" top="0" bottom="0.25" header="0.3" footer="0.3"/>
  <pageSetup scale="49" fitToHeight="0" orientation="landscape" r:id="rId1"/>
  <headerFooter alignWithMargins="0">
    <oddFooter>&amp;CCONFIDENTIAL PER WAC 480-07-160</oddFooter>
  </headerFooter>
  <ignoredErrors>
    <ignoredError sqref="E9:K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43"/>
  </sheetPr>
  <dimension ref="A1:V3487"/>
  <sheetViews>
    <sheetView showGridLines="0" tabSelected="1" topLeftCell="Q64" zoomScale="70" zoomScaleNormal="70" zoomScaleSheetLayoutView="80" workbookViewId="0">
      <selection activeCell="V81" sqref="V81"/>
    </sheetView>
  </sheetViews>
  <sheetFormatPr defaultColWidth="9.140625" defaultRowHeight="15" outlineLevelRow="1"/>
  <cols>
    <col min="1" max="1" width="20.7109375" style="1" customWidth="1"/>
    <col min="2" max="3" width="12.140625" style="1" customWidth="1"/>
    <col min="4" max="5" width="9.140625" style="1" customWidth="1"/>
    <col min="6" max="6" width="9" style="1" customWidth="1"/>
    <col min="7" max="7" width="38.5703125" style="1" customWidth="1"/>
    <col min="8" max="8" width="18.42578125" style="1" customWidth="1"/>
    <col min="9" max="13" width="19.42578125" style="1" customWidth="1"/>
    <col min="14" max="14" width="19.85546875" style="1" customWidth="1"/>
    <col min="15" max="17" width="19.42578125" style="1" customWidth="1"/>
    <col min="18" max="18" width="17.85546875" style="1" customWidth="1"/>
    <col min="19" max="19" width="24.7109375" style="209" customWidth="1"/>
    <col min="20" max="20" width="17.85546875" style="1" customWidth="1"/>
    <col min="21" max="22" width="16" style="1" customWidth="1"/>
    <col min="23" max="28" width="12.140625" style="1" customWidth="1"/>
    <col min="29" max="16384" width="9.140625" style="1"/>
  </cols>
  <sheetData>
    <row r="1" spans="1:22" ht="60.75">
      <c r="A1" s="139" t="s">
        <v>22</v>
      </c>
      <c r="B1" s="139" t="s">
        <v>26</v>
      </c>
      <c r="C1" s="139" t="s">
        <v>26</v>
      </c>
      <c r="F1" s="9"/>
      <c r="G1" s="9"/>
      <c r="I1" s="2">
        <v>2011</v>
      </c>
      <c r="J1" s="2">
        <f>I1+1</f>
        <v>2012</v>
      </c>
      <c r="K1" s="2">
        <f t="shared" ref="K1" si="0">J1+1</f>
        <v>2013</v>
      </c>
      <c r="L1" s="2">
        <f t="shared" ref="L1" si="1">K1+1</f>
        <v>2014</v>
      </c>
      <c r="M1" s="2">
        <f t="shared" ref="M1" si="2">L1+1</f>
        <v>2015</v>
      </c>
      <c r="N1" s="2">
        <f t="shared" ref="N1" si="3">M1+1</f>
        <v>2016</v>
      </c>
      <c r="O1" s="2">
        <f t="shared" ref="O1" si="4">N1+1</f>
        <v>2017</v>
      </c>
      <c r="P1" s="2">
        <f t="shared" ref="P1" si="5">O1+1</f>
        <v>2018</v>
      </c>
      <c r="Q1" s="2">
        <f t="shared" ref="Q1" si="6">P1+1</f>
        <v>2019</v>
      </c>
      <c r="R1" s="2">
        <f t="shared" ref="R1" si="7">Q1+1</f>
        <v>2020</v>
      </c>
      <c r="S1" s="273">
        <f>R1+1</f>
        <v>2021</v>
      </c>
      <c r="T1" s="2">
        <f>S1+1</f>
        <v>2022</v>
      </c>
      <c r="U1" s="2">
        <f>T1+1</f>
        <v>2023</v>
      </c>
      <c r="V1" s="2">
        <f>U1+1</f>
        <v>2024</v>
      </c>
    </row>
    <row r="2" spans="1:22">
      <c r="G2" s="60"/>
      <c r="H2" s="212" t="s">
        <v>309</v>
      </c>
      <c r="I2" s="213"/>
      <c r="J2" s="213"/>
      <c r="K2" s="213"/>
      <c r="L2" s="213"/>
      <c r="M2" s="213"/>
      <c r="N2" s="213"/>
      <c r="O2" s="213"/>
      <c r="P2" s="213"/>
      <c r="Q2" s="213"/>
      <c r="R2" s="213"/>
      <c r="S2" s="274">
        <v>7.9696892166366717E-2</v>
      </c>
      <c r="T2" s="214">
        <v>7.8737918965874246E-2</v>
      </c>
      <c r="U2" s="214">
        <v>7.7386335360771719E-2</v>
      </c>
      <c r="V2" s="214">
        <v>7.7478165526227077E-2</v>
      </c>
    </row>
    <row r="3" spans="1:22">
      <c r="G3" s="60"/>
      <c r="H3" s="212" t="s">
        <v>310</v>
      </c>
      <c r="I3" s="215"/>
      <c r="J3" s="214"/>
      <c r="K3" s="214"/>
      <c r="L3" s="214"/>
      <c r="M3" s="214"/>
      <c r="N3" s="214"/>
      <c r="O3" s="214"/>
      <c r="P3" s="214"/>
      <c r="Q3" s="214"/>
      <c r="R3" s="214"/>
      <c r="S3" s="274">
        <v>0.22350374113192695</v>
      </c>
      <c r="T3" s="214">
        <v>0.2182158613775059</v>
      </c>
      <c r="U3" s="214">
        <v>0.20975387478957078</v>
      </c>
      <c r="V3" s="214">
        <v>0.21508537213808981</v>
      </c>
    </row>
    <row r="4" spans="1:22" customFormat="1" ht="12.75">
      <c r="A4" s="128"/>
      <c r="B4" s="128"/>
      <c r="C4" s="128"/>
      <c r="D4" s="128"/>
      <c r="E4" s="128"/>
      <c r="F4" s="128"/>
      <c r="G4" s="128"/>
      <c r="H4" s="128"/>
      <c r="I4" s="128"/>
      <c r="J4" s="128"/>
      <c r="K4" s="128"/>
      <c r="L4" s="128"/>
      <c r="M4" s="128"/>
      <c r="N4" s="128"/>
      <c r="O4" s="128"/>
      <c r="P4" s="128"/>
      <c r="Q4" s="128"/>
      <c r="R4" s="128"/>
      <c r="S4" s="271"/>
      <c r="T4" s="128"/>
      <c r="U4" s="128"/>
      <c r="V4" s="128"/>
    </row>
    <row r="5" spans="1:22" ht="47.25">
      <c r="G5" s="25" t="s">
        <v>4</v>
      </c>
      <c r="H5" s="25" t="s">
        <v>13</v>
      </c>
      <c r="I5" s="25" t="s">
        <v>115</v>
      </c>
      <c r="J5" s="25" t="s">
        <v>14</v>
      </c>
      <c r="K5" s="25" t="s">
        <v>15</v>
      </c>
      <c r="L5" s="25" t="s">
        <v>125</v>
      </c>
      <c r="M5"/>
      <c r="N5"/>
      <c r="O5"/>
      <c r="P5"/>
      <c r="Q5"/>
    </row>
    <row r="6" spans="1:22">
      <c r="G6" s="250" t="s">
        <v>177</v>
      </c>
      <c r="H6" s="251" t="s">
        <v>192</v>
      </c>
      <c r="I6" s="252" t="s">
        <v>108</v>
      </c>
      <c r="J6" s="252" t="s">
        <v>1</v>
      </c>
      <c r="K6" s="253" t="s">
        <v>1</v>
      </c>
      <c r="L6" s="254">
        <v>43308</v>
      </c>
      <c r="M6"/>
      <c r="N6"/>
      <c r="O6"/>
      <c r="P6"/>
      <c r="Q6"/>
    </row>
    <row r="7" spans="1:22">
      <c r="G7" s="146" t="s">
        <v>178</v>
      </c>
      <c r="H7" s="27" t="s">
        <v>255</v>
      </c>
      <c r="I7" s="21" t="s">
        <v>108</v>
      </c>
      <c r="J7" s="21" t="s">
        <v>1</v>
      </c>
      <c r="K7" s="92" t="s">
        <v>1</v>
      </c>
      <c r="L7" s="249">
        <v>43371</v>
      </c>
      <c r="M7"/>
      <c r="N7"/>
      <c r="O7"/>
      <c r="P7"/>
      <c r="Q7"/>
    </row>
    <row r="8" spans="1:22">
      <c r="G8" s="171" t="s">
        <v>134</v>
      </c>
      <c r="H8" s="172" t="s">
        <v>135</v>
      </c>
      <c r="I8" s="173" t="s">
        <v>107</v>
      </c>
      <c r="J8" s="173" t="s">
        <v>1</v>
      </c>
      <c r="K8" s="174" t="s">
        <v>1</v>
      </c>
      <c r="L8" s="175">
        <v>39721</v>
      </c>
      <c r="M8"/>
      <c r="N8"/>
      <c r="O8"/>
      <c r="P8"/>
      <c r="Q8"/>
    </row>
    <row r="9" spans="1:22">
      <c r="G9" s="147" t="s">
        <v>206</v>
      </c>
      <c r="H9" s="28" t="s">
        <v>236</v>
      </c>
      <c r="I9" s="22" t="s">
        <v>114</v>
      </c>
      <c r="J9" s="22" t="s">
        <v>1</v>
      </c>
      <c r="K9" s="93" t="s">
        <v>1</v>
      </c>
      <c r="L9" s="94">
        <v>10594</v>
      </c>
      <c r="M9"/>
      <c r="N9"/>
      <c r="O9"/>
      <c r="P9"/>
      <c r="Q9"/>
    </row>
    <row r="10" spans="1:22">
      <c r="G10" s="147" t="s">
        <v>207</v>
      </c>
      <c r="H10" s="28" t="s">
        <v>237</v>
      </c>
      <c r="I10" s="22" t="s">
        <v>109</v>
      </c>
      <c r="J10" s="22" t="s">
        <v>1</v>
      </c>
      <c r="K10" s="93" t="s">
        <v>1</v>
      </c>
      <c r="L10" s="94">
        <v>30864</v>
      </c>
      <c r="M10"/>
      <c r="N10"/>
      <c r="O10"/>
      <c r="P10"/>
      <c r="Q10"/>
    </row>
    <row r="11" spans="1:22">
      <c r="G11" s="147" t="s">
        <v>208</v>
      </c>
      <c r="H11" s="28" t="s">
        <v>238</v>
      </c>
      <c r="I11" s="22" t="s">
        <v>109</v>
      </c>
      <c r="J11" s="22" t="s">
        <v>1</v>
      </c>
      <c r="K11" s="93" t="s">
        <v>1</v>
      </c>
      <c r="L11" s="94">
        <v>39387</v>
      </c>
      <c r="M11"/>
      <c r="N11"/>
      <c r="O11"/>
      <c r="P11"/>
      <c r="Q11"/>
    </row>
    <row r="12" spans="1:22">
      <c r="G12" s="147" t="s">
        <v>179</v>
      </c>
      <c r="H12" s="28" t="s">
        <v>193</v>
      </c>
      <c r="I12" s="22" t="s">
        <v>108</v>
      </c>
      <c r="J12" s="22" t="s">
        <v>1</v>
      </c>
      <c r="K12" s="93" t="s">
        <v>1</v>
      </c>
      <c r="L12" s="94">
        <v>43455</v>
      </c>
      <c r="M12"/>
      <c r="N12"/>
      <c r="O12"/>
      <c r="P12"/>
      <c r="Q12"/>
    </row>
    <row r="13" spans="1:22">
      <c r="F13" s="248"/>
      <c r="G13" s="147" t="s">
        <v>209</v>
      </c>
      <c r="H13" s="28" t="s">
        <v>159</v>
      </c>
      <c r="I13" s="22" t="s">
        <v>107</v>
      </c>
      <c r="J13" s="22" t="s">
        <v>1</v>
      </c>
      <c r="K13" s="93" t="s">
        <v>1</v>
      </c>
      <c r="L13" s="94">
        <v>40148</v>
      </c>
      <c r="M13"/>
      <c r="N13"/>
      <c r="O13"/>
      <c r="P13"/>
      <c r="Q13"/>
    </row>
    <row r="14" spans="1:22">
      <c r="A14" s="1" t="s">
        <v>169</v>
      </c>
      <c r="F14" s="248"/>
      <c r="G14" s="147" t="s">
        <v>328</v>
      </c>
      <c r="H14" s="28" t="s">
        <v>329</v>
      </c>
      <c r="I14" s="22" t="s">
        <v>107</v>
      </c>
      <c r="J14" s="22" t="s">
        <v>1</v>
      </c>
      <c r="K14" s="93" t="s">
        <v>1</v>
      </c>
      <c r="L14" s="94">
        <v>45372</v>
      </c>
      <c r="M14"/>
      <c r="N14"/>
      <c r="O14"/>
      <c r="P14"/>
      <c r="Q14"/>
    </row>
    <row r="15" spans="1:22">
      <c r="G15" s="147" t="s">
        <v>210</v>
      </c>
      <c r="H15" s="28" t="s">
        <v>239</v>
      </c>
      <c r="I15" s="22" t="s">
        <v>107</v>
      </c>
      <c r="J15" s="22" t="s">
        <v>1</v>
      </c>
      <c r="K15" s="93" t="s">
        <v>1</v>
      </c>
      <c r="L15" s="94">
        <v>44180</v>
      </c>
      <c r="M15"/>
      <c r="N15"/>
      <c r="O15"/>
      <c r="P15"/>
      <c r="Q15"/>
    </row>
    <row r="16" spans="1:22">
      <c r="G16" s="147" t="s">
        <v>211</v>
      </c>
      <c r="H16" s="28" t="s">
        <v>304</v>
      </c>
      <c r="I16" s="22" t="s">
        <v>107</v>
      </c>
      <c r="J16" s="22" t="s">
        <v>1</v>
      </c>
      <c r="K16" s="93" t="s">
        <v>1</v>
      </c>
      <c r="L16" s="94">
        <v>44173</v>
      </c>
      <c r="M16"/>
      <c r="N16"/>
      <c r="O16"/>
      <c r="P16"/>
      <c r="Q16"/>
    </row>
    <row r="17" spans="7:17">
      <c r="G17" s="147" t="s">
        <v>212</v>
      </c>
      <c r="H17" s="28" t="s">
        <v>240</v>
      </c>
      <c r="I17" s="22" t="s">
        <v>107</v>
      </c>
      <c r="J17" s="22" t="s">
        <v>1</v>
      </c>
      <c r="K17" s="93" t="s">
        <v>1</v>
      </c>
      <c r="L17" s="94">
        <v>44176</v>
      </c>
      <c r="M17"/>
      <c r="N17"/>
      <c r="O17"/>
      <c r="P17"/>
      <c r="Q17"/>
    </row>
    <row r="18" spans="7:17">
      <c r="G18" s="147" t="s">
        <v>288</v>
      </c>
      <c r="H18" s="28" t="s">
        <v>289</v>
      </c>
      <c r="I18" s="22" t="s">
        <v>107</v>
      </c>
      <c r="J18" s="22" t="s">
        <v>1</v>
      </c>
      <c r="K18" s="93" t="s">
        <v>1</v>
      </c>
      <c r="L18" s="94">
        <v>37256</v>
      </c>
      <c r="M18"/>
      <c r="N18"/>
      <c r="O18"/>
      <c r="P18"/>
      <c r="Q18"/>
    </row>
    <row r="19" spans="7:17">
      <c r="G19" s="147" t="s">
        <v>290</v>
      </c>
      <c r="H19" s="28" t="s">
        <v>291</v>
      </c>
      <c r="I19" s="22" t="s">
        <v>107</v>
      </c>
      <c r="J19" s="22" t="s">
        <v>1</v>
      </c>
      <c r="K19" s="93" t="s">
        <v>1</v>
      </c>
      <c r="L19" s="94">
        <v>37408</v>
      </c>
      <c r="M19"/>
      <c r="N19"/>
      <c r="O19"/>
      <c r="P19"/>
      <c r="Q19"/>
    </row>
    <row r="20" spans="7:17">
      <c r="G20" s="147" t="s">
        <v>156</v>
      </c>
      <c r="H20" s="28" t="s">
        <v>157</v>
      </c>
      <c r="I20" s="22" t="s">
        <v>107</v>
      </c>
      <c r="J20" s="22" t="s">
        <v>1</v>
      </c>
      <c r="K20" s="93" t="s">
        <v>1</v>
      </c>
      <c r="L20" s="94">
        <v>40452</v>
      </c>
      <c r="M20"/>
      <c r="N20"/>
      <c r="O20"/>
      <c r="P20"/>
      <c r="Q20"/>
    </row>
    <row r="21" spans="7:17">
      <c r="G21" s="147" t="s">
        <v>213</v>
      </c>
      <c r="H21" s="28" t="s">
        <v>305</v>
      </c>
      <c r="I21" s="22" t="s">
        <v>107</v>
      </c>
      <c r="J21" s="22" t="s">
        <v>1</v>
      </c>
      <c r="K21" s="93" t="s">
        <v>1</v>
      </c>
      <c r="L21" s="94">
        <v>44195</v>
      </c>
      <c r="M21"/>
      <c r="N21"/>
      <c r="O21"/>
      <c r="P21"/>
      <c r="Q21"/>
    </row>
    <row r="22" spans="7:17">
      <c r="G22" s="147" t="s">
        <v>180</v>
      </c>
      <c r="H22" s="28" t="s">
        <v>194</v>
      </c>
      <c r="I22" s="22" t="s">
        <v>108</v>
      </c>
      <c r="J22" s="22" t="s">
        <v>1</v>
      </c>
      <c r="K22" s="93" t="s">
        <v>1</v>
      </c>
      <c r="L22" s="94">
        <v>43455</v>
      </c>
      <c r="M22"/>
      <c r="N22"/>
      <c r="O22"/>
      <c r="P22"/>
      <c r="Q22"/>
    </row>
    <row r="23" spans="7:17">
      <c r="G23" s="147" t="s">
        <v>284</v>
      </c>
      <c r="H23" s="28" t="s">
        <v>285</v>
      </c>
      <c r="I23" s="22" t="s">
        <v>107</v>
      </c>
      <c r="J23" s="22" t="s">
        <v>1</v>
      </c>
      <c r="K23" s="93" t="s">
        <v>1</v>
      </c>
      <c r="L23" s="94">
        <v>39406</v>
      </c>
      <c r="M23"/>
      <c r="N23"/>
      <c r="O23"/>
      <c r="P23"/>
      <c r="Q23"/>
    </row>
    <row r="24" spans="7:17">
      <c r="G24" s="147" t="s">
        <v>214</v>
      </c>
      <c r="H24" s="28" t="s">
        <v>184</v>
      </c>
      <c r="I24" s="22" t="s">
        <v>108</v>
      </c>
      <c r="J24" s="22" t="s">
        <v>1</v>
      </c>
      <c r="K24" s="93" t="s">
        <v>1</v>
      </c>
      <c r="L24" s="94">
        <v>43322</v>
      </c>
      <c r="M24"/>
      <c r="N24"/>
      <c r="O24"/>
      <c r="P24"/>
      <c r="Q24"/>
    </row>
    <row r="25" spans="7:17">
      <c r="G25" s="147" t="s">
        <v>280</v>
      </c>
      <c r="H25" s="28" t="s">
        <v>281</v>
      </c>
      <c r="I25" s="22" t="s">
        <v>110</v>
      </c>
      <c r="J25" s="22" t="s">
        <v>1</v>
      </c>
      <c r="K25" s="93" t="s">
        <v>1</v>
      </c>
      <c r="L25" s="94">
        <v>40973</v>
      </c>
      <c r="M25"/>
      <c r="N25"/>
      <c r="O25"/>
      <c r="P25"/>
      <c r="Q25"/>
    </row>
    <row r="26" spans="7:17">
      <c r="G26" s="147" t="s">
        <v>215</v>
      </c>
      <c r="H26" s="28" t="s">
        <v>241</v>
      </c>
      <c r="I26" s="22" t="s">
        <v>107</v>
      </c>
      <c r="J26" s="22" t="s">
        <v>1</v>
      </c>
      <c r="K26" s="93" t="s">
        <v>1</v>
      </c>
      <c r="L26" s="94">
        <v>36272</v>
      </c>
      <c r="M26"/>
      <c r="N26"/>
      <c r="O26"/>
      <c r="P26"/>
      <c r="Q26"/>
    </row>
    <row r="27" spans="7:17">
      <c r="G27" s="147" t="s">
        <v>322</v>
      </c>
      <c r="H27" s="28" t="s">
        <v>325</v>
      </c>
      <c r="I27" s="22" t="s">
        <v>107</v>
      </c>
      <c r="J27" s="22" t="s">
        <v>1</v>
      </c>
      <c r="K27" s="93" t="s">
        <v>1</v>
      </c>
      <c r="L27" s="94">
        <v>36272</v>
      </c>
      <c r="M27"/>
      <c r="N27"/>
      <c r="O27"/>
      <c r="P27"/>
      <c r="Q27"/>
    </row>
    <row r="28" spans="7:17">
      <c r="G28" s="147" t="s">
        <v>323</v>
      </c>
      <c r="H28" s="28" t="s">
        <v>326</v>
      </c>
      <c r="I28" s="22" t="s">
        <v>107</v>
      </c>
      <c r="J28" s="22" t="s">
        <v>1</v>
      </c>
      <c r="K28" s="93" t="s">
        <v>1</v>
      </c>
      <c r="L28" s="94">
        <v>36272</v>
      </c>
      <c r="M28"/>
      <c r="N28"/>
      <c r="O28"/>
      <c r="P28"/>
      <c r="Q28"/>
    </row>
    <row r="29" spans="7:17">
      <c r="G29" s="147" t="s">
        <v>324</v>
      </c>
      <c r="H29" s="28" t="s">
        <v>327</v>
      </c>
      <c r="I29" s="22" t="s">
        <v>107</v>
      </c>
      <c r="J29" s="22" t="s">
        <v>1</v>
      </c>
      <c r="K29" s="93" t="s">
        <v>1</v>
      </c>
      <c r="L29" s="94">
        <v>36272</v>
      </c>
      <c r="M29"/>
      <c r="N29"/>
      <c r="O29"/>
      <c r="P29"/>
      <c r="Q29"/>
    </row>
    <row r="30" spans="7:17">
      <c r="G30" s="147" t="s">
        <v>216</v>
      </c>
      <c r="H30" s="28" t="s">
        <v>161</v>
      </c>
      <c r="I30" s="22" t="s">
        <v>107</v>
      </c>
      <c r="J30" s="22" t="s">
        <v>1</v>
      </c>
      <c r="K30" s="93" t="s">
        <v>1</v>
      </c>
      <c r="L30" s="94">
        <v>39813</v>
      </c>
      <c r="M30"/>
      <c r="N30"/>
      <c r="O30"/>
      <c r="P30"/>
      <c r="Q30"/>
    </row>
    <row r="31" spans="7:17">
      <c r="G31" s="147" t="s">
        <v>217</v>
      </c>
      <c r="H31" s="28" t="s">
        <v>242</v>
      </c>
      <c r="I31" s="22" t="s">
        <v>107</v>
      </c>
      <c r="J31" s="22" t="s">
        <v>1</v>
      </c>
      <c r="K31" s="93" t="s">
        <v>1</v>
      </c>
      <c r="L31" s="94">
        <v>39830</v>
      </c>
      <c r="M31"/>
      <c r="N31"/>
      <c r="O31"/>
      <c r="P31"/>
      <c r="Q31"/>
    </row>
    <row r="32" spans="7:17">
      <c r="G32" s="147" t="s">
        <v>127</v>
      </c>
      <c r="H32" s="28" t="s">
        <v>128</v>
      </c>
      <c r="I32" s="22" t="s">
        <v>107</v>
      </c>
      <c r="J32" s="22" t="s">
        <v>1</v>
      </c>
      <c r="K32" s="93" t="s">
        <v>1</v>
      </c>
      <c r="L32" s="94">
        <v>39599</v>
      </c>
      <c r="M32"/>
      <c r="N32"/>
      <c r="O32"/>
      <c r="P32"/>
      <c r="Q32"/>
    </row>
    <row r="33" spans="7:17">
      <c r="G33" s="147" t="s">
        <v>197</v>
      </c>
      <c r="H33" s="28" t="s">
        <v>195</v>
      </c>
      <c r="I33" s="22" t="s">
        <v>108</v>
      </c>
      <c r="J33" s="22" t="s">
        <v>1</v>
      </c>
      <c r="K33" s="93" t="s">
        <v>1</v>
      </c>
      <c r="L33" s="94">
        <v>42668</v>
      </c>
      <c r="M33"/>
      <c r="N33"/>
      <c r="O33"/>
      <c r="P33"/>
      <c r="Q33"/>
    </row>
    <row r="34" spans="7:17">
      <c r="G34" s="147" t="s">
        <v>198</v>
      </c>
      <c r="H34" s="28" t="s">
        <v>196</v>
      </c>
      <c r="I34" s="22" t="s">
        <v>108</v>
      </c>
      <c r="J34" s="22" t="s">
        <v>1</v>
      </c>
      <c r="K34" s="93" t="s">
        <v>1</v>
      </c>
      <c r="L34" s="94">
        <v>42668</v>
      </c>
      <c r="M34"/>
      <c r="N34"/>
      <c r="O34"/>
      <c r="P34"/>
      <c r="Q34"/>
    </row>
    <row r="35" spans="7:17">
      <c r="G35" s="147" t="s">
        <v>282</v>
      </c>
      <c r="H35" s="28" t="s">
        <v>283</v>
      </c>
      <c r="I35" s="22" t="s">
        <v>110</v>
      </c>
      <c r="J35" s="22" t="s">
        <v>1</v>
      </c>
      <c r="K35" s="93" t="s">
        <v>1</v>
      </c>
      <c r="L35" s="94">
        <v>38636</v>
      </c>
      <c r="M35"/>
      <c r="N35"/>
      <c r="O35"/>
      <c r="P35"/>
      <c r="Q35"/>
    </row>
    <row r="36" spans="7:17">
      <c r="G36" s="147" t="s">
        <v>218</v>
      </c>
      <c r="H36" s="28" t="s">
        <v>243</v>
      </c>
      <c r="I36" s="22" t="s">
        <v>107</v>
      </c>
      <c r="J36" s="22" t="s">
        <v>1</v>
      </c>
      <c r="K36" s="93" t="s">
        <v>1</v>
      </c>
      <c r="L36" s="94">
        <v>40025</v>
      </c>
      <c r="M36"/>
      <c r="N36"/>
      <c r="O36"/>
      <c r="P36"/>
      <c r="Q36"/>
    </row>
    <row r="37" spans="7:17">
      <c r="G37" s="147" t="s">
        <v>136</v>
      </c>
      <c r="H37" s="28" t="s">
        <v>137</v>
      </c>
      <c r="I37" s="22" t="s">
        <v>107</v>
      </c>
      <c r="J37" s="22" t="s">
        <v>1</v>
      </c>
      <c r="K37" s="93" t="s">
        <v>1</v>
      </c>
      <c r="L37" s="94">
        <v>39721</v>
      </c>
      <c r="M37"/>
      <c r="N37"/>
      <c r="O37"/>
      <c r="P37"/>
      <c r="Q37"/>
    </row>
    <row r="38" spans="7:17">
      <c r="G38" s="147" t="s">
        <v>219</v>
      </c>
      <c r="H38" s="28" t="s">
        <v>142</v>
      </c>
      <c r="I38" s="22" t="s">
        <v>114</v>
      </c>
      <c r="J38" s="22" t="s">
        <v>1</v>
      </c>
      <c r="K38" s="93" t="s">
        <v>1</v>
      </c>
      <c r="L38" s="94">
        <v>10228</v>
      </c>
      <c r="M38"/>
      <c r="N38"/>
      <c r="O38"/>
      <c r="P38"/>
      <c r="Q38"/>
    </row>
    <row r="39" spans="7:17">
      <c r="G39" s="147" t="s">
        <v>292</v>
      </c>
      <c r="H39" s="28" t="s">
        <v>293</v>
      </c>
      <c r="I39" s="22" t="s">
        <v>107</v>
      </c>
      <c r="J39" s="22" t="s">
        <v>1</v>
      </c>
      <c r="K39" s="93" t="s">
        <v>1</v>
      </c>
      <c r="L39" s="94">
        <v>37257</v>
      </c>
      <c r="M39"/>
      <c r="N39"/>
      <c r="O39"/>
      <c r="P39"/>
      <c r="Q39"/>
    </row>
    <row r="40" spans="7:17">
      <c r="G40" s="356" t="s">
        <v>220</v>
      </c>
      <c r="H40" s="357" t="s">
        <v>306</v>
      </c>
      <c r="I40" s="358" t="s">
        <v>107</v>
      </c>
      <c r="J40" s="358" t="s">
        <v>1</v>
      </c>
      <c r="K40" s="359" t="s">
        <v>1</v>
      </c>
      <c r="L40" s="360">
        <v>42433</v>
      </c>
      <c r="M40"/>
      <c r="N40"/>
      <c r="O40"/>
      <c r="P40"/>
      <c r="Q40"/>
    </row>
    <row r="41" spans="7:17">
      <c r="G41" s="147" t="s">
        <v>129</v>
      </c>
      <c r="H41" s="28" t="s">
        <v>256</v>
      </c>
      <c r="I41" s="22" t="s">
        <v>107</v>
      </c>
      <c r="J41" s="22" t="s">
        <v>1</v>
      </c>
      <c r="K41" s="93" t="s">
        <v>1</v>
      </c>
      <c r="L41" s="94">
        <v>38974</v>
      </c>
      <c r="M41"/>
      <c r="N41"/>
      <c r="O41"/>
      <c r="P41"/>
      <c r="Q41"/>
    </row>
    <row r="42" spans="7:17">
      <c r="G42" s="147" t="s">
        <v>221</v>
      </c>
      <c r="H42" s="28" t="s">
        <v>141</v>
      </c>
      <c r="I42" s="22" t="s">
        <v>114</v>
      </c>
      <c r="J42" s="22" t="s">
        <v>1</v>
      </c>
      <c r="K42" s="93" t="s">
        <v>1</v>
      </c>
      <c r="L42" s="94">
        <v>20271</v>
      </c>
      <c r="M42"/>
      <c r="N42"/>
      <c r="O42"/>
      <c r="P42"/>
      <c r="Q42"/>
    </row>
    <row r="43" spans="7:17">
      <c r="G43" s="147" t="s">
        <v>222</v>
      </c>
      <c r="H43" s="28" t="s">
        <v>143</v>
      </c>
      <c r="I43" s="22" t="s">
        <v>114</v>
      </c>
      <c r="J43" s="22" t="s">
        <v>1</v>
      </c>
      <c r="K43" s="93" t="s">
        <v>1</v>
      </c>
      <c r="L43" s="94">
        <v>20760</v>
      </c>
      <c r="M43"/>
      <c r="N43"/>
      <c r="O43"/>
      <c r="P43"/>
      <c r="Q43"/>
    </row>
    <row r="44" spans="7:17">
      <c r="G44" s="147" t="s">
        <v>286</v>
      </c>
      <c r="H44" s="28" t="s">
        <v>287</v>
      </c>
      <c r="I44" s="22" t="s">
        <v>107</v>
      </c>
      <c r="J44" s="22" t="s">
        <v>1</v>
      </c>
      <c r="K44" s="93" t="s">
        <v>1</v>
      </c>
      <c r="L44" s="94">
        <v>40968</v>
      </c>
      <c r="M44"/>
      <c r="N44"/>
      <c r="O44"/>
      <c r="P44"/>
      <c r="Q44"/>
    </row>
    <row r="45" spans="7:17">
      <c r="G45" s="147" t="s">
        <v>130</v>
      </c>
      <c r="H45" s="28" t="s">
        <v>131</v>
      </c>
      <c r="I45" s="22" t="s">
        <v>107</v>
      </c>
      <c r="J45" s="22" t="s">
        <v>1</v>
      </c>
      <c r="K45" s="93" t="s">
        <v>1</v>
      </c>
      <c r="L45" s="94">
        <v>39295</v>
      </c>
      <c r="M45"/>
      <c r="N45"/>
      <c r="O45"/>
      <c r="P45"/>
      <c r="Q45"/>
    </row>
    <row r="46" spans="7:17">
      <c r="G46" s="147" t="s">
        <v>132</v>
      </c>
      <c r="H46" s="28" t="s">
        <v>133</v>
      </c>
      <c r="I46" s="22" t="s">
        <v>107</v>
      </c>
      <c r="J46" s="22" t="s">
        <v>1</v>
      </c>
      <c r="K46" s="93" t="s">
        <v>1</v>
      </c>
      <c r="L46" s="94">
        <v>39627</v>
      </c>
      <c r="M46"/>
      <c r="N46"/>
      <c r="O46"/>
      <c r="P46"/>
      <c r="Q46"/>
    </row>
    <row r="47" spans="7:17">
      <c r="G47" s="147" t="s">
        <v>223</v>
      </c>
      <c r="H47" s="28" t="s">
        <v>244</v>
      </c>
      <c r="I47" s="22" t="s">
        <v>107</v>
      </c>
      <c r="J47" s="22" t="s">
        <v>1</v>
      </c>
      <c r="K47" s="93" t="s">
        <v>1</v>
      </c>
      <c r="L47" s="94">
        <v>40085</v>
      </c>
      <c r="M47"/>
      <c r="N47"/>
      <c r="O47"/>
      <c r="P47"/>
      <c r="Q47"/>
    </row>
    <row r="48" spans="7:17" ht="15" customHeight="1">
      <c r="G48" s="147" t="s">
        <v>294</v>
      </c>
      <c r="H48" s="28" t="s">
        <v>295</v>
      </c>
      <c r="I48" s="22" t="s">
        <v>107</v>
      </c>
      <c r="J48" s="22" t="s">
        <v>1</v>
      </c>
      <c r="K48" s="93" t="s">
        <v>1</v>
      </c>
      <c r="L48" s="94">
        <v>41265</v>
      </c>
      <c r="M48"/>
      <c r="N48"/>
      <c r="O48"/>
      <c r="P48"/>
      <c r="Q48"/>
    </row>
    <row r="49" spans="7:17" ht="15" customHeight="1">
      <c r="G49" s="147" t="s">
        <v>296</v>
      </c>
      <c r="H49" s="28" t="s">
        <v>297</v>
      </c>
      <c r="I49" s="22" t="s">
        <v>107</v>
      </c>
      <c r="J49" s="22" t="s">
        <v>1</v>
      </c>
      <c r="K49" s="93" t="s">
        <v>1</v>
      </c>
      <c r="L49" s="94">
        <v>41254</v>
      </c>
      <c r="M49"/>
      <c r="N49"/>
      <c r="O49"/>
      <c r="P49"/>
      <c r="Q49"/>
    </row>
    <row r="50" spans="7:17" ht="15" customHeight="1">
      <c r="G50" s="356" t="s">
        <v>224</v>
      </c>
      <c r="H50" s="357" t="s">
        <v>245</v>
      </c>
      <c r="I50" s="358" t="s">
        <v>107</v>
      </c>
      <c r="J50" s="358" t="s">
        <v>1</v>
      </c>
      <c r="K50" s="359" t="s">
        <v>1</v>
      </c>
      <c r="L50" s="360">
        <v>39630</v>
      </c>
      <c r="M50"/>
      <c r="N50"/>
      <c r="O50"/>
      <c r="P50"/>
      <c r="Q50"/>
    </row>
    <row r="51" spans="7:17" ht="15" customHeight="1">
      <c r="G51" s="356" t="s">
        <v>225</v>
      </c>
      <c r="H51" s="357" t="s">
        <v>246</v>
      </c>
      <c r="I51" s="358" t="s">
        <v>107</v>
      </c>
      <c r="J51" s="358" t="s">
        <v>1</v>
      </c>
      <c r="K51" s="359" t="s">
        <v>1</v>
      </c>
      <c r="L51" s="360">
        <v>39720</v>
      </c>
      <c r="M51"/>
      <c r="N51"/>
      <c r="O51"/>
      <c r="P51"/>
      <c r="Q51"/>
    </row>
    <row r="52" spans="7:17" ht="15" customHeight="1">
      <c r="G52" s="147" t="s">
        <v>276</v>
      </c>
      <c r="H52" s="28" t="s">
        <v>277</v>
      </c>
      <c r="I52" s="22" t="s">
        <v>107</v>
      </c>
      <c r="J52" s="22" t="s">
        <v>1</v>
      </c>
      <c r="K52" s="93" t="s">
        <v>1</v>
      </c>
      <c r="L52" s="94">
        <v>37500</v>
      </c>
      <c r="M52"/>
      <c r="N52"/>
      <c r="O52"/>
      <c r="P52"/>
      <c r="Q52"/>
    </row>
    <row r="53" spans="7:17" ht="15" customHeight="1">
      <c r="G53" s="147" t="s">
        <v>298</v>
      </c>
      <c r="H53" s="28" t="s">
        <v>299</v>
      </c>
      <c r="I53" s="22" t="s">
        <v>107</v>
      </c>
      <c r="J53" s="22" t="s">
        <v>1</v>
      </c>
      <c r="K53" s="93" t="s">
        <v>1</v>
      </c>
      <c r="L53" s="94">
        <v>39569</v>
      </c>
      <c r="M53"/>
      <c r="N53"/>
      <c r="O53"/>
      <c r="P53"/>
      <c r="Q53"/>
    </row>
    <row r="54" spans="7:17" ht="15" customHeight="1">
      <c r="G54" s="147" t="s">
        <v>226</v>
      </c>
      <c r="H54" s="28" t="s">
        <v>183</v>
      </c>
      <c r="I54" s="22" t="s">
        <v>108</v>
      </c>
      <c r="J54" s="22" t="s">
        <v>1</v>
      </c>
      <c r="K54" s="93" t="s">
        <v>1</v>
      </c>
      <c r="L54" s="94">
        <v>42368</v>
      </c>
      <c r="M54"/>
      <c r="N54"/>
      <c r="O54"/>
      <c r="P54"/>
      <c r="Q54"/>
    </row>
    <row r="55" spans="7:17" ht="15" customHeight="1">
      <c r="G55" s="356" t="s">
        <v>227</v>
      </c>
      <c r="H55" s="357" t="s">
        <v>247</v>
      </c>
      <c r="I55" s="358" t="s">
        <v>108</v>
      </c>
      <c r="J55" s="358" t="s">
        <v>1</v>
      </c>
      <c r="K55" s="359" t="s">
        <v>1</v>
      </c>
      <c r="L55" s="360">
        <v>42696</v>
      </c>
      <c r="M55"/>
      <c r="N55"/>
      <c r="O55"/>
      <c r="P55"/>
      <c r="Q55"/>
    </row>
    <row r="56" spans="7:17" ht="15" customHeight="1">
      <c r="G56" s="356" t="s">
        <v>228</v>
      </c>
      <c r="H56" s="357" t="s">
        <v>248</v>
      </c>
      <c r="I56" s="358" t="s">
        <v>107</v>
      </c>
      <c r="J56" s="358" t="s">
        <v>1</v>
      </c>
      <c r="K56" s="359" t="s">
        <v>1</v>
      </c>
      <c r="L56" s="360">
        <v>42670</v>
      </c>
      <c r="M56"/>
      <c r="N56"/>
      <c r="O56"/>
      <c r="P56"/>
      <c r="Q56"/>
    </row>
    <row r="57" spans="7:17" ht="15" customHeight="1">
      <c r="G57" s="147" t="s">
        <v>229</v>
      </c>
      <c r="H57" s="28" t="s">
        <v>139</v>
      </c>
      <c r="I57" s="22" t="s">
        <v>114</v>
      </c>
      <c r="J57" s="22" t="s">
        <v>1</v>
      </c>
      <c r="K57" s="93" t="s">
        <v>1</v>
      </c>
      <c r="L57" s="94">
        <v>10228</v>
      </c>
      <c r="M57"/>
      <c r="N57"/>
      <c r="O57"/>
      <c r="P57"/>
      <c r="Q57"/>
    </row>
    <row r="58" spans="7:17" ht="15" customHeight="1">
      <c r="G58" s="147" t="s">
        <v>230</v>
      </c>
      <c r="H58" s="28" t="s">
        <v>249</v>
      </c>
      <c r="I58" s="22" t="s">
        <v>107</v>
      </c>
      <c r="J58" s="22" t="s">
        <v>1</v>
      </c>
      <c r="K58" s="93" t="s">
        <v>1</v>
      </c>
      <c r="L58" s="94">
        <v>37203</v>
      </c>
      <c r="M58"/>
      <c r="N58"/>
      <c r="O58"/>
      <c r="P58"/>
      <c r="Q58"/>
    </row>
    <row r="59" spans="7:17" ht="15" customHeight="1">
      <c r="G59" s="147" t="s">
        <v>162</v>
      </c>
      <c r="H59" s="28" t="s">
        <v>163</v>
      </c>
      <c r="I59" s="22" t="s">
        <v>107</v>
      </c>
      <c r="J59" s="22" t="s">
        <v>1</v>
      </c>
      <c r="K59" s="93" t="s">
        <v>1</v>
      </c>
      <c r="L59" s="94">
        <v>39830</v>
      </c>
      <c r="M59"/>
      <c r="N59"/>
      <c r="O59"/>
      <c r="P59"/>
      <c r="Q59"/>
    </row>
    <row r="60" spans="7:17" ht="15" customHeight="1">
      <c r="G60" s="356" t="s">
        <v>231</v>
      </c>
      <c r="H60" s="357" t="s">
        <v>250</v>
      </c>
      <c r="I60" s="358" t="s">
        <v>108</v>
      </c>
      <c r="J60" s="358" t="s">
        <v>1</v>
      </c>
      <c r="K60" s="359" t="s">
        <v>1</v>
      </c>
      <c r="L60" s="360">
        <v>43738</v>
      </c>
      <c r="M60"/>
      <c r="N60"/>
      <c r="O60"/>
      <c r="P60"/>
      <c r="Q60"/>
    </row>
    <row r="61" spans="7:17" ht="15" customHeight="1">
      <c r="G61" s="356" t="s">
        <v>232</v>
      </c>
      <c r="H61" s="357" t="s">
        <v>251</v>
      </c>
      <c r="I61" s="358" t="s">
        <v>108</v>
      </c>
      <c r="J61" s="358" t="s">
        <v>1</v>
      </c>
      <c r="K61" s="359" t="s">
        <v>1</v>
      </c>
      <c r="L61" s="360">
        <v>43721</v>
      </c>
      <c r="M61"/>
      <c r="N61"/>
      <c r="O61"/>
      <c r="P61"/>
      <c r="Q61"/>
    </row>
    <row r="62" spans="7:17" ht="15" customHeight="1">
      <c r="G62" s="356" t="s">
        <v>233</v>
      </c>
      <c r="H62" s="357" t="s">
        <v>252</v>
      </c>
      <c r="I62" s="358" t="s">
        <v>108</v>
      </c>
      <c r="J62" s="358" t="s">
        <v>1</v>
      </c>
      <c r="K62" s="359" t="s">
        <v>1</v>
      </c>
      <c r="L62" s="360">
        <v>43721</v>
      </c>
      <c r="M62"/>
      <c r="N62"/>
      <c r="O62"/>
      <c r="P62"/>
      <c r="Q62"/>
    </row>
    <row r="63" spans="7:17" ht="15" customHeight="1">
      <c r="G63" s="147" t="s">
        <v>165</v>
      </c>
      <c r="H63" s="28" t="s">
        <v>166</v>
      </c>
      <c r="I63" s="22" t="s">
        <v>107</v>
      </c>
      <c r="J63" s="22" t="s">
        <v>1</v>
      </c>
      <c r="K63" s="93" t="s">
        <v>1</v>
      </c>
      <c r="L63" s="94">
        <v>39813</v>
      </c>
      <c r="M63"/>
      <c r="N63"/>
      <c r="O63"/>
      <c r="P63"/>
      <c r="Q63"/>
    </row>
    <row r="64" spans="7:17" ht="15" customHeight="1">
      <c r="G64" s="147" t="s">
        <v>302</v>
      </c>
      <c r="H64" s="28" t="s">
        <v>303</v>
      </c>
      <c r="I64" s="22" t="s">
        <v>107</v>
      </c>
      <c r="J64" s="22" t="s">
        <v>1</v>
      </c>
      <c r="K64" s="93" t="s">
        <v>1</v>
      </c>
      <c r="L64" s="94">
        <v>39813</v>
      </c>
      <c r="M64"/>
      <c r="N64"/>
      <c r="O64"/>
      <c r="P64"/>
      <c r="Q64"/>
    </row>
    <row r="65" spans="6:22" ht="15" customHeight="1">
      <c r="G65" s="147" t="s">
        <v>278</v>
      </c>
      <c r="H65" s="28" t="s">
        <v>279</v>
      </c>
      <c r="I65" s="22" t="s">
        <v>112</v>
      </c>
      <c r="J65" s="22" t="s">
        <v>1</v>
      </c>
      <c r="K65" s="93" t="s">
        <v>1</v>
      </c>
      <c r="L65" s="94">
        <v>37695</v>
      </c>
      <c r="M65"/>
      <c r="N65"/>
      <c r="O65"/>
      <c r="P65"/>
      <c r="Q65"/>
    </row>
    <row r="66" spans="6:22" ht="15" customHeight="1">
      <c r="G66" s="147" t="s">
        <v>300</v>
      </c>
      <c r="H66" s="28" t="s">
        <v>301</v>
      </c>
      <c r="I66" s="22" t="s">
        <v>107</v>
      </c>
      <c r="J66" s="22" t="s">
        <v>1</v>
      </c>
      <c r="K66" s="93" t="s">
        <v>1</v>
      </c>
      <c r="L66" s="94">
        <v>37239</v>
      </c>
      <c r="M66"/>
      <c r="N66"/>
      <c r="O66"/>
      <c r="P66"/>
      <c r="Q66"/>
    </row>
    <row r="67" spans="6:22" ht="15" customHeight="1">
      <c r="G67" s="356" t="s">
        <v>234</v>
      </c>
      <c r="H67" s="357" t="s">
        <v>253</v>
      </c>
      <c r="I67" s="358" t="s">
        <v>108</v>
      </c>
      <c r="J67" s="358" t="s">
        <v>1</v>
      </c>
      <c r="K67" s="359" t="s">
        <v>1</v>
      </c>
      <c r="L67" s="360">
        <v>43462</v>
      </c>
      <c r="M67"/>
      <c r="N67"/>
      <c r="O67"/>
      <c r="P67"/>
      <c r="Q67"/>
    </row>
    <row r="68" spans="6:22" ht="15" customHeight="1">
      <c r="G68" s="147" t="s">
        <v>154</v>
      </c>
      <c r="H68" s="28" t="s">
        <v>155</v>
      </c>
      <c r="I68" s="22" t="s">
        <v>107</v>
      </c>
      <c r="J68" s="22" t="s">
        <v>1</v>
      </c>
      <c r="K68" s="93" t="s">
        <v>1</v>
      </c>
      <c r="L68" s="94">
        <v>40452</v>
      </c>
      <c r="M68"/>
      <c r="N68"/>
      <c r="O68"/>
      <c r="P68"/>
      <c r="Q68"/>
    </row>
    <row r="69" spans="6:22" ht="15" customHeight="1">
      <c r="G69" s="147" t="s">
        <v>268</v>
      </c>
      <c r="H69" s="28" t="s">
        <v>315</v>
      </c>
      <c r="I69" s="22" t="s">
        <v>107</v>
      </c>
      <c r="J69" s="22" t="s">
        <v>1</v>
      </c>
      <c r="K69" s="93" t="s">
        <v>1</v>
      </c>
      <c r="L69" s="94">
        <v>44196</v>
      </c>
      <c r="M69"/>
      <c r="N69"/>
      <c r="O69"/>
      <c r="P69"/>
      <c r="Q69"/>
    </row>
    <row r="70" spans="6:22" ht="15" customHeight="1">
      <c r="G70" s="147" t="s">
        <v>269</v>
      </c>
      <c r="H70" s="28" t="s">
        <v>316</v>
      </c>
      <c r="I70" s="22" t="s">
        <v>107</v>
      </c>
      <c r="J70" s="22" t="s">
        <v>1</v>
      </c>
      <c r="K70" s="93" t="s">
        <v>1</v>
      </c>
      <c r="L70" s="94">
        <v>44227</v>
      </c>
      <c r="M70"/>
      <c r="N70"/>
      <c r="O70"/>
      <c r="P70"/>
      <c r="Q70"/>
    </row>
    <row r="71" spans="6:22" ht="15" customHeight="1">
      <c r="G71" s="147" t="s">
        <v>271</v>
      </c>
      <c r="H71" s="28" t="s">
        <v>272</v>
      </c>
      <c r="I71" s="22" t="s">
        <v>107</v>
      </c>
      <c r="J71" s="22" t="s">
        <v>1</v>
      </c>
      <c r="K71" s="93" t="s">
        <v>1</v>
      </c>
      <c r="L71" s="94">
        <v>40312</v>
      </c>
      <c r="M71"/>
      <c r="N71"/>
      <c r="O71"/>
      <c r="P71"/>
      <c r="Q71"/>
    </row>
    <row r="72" spans="6:22" ht="15" customHeight="1">
      <c r="G72" s="147" t="s">
        <v>274</v>
      </c>
      <c r="H72" s="28" t="s">
        <v>275</v>
      </c>
      <c r="I72" s="22" t="s">
        <v>114</v>
      </c>
      <c r="J72" s="22" t="s">
        <v>1</v>
      </c>
      <c r="K72" s="93" t="s">
        <v>1</v>
      </c>
      <c r="L72" s="94">
        <v>23193</v>
      </c>
      <c r="M72"/>
      <c r="N72"/>
      <c r="O72"/>
      <c r="P72"/>
      <c r="Q72"/>
    </row>
    <row r="73" spans="6:22" ht="15" customHeight="1">
      <c r="G73" s="147" t="s">
        <v>235</v>
      </c>
      <c r="H73" s="28" t="s">
        <v>254</v>
      </c>
      <c r="I73" s="22" t="s">
        <v>107</v>
      </c>
      <c r="J73" s="22" t="s">
        <v>1</v>
      </c>
      <c r="K73" s="93" t="s">
        <v>1</v>
      </c>
      <c r="L73" s="94">
        <v>38760</v>
      </c>
      <c r="M73"/>
      <c r="N73"/>
      <c r="O73"/>
      <c r="P73"/>
      <c r="Q73"/>
    </row>
    <row r="74" spans="6:22" ht="15" customHeight="1">
      <c r="G74" s="255"/>
      <c r="H74" s="256"/>
      <c r="I74" s="257"/>
      <c r="J74" s="257"/>
      <c r="K74" s="258"/>
      <c r="L74" s="259"/>
      <c r="M74"/>
      <c r="N74"/>
      <c r="O74"/>
      <c r="P74"/>
      <c r="Q74"/>
    </row>
    <row r="75" spans="6:22" ht="16.5" customHeight="1">
      <c r="G75" s="444"/>
      <c r="H75" s="444"/>
      <c r="I75" s="444"/>
      <c r="J75" s="444"/>
      <c r="K75" s="444"/>
      <c r="L75" s="444"/>
      <c r="M75"/>
      <c r="N75"/>
      <c r="O75"/>
      <c r="P75"/>
      <c r="Q75"/>
    </row>
    <row r="76" spans="6:22" ht="31.5" customHeight="1" thickBot="1">
      <c r="G76" s="448" t="s">
        <v>126</v>
      </c>
      <c r="H76" s="448"/>
      <c r="I76" s="448"/>
      <c r="J76" s="448"/>
      <c r="K76" s="448"/>
      <c r="L76" s="448"/>
      <c r="O76" s="133"/>
      <c r="P76" s="133"/>
      <c r="Q76" s="133"/>
      <c r="R76" s="133"/>
      <c r="S76" s="272"/>
    </row>
    <row r="77" spans="6:22" ht="15.75" thickBot="1">
      <c r="F77" s="8"/>
      <c r="G77" s="8"/>
      <c r="H77" s="8"/>
      <c r="I77" s="8"/>
      <c r="J77" s="8"/>
      <c r="K77" s="8"/>
      <c r="L77" s="8"/>
      <c r="M77" s="8"/>
      <c r="N77" s="8"/>
      <c r="O77" s="8"/>
      <c r="P77" s="8"/>
      <c r="Q77" s="8"/>
      <c r="R77" s="8"/>
      <c r="S77" s="8"/>
    </row>
    <row r="78" spans="6:22" ht="21.75" thickBot="1">
      <c r="F78" s="13" t="s">
        <v>4</v>
      </c>
      <c r="G78" s="13"/>
      <c r="H78" s="179" t="s">
        <v>177</v>
      </c>
      <c r="I78" s="177"/>
      <c r="S78" s="1"/>
    </row>
    <row r="79" spans="6:22">
      <c r="S79" s="1"/>
    </row>
    <row r="80" spans="6:22" ht="18.75">
      <c r="F80" s="9" t="s">
        <v>21</v>
      </c>
      <c r="G80" s="9"/>
      <c r="I80" s="2">
        <v>2011</v>
      </c>
      <c r="J80" s="2">
        <f>I80+1</f>
        <v>2012</v>
      </c>
      <c r="K80" s="2">
        <f t="shared" ref="K80:R80" si="8">J80+1</f>
        <v>2013</v>
      </c>
      <c r="L80" s="2">
        <f t="shared" si="8"/>
        <v>2014</v>
      </c>
      <c r="M80" s="2">
        <f>L80+1</f>
        <v>2015</v>
      </c>
      <c r="N80" s="2">
        <f t="shared" si="8"/>
        <v>2016</v>
      </c>
      <c r="O80" s="2">
        <f t="shared" si="8"/>
        <v>2017</v>
      </c>
      <c r="P80" s="2">
        <f t="shared" si="8"/>
        <v>2018</v>
      </c>
      <c r="Q80" s="2">
        <f t="shared" si="8"/>
        <v>2019</v>
      </c>
      <c r="R80" s="2">
        <f t="shared" si="8"/>
        <v>2020</v>
      </c>
      <c r="S80" s="2">
        <f>R80+1</f>
        <v>2021</v>
      </c>
      <c r="T80" s="2">
        <f>S80+1</f>
        <v>2022</v>
      </c>
      <c r="U80" s="2">
        <f>T80+1</f>
        <v>2023</v>
      </c>
      <c r="V80" s="2">
        <f>U80+1</f>
        <v>2024</v>
      </c>
    </row>
    <row r="81" spans="1:22">
      <c r="G81" s="60" t="str">
        <f>"Total MWh Produced / Purchased from " &amp; H78</f>
        <v>Total MWh Produced / Purchased from Adams Solar</v>
      </c>
      <c r="H81" s="55"/>
      <c r="I81" s="3"/>
      <c r="J81" s="4"/>
      <c r="K81" s="4"/>
      <c r="L81" s="4"/>
      <c r="M81" s="4"/>
      <c r="N81" s="4"/>
      <c r="O81" s="4"/>
      <c r="P81" s="4">
        <v>12016.505000000001</v>
      </c>
      <c r="Q81" s="4">
        <v>20764</v>
      </c>
      <c r="R81" s="4">
        <v>22810</v>
      </c>
      <c r="S81" s="4">
        <v>21889</v>
      </c>
      <c r="T81" s="4">
        <v>22069</v>
      </c>
      <c r="U81" s="4">
        <v>20198.951000000001</v>
      </c>
      <c r="V81" s="5">
        <v>20241.408179999889</v>
      </c>
    </row>
    <row r="82" spans="1:22">
      <c r="G82" s="60" t="s">
        <v>25</v>
      </c>
      <c r="H82" s="55"/>
      <c r="I82" s="260"/>
      <c r="J82" s="41"/>
      <c r="K82" s="41"/>
      <c r="L82" s="41"/>
      <c r="M82" s="41"/>
      <c r="N82" s="41"/>
      <c r="O82" s="41"/>
      <c r="P82" s="41">
        <v>1</v>
      </c>
      <c r="Q82" s="41">
        <v>1</v>
      </c>
      <c r="R82" s="41">
        <v>1</v>
      </c>
      <c r="S82" s="41">
        <v>1</v>
      </c>
      <c r="T82" s="41">
        <v>1</v>
      </c>
      <c r="U82" s="41">
        <v>1</v>
      </c>
      <c r="V82" s="42">
        <v>1</v>
      </c>
    </row>
    <row r="83" spans="1:22">
      <c r="G83" s="60" t="s">
        <v>20</v>
      </c>
      <c r="H83" s="55"/>
      <c r="I83" s="261"/>
      <c r="J83" s="36"/>
      <c r="K83" s="36"/>
      <c r="L83" s="36"/>
      <c r="M83" s="36"/>
      <c r="N83" s="36"/>
      <c r="O83" s="36"/>
      <c r="P83" s="36">
        <v>0.22007817037432531</v>
      </c>
      <c r="Q83" s="36">
        <v>0.2223660721260575</v>
      </c>
      <c r="R83" s="36">
        <v>0.22351563443464154</v>
      </c>
      <c r="S83" s="36">
        <f>S3</f>
        <v>0.22350374113192695</v>
      </c>
      <c r="T83" s="36">
        <f>T3</f>
        <v>0.2182158613775059</v>
      </c>
      <c r="U83" s="36">
        <f>U3</f>
        <v>0.20975387478957078</v>
      </c>
      <c r="V83" s="37">
        <f>V3</f>
        <v>0.21508537213808981</v>
      </c>
    </row>
    <row r="84" spans="1:22">
      <c r="A84" s="1" t="s">
        <v>177</v>
      </c>
      <c r="G84" s="26" t="s">
        <v>22</v>
      </c>
      <c r="H84" s="6"/>
      <c r="I84" s="30">
        <v>0</v>
      </c>
      <c r="J84" s="30">
        <v>0</v>
      </c>
      <c r="K84" s="30">
        <v>0</v>
      </c>
      <c r="L84" s="30">
        <v>0</v>
      </c>
      <c r="M84" s="30">
        <v>0</v>
      </c>
      <c r="N84" s="155">
        <v>0</v>
      </c>
      <c r="O84" s="155">
        <f>O81*O83</f>
        <v>0</v>
      </c>
      <c r="P84" s="155">
        <v>588</v>
      </c>
      <c r="Q84" s="155">
        <f>Q81*Q83</f>
        <v>4617.2091216254576</v>
      </c>
      <c r="R84" s="155">
        <f>R81*R83</f>
        <v>5098.3916214541732</v>
      </c>
      <c r="S84" s="155">
        <v>4891</v>
      </c>
      <c r="T84" s="155">
        <f>T81*T83</f>
        <v>4815.8058447401772</v>
      </c>
      <c r="U84" s="155">
        <f>ROUNDDOWN(U81*U83,0)</f>
        <v>4236</v>
      </c>
      <c r="V84" s="155">
        <f>ROUNDUP(V81*V83,0)</f>
        <v>4354</v>
      </c>
    </row>
    <row r="85" spans="1:22">
      <c r="I85" s="29"/>
      <c r="J85" s="29"/>
      <c r="K85" s="29"/>
      <c r="L85" s="29"/>
      <c r="M85" s="29"/>
      <c r="N85" s="20"/>
      <c r="O85" s="20"/>
      <c r="P85" s="20"/>
      <c r="Q85" s="20"/>
      <c r="R85" s="20"/>
      <c r="S85" s="20"/>
      <c r="T85" s="20"/>
      <c r="U85" s="20"/>
      <c r="V85" s="20"/>
    </row>
    <row r="86" spans="1:22" ht="18.75">
      <c r="F86" s="9" t="s">
        <v>118</v>
      </c>
      <c r="I86" s="2">
        <v>2011</v>
      </c>
      <c r="J86" s="2">
        <f>I86+1</f>
        <v>2012</v>
      </c>
      <c r="K86" s="2">
        <f t="shared" ref="K86:R86" si="9">J86+1</f>
        <v>2013</v>
      </c>
      <c r="L86" s="2">
        <f t="shared" si="9"/>
        <v>2014</v>
      </c>
      <c r="M86" s="2">
        <f>L86+1</f>
        <v>2015</v>
      </c>
      <c r="N86" s="2">
        <f t="shared" si="9"/>
        <v>2016</v>
      </c>
      <c r="O86" s="2">
        <f t="shared" si="9"/>
        <v>2017</v>
      </c>
      <c r="P86" s="2">
        <f t="shared" si="9"/>
        <v>2018</v>
      </c>
      <c r="Q86" s="2">
        <f t="shared" si="9"/>
        <v>2019</v>
      </c>
      <c r="R86" s="2">
        <f t="shared" si="9"/>
        <v>2020</v>
      </c>
      <c r="S86" s="2">
        <f>R86+1</f>
        <v>2021</v>
      </c>
      <c r="T86" s="2">
        <f>S86+1</f>
        <v>2022</v>
      </c>
      <c r="U86" s="2">
        <f>T86+1</f>
        <v>2023</v>
      </c>
      <c r="V86" s="2">
        <f>U86+1</f>
        <v>2024</v>
      </c>
    </row>
    <row r="87" spans="1:22">
      <c r="G87" s="60" t="s">
        <v>10</v>
      </c>
      <c r="H87" s="55"/>
      <c r="I87" s="38">
        <f>IF($J6 = "Eligible", I84 * 'Facility Detail'!$G$3472, 0 )</f>
        <v>0</v>
      </c>
      <c r="J87" s="11">
        <f>IF($J6 = "Eligible", J84 * 'Facility Detail'!$G$3472, 0 )</f>
        <v>0</v>
      </c>
      <c r="K87" s="11">
        <f>IF($J6 = "Eligible", K84 * 'Facility Detail'!$G$3472, 0 )</f>
        <v>0</v>
      </c>
      <c r="L87" s="11">
        <f>IF($J6 = "Eligible", L84 * 'Facility Detail'!$G$3472, 0 )</f>
        <v>0</v>
      </c>
      <c r="M87" s="11">
        <f>IF($J6 = "Eligible", M84 * 'Facility Detail'!$G$3472, 0 )</f>
        <v>0</v>
      </c>
      <c r="N87" s="11">
        <f>IF($J6 = "Eligible", N84 * 'Facility Detail'!$G$3472, 0 )</f>
        <v>0</v>
      </c>
      <c r="O87" s="11">
        <f>IF($J6 = "Eligible", O84 * 'Facility Detail'!$G$3472, 0 )</f>
        <v>0</v>
      </c>
      <c r="P87" s="11">
        <f>IF($J6 = "Eligible", P84 * 'Facility Detail'!$G$3472, 0 )</f>
        <v>0</v>
      </c>
      <c r="Q87" s="11">
        <f>IF($J6 = "Eligible", Q84 * 'Facility Detail'!$G$3472, 0 )</f>
        <v>0</v>
      </c>
      <c r="R87" s="11">
        <f>IF($J6 = "Eligible", R84 * 'Facility Detail'!$G$3472, 0 )</f>
        <v>0</v>
      </c>
      <c r="S87" s="11">
        <f>IF($J6 = "Eligible", S84 * 'Facility Detail'!$G$3472, 0 )</f>
        <v>0</v>
      </c>
      <c r="T87" s="11">
        <f>IF($J6 = "Eligible", T84 * 'Facility Detail'!$G$3472, 0 )</f>
        <v>0</v>
      </c>
      <c r="U87" s="11">
        <f>IF($J6 = "Eligible", U84 * 'Facility Detail'!$G$3472, 0 )</f>
        <v>0</v>
      </c>
      <c r="V87" s="216">
        <f>IF($J6 = "Eligible", V84 * 'Facility Detail'!$G$3472, 0 )</f>
        <v>0</v>
      </c>
    </row>
    <row r="88" spans="1:22">
      <c r="G88" s="60" t="s">
        <v>6</v>
      </c>
      <c r="H88" s="55"/>
      <c r="I88" s="39">
        <f>IF($K6 = "Eligible", I84, 0 )</f>
        <v>0</v>
      </c>
      <c r="J88" s="187">
        <f>IF($K6 = "Eligible", J84, 0 )</f>
        <v>0</v>
      </c>
      <c r="K88" s="187">
        <f>IF($K6 = "Eligible", K84, 0 )</f>
        <v>0</v>
      </c>
      <c r="L88" s="187">
        <f>IF($K6 = "Eligible", L84, 0 )</f>
        <v>0</v>
      </c>
      <c r="M88" s="187">
        <f t="shared" ref="M88:S88" si="10">IF($K6 = "Eligible", M84, 0 )</f>
        <v>0</v>
      </c>
      <c r="N88" s="187">
        <f t="shared" si="10"/>
        <v>0</v>
      </c>
      <c r="O88" s="187">
        <f t="shared" si="10"/>
        <v>0</v>
      </c>
      <c r="P88" s="187">
        <f t="shared" si="10"/>
        <v>0</v>
      </c>
      <c r="Q88" s="187">
        <f t="shared" si="10"/>
        <v>0</v>
      </c>
      <c r="R88" s="187">
        <f t="shared" si="10"/>
        <v>0</v>
      </c>
      <c r="S88" s="187">
        <f t="shared" si="10"/>
        <v>0</v>
      </c>
      <c r="T88" s="187">
        <f t="shared" ref="T88:U88" si="11">IF($K6 = "Eligible", T84, 0 )</f>
        <v>0</v>
      </c>
      <c r="U88" s="187">
        <f t="shared" si="11"/>
        <v>0</v>
      </c>
      <c r="V88" s="217">
        <f t="shared" ref="V88" si="12">IF($K6 = "Eligible", V84, 0 )</f>
        <v>0</v>
      </c>
    </row>
    <row r="89" spans="1:22">
      <c r="G89" s="26" t="s">
        <v>120</v>
      </c>
      <c r="H89" s="6"/>
      <c r="I89" s="32">
        <f>SUM(I87:I88)</f>
        <v>0</v>
      </c>
      <c r="J89" s="33">
        <f t="shared" ref="J89:S89" si="13">SUM(J87:J88)</f>
        <v>0</v>
      </c>
      <c r="K89" s="33">
        <f t="shared" si="13"/>
        <v>0</v>
      </c>
      <c r="L89" s="33">
        <f t="shared" si="13"/>
        <v>0</v>
      </c>
      <c r="M89" s="33">
        <f t="shared" si="13"/>
        <v>0</v>
      </c>
      <c r="N89" s="33">
        <f t="shared" si="13"/>
        <v>0</v>
      </c>
      <c r="O89" s="33">
        <f t="shared" si="13"/>
        <v>0</v>
      </c>
      <c r="P89" s="33">
        <f t="shared" si="13"/>
        <v>0</v>
      </c>
      <c r="Q89" s="33">
        <f t="shared" si="13"/>
        <v>0</v>
      </c>
      <c r="R89" s="33">
        <f t="shared" si="13"/>
        <v>0</v>
      </c>
      <c r="S89" s="33">
        <f t="shared" si="13"/>
        <v>0</v>
      </c>
      <c r="T89" s="33">
        <f t="shared" ref="T89:U89" si="14">SUM(T87:T88)</f>
        <v>0</v>
      </c>
      <c r="U89" s="33">
        <f t="shared" si="14"/>
        <v>0</v>
      </c>
      <c r="V89" s="33">
        <f t="shared" ref="V89" si="15">SUM(V87:V88)</f>
        <v>0</v>
      </c>
    </row>
    <row r="90" spans="1:22">
      <c r="I90" s="31"/>
      <c r="J90" s="24"/>
      <c r="K90" s="24"/>
      <c r="L90" s="24"/>
      <c r="M90" s="24"/>
      <c r="N90" s="24"/>
      <c r="O90" s="24"/>
      <c r="P90" s="24"/>
      <c r="Q90" s="24"/>
      <c r="R90" s="24"/>
      <c r="S90" s="24"/>
      <c r="T90" s="24"/>
      <c r="U90" s="24"/>
      <c r="V90" s="24"/>
    </row>
    <row r="91" spans="1:22" ht="18.75">
      <c r="F91" s="9" t="s">
        <v>30</v>
      </c>
      <c r="I91" s="2">
        <v>2011</v>
      </c>
      <c r="J91" s="2">
        <f>I91+1</f>
        <v>2012</v>
      </c>
      <c r="K91" s="2">
        <f t="shared" ref="K91:R91" si="16">J91+1</f>
        <v>2013</v>
      </c>
      <c r="L91" s="2">
        <f t="shared" si="16"/>
        <v>2014</v>
      </c>
      <c r="M91" s="2">
        <f>L91+1</f>
        <v>2015</v>
      </c>
      <c r="N91" s="2">
        <f t="shared" si="16"/>
        <v>2016</v>
      </c>
      <c r="O91" s="2">
        <f t="shared" si="16"/>
        <v>2017</v>
      </c>
      <c r="P91" s="2">
        <f t="shared" si="16"/>
        <v>2018</v>
      </c>
      <c r="Q91" s="2">
        <f t="shared" si="16"/>
        <v>2019</v>
      </c>
      <c r="R91" s="2">
        <f t="shared" si="16"/>
        <v>2020</v>
      </c>
      <c r="S91" s="2">
        <f>R91+1</f>
        <v>2021</v>
      </c>
      <c r="T91" s="2">
        <f>S91+1</f>
        <v>2022</v>
      </c>
      <c r="U91" s="2">
        <f>T91+1</f>
        <v>2023</v>
      </c>
      <c r="V91" s="2">
        <f>U91+1</f>
        <v>2024</v>
      </c>
    </row>
    <row r="92" spans="1:22">
      <c r="G92" s="60" t="s">
        <v>47</v>
      </c>
      <c r="H92" s="55"/>
      <c r="I92" s="69">
        <v>0</v>
      </c>
      <c r="J92" s="70">
        <v>0</v>
      </c>
      <c r="K92" s="70">
        <v>0</v>
      </c>
      <c r="L92" s="70">
        <v>0</v>
      </c>
      <c r="M92" s="70">
        <v>0</v>
      </c>
      <c r="N92" s="70">
        <v>0</v>
      </c>
      <c r="O92" s="70">
        <v>0</v>
      </c>
      <c r="P92" s="70">
        <v>0</v>
      </c>
      <c r="Q92" s="70">
        <v>0</v>
      </c>
      <c r="R92" s="70">
        <v>0</v>
      </c>
      <c r="S92" s="70">
        <v>0</v>
      </c>
      <c r="T92" s="70">
        <v>0</v>
      </c>
      <c r="U92" s="70">
        <v>0</v>
      </c>
      <c r="V92" s="372">
        <v>0</v>
      </c>
    </row>
    <row r="93" spans="1:22">
      <c r="G93" s="61" t="s">
        <v>23</v>
      </c>
      <c r="H93" s="129"/>
      <c r="I93" s="71">
        <v>0</v>
      </c>
      <c r="J93" s="72">
        <v>0</v>
      </c>
      <c r="K93" s="72">
        <v>0</v>
      </c>
      <c r="L93" s="72">
        <v>0</v>
      </c>
      <c r="M93" s="72">
        <v>0</v>
      </c>
      <c r="N93" s="72">
        <v>0</v>
      </c>
      <c r="O93" s="72">
        <v>0</v>
      </c>
      <c r="P93" s="72">
        <v>0</v>
      </c>
      <c r="Q93" s="72">
        <v>0</v>
      </c>
      <c r="R93" s="72">
        <v>0</v>
      </c>
      <c r="S93" s="72">
        <v>0</v>
      </c>
      <c r="T93" s="72">
        <v>0</v>
      </c>
      <c r="U93" s="72">
        <v>0</v>
      </c>
      <c r="V93" s="373">
        <v>0</v>
      </c>
    </row>
    <row r="94" spans="1:22">
      <c r="G94" s="61" t="s">
        <v>89</v>
      </c>
      <c r="H94" s="128"/>
      <c r="I94" s="43">
        <v>0</v>
      </c>
      <c r="J94" s="44">
        <v>0</v>
      </c>
      <c r="K94" s="44">
        <v>0</v>
      </c>
      <c r="L94" s="44">
        <v>0</v>
      </c>
      <c r="M94" s="44">
        <v>0</v>
      </c>
      <c r="N94" s="44">
        <v>0</v>
      </c>
      <c r="O94" s="44">
        <v>0</v>
      </c>
      <c r="P94" s="44">
        <v>0</v>
      </c>
      <c r="Q94" s="44">
        <v>0</v>
      </c>
      <c r="R94" s="44">
        <v>0</v>
      </c>
      <c r="S94" s="44">
        <v>0</v>
      </c>
      <c r="T94" s="44">
        <v>0</v>
      </c>
      <c r="U94" s="44">
        <v>0</v>
      </c>
      <c r="V94" s="374">
        <v>0</v>
      </c>
    </row>
    <row r="95" spans="1:22">
      <c r="G95" s="26" t="s">
        <v>90</v>
      </c>
      <c r="I95" s="7">
        <v>0</v>
      </c>
      <c r="J95" s="7">
        <v>0</v>
      </c>
      <c r="K95" s="7">
        <v>0</v>
      </c>
      <c r="L95" s="7">
        <v>0</v>
      </c>
      <c r="M95" s="7">
        <v>0</v>
      </c>
      <c r="N95" s="7">
        <v>0</v>
      </c>
      <c r="O95" s="7">
        <v>0</v>
      </c>
      <c r="P95" s="7">
        <v>0</v>
      </c>
      <c r="Q95" s="7">
        <v>0</v>
      </c>
      <c r="R95" s="7">
        <v>0</v>
      </c>
      <c r="S95" s="7">
        <v>0</v>
      </c>
      <c r="T95" s="7">
        <v>0</v>
      </c>
      <c r="U95" s="7">
        <v>0</v>
      </c>
      <c r="V95" s="7">
        <v>0</v>
      </c>
    </row>
    <row r="96" spans="1:22">
      <c r="G96" s="6"/>
      <c r="I96" s="7"/>
      <c r="J96" s="7"/>
      <c r="K96" s="7"/>
      <c r="L96" s="23"/>
      <c r="M96" s="23"/>
      <c r="N96" s="23"/>
      <c r="O96" s="23"/>
      <c r="P96" s="23"/>
      <c r="Q96" s="23"/>
      <c r="R96" s="23"/>
      <c r="S96" s="23"/>
      <c r="T96" s="23"/>
      <c r="U96" s="23"/>
      <c r="V96" s="23"/>
    </row>
    <row r="97" spans="6:22" ht="18.75">
      <c r="F97" s="9" t="s">
        <v>100</v>
      </c>
      <c r="I97" s="2">
        <f>'Facility Detail'!$G$3475</f>
        <v>2011</v>
      </c>
      <c r="J97" s="2">
        <f>I97+1</f>
        <v>2012</v>
      </c>
      <c r="K97" s="2">
        <f t="shared" ref="K97:R97" si="17">J97+1</f>
        <v>2013</v>
      </c>
      <c r="L97" s="2">
        <f t="shared" si="17"/>
        <v>2014</v>
      </c>
      <c r="M97" s="2">
        <f>L97+1</f>
        <v>2015</v>
      </c>
      <c r="N97" s="2">
        <f t="shared" si="17"/>
        <v>2016</v>
      </c>
      <c r="O97" s="2">
        <f t="shared" si="17"/>
        <v>2017</v>
      </c>
      <c r="P97" s="2">
        <f t="shared" si="17"/>
        <v>2018</v>
      </c>
      <c r="Q97" s="2">
        <f t="shared" si="17"/>
        <v>2019</v>
      </c>
      <c r="R97" s="2">
        <f t="shared" si="17"/>
        <v>2020</v>
      </c>
      <c r="S97" s="2">
        <f>R97+1</f>
        <v>2021</v>
      </c>
      <c r="T97" s="2">
        <f>S97+1</f>
        <v>2022</v>
      </c>
      <c r="U97" s="2">
        <f>T97+1</f>
        <v>2023</v>
      </c>
      <c r="V97" s="2">
        <f>U97+1</f>
        <v>2024</v>
      </c>
    </row>
    <row r="98" spans="6:22">
      <c r="G98" s="60" t="s">
        <v>68</v>
      </c>
      <c r="H98" s="55"/>
      <c r="I98" s="223">
        <v>0</v>
      </c>
      <c r="J98" s="224">
        <f>I98</f>
        <v>0</v>
      </c>
      <c r="K98" s="225"/>
      <c r="L98" s="225"/>
      <c r="M98" s="225"/>
      <c r="N98" s="225"/>
      <c r="O98" s="225"/>
      <c r="P98" s="225"/>
      <c r="Q98" s="225"/>
      <c r="R98" s="225"/>
      <c r="S98" s="225"/>
      <c r="T98" s="210"/>
      <c r="U98" s="210"/>
      <c r="V98" s="376"/>
    </row>
    <row r="99" spans="6:22">
      <c r="G99" s="60" t="s">
        <v>69</v>
      </c>
      <c r="H99" s="55"/>
      <c r="I99" s="222">
        <f>J99</f>
        <v>0</v>
      </c>
      <c r="J99" s="226">
        <v>0</v>
      </c>
      <c r="K99" s="227"/>
      <c r="L99" s="227"/>
      <c r="M99" s="227"/>
      <c r="N99" s="227"/>
      <c r="O99" s="227"/>
      <c r="P99" s="227"/>
      <c r="Q99" s="227"/>
      <c r="R99" s="227"/>
      <c r="S99" s="227"/>
      <c r="T99" s="211"/>
      <c r="U99" s="211"/>
      <c r="V99" s="377"/>
    </row>
    <row r="100" spans="6:22">
      <c r="G100" s="60" t="s">
        <v>70</v>
      </c>
      <c r="H100" s="55"/>
      <c r="I100" s="228"/>
      <c r="J100" s="226">
        <f>J84</f>
        <v>0</v>
      </c>
      <c r="K100" s="229">
        <f>J100</f>
        <v>0</v>
      </c>
      <c r="L100" s="227"/>
      <c r="M100" s="227"/>
      <c r="N100" s="227"/>
      <c r="O100" s="227"/>
      <c r="P100" s="227"/>
      <c r="Q100" s="227"/>
      <c r="R100" s="227"/>
      <c r="S100" s="227"/>
      <c r="T100" s="211"/>
      <c r="U100" s="211"/>
      <c r="V100" s="377"/>
    </row>
    <row r="101" spans="6:22">
      <c r="G101" s="60" t="s">
        <v>71</v>
      </c>
      <c r="H101" s="55"/>
      <c r="I101" s="228"/>
      <c r="J101" s="229">
        <f>K101</f>
        <v>0</v>
      </c>
      <c r="K101" s="230">
        <v>0</v>
      </c>
      <c r="L101" s="227"/>
      <c r="M101" s="227"/>
      <c r="N101" s="227"/>
      <c r="O101" s="227"/>
      <c r="P101" s="227"/>
      <c r="Q101" s="227"/>
      <c r="R101" s="227"/>
      <c r="S101" s="227"/>
      <c r="T101" s="211"/>
      <c r="U101" s="211"/>
      <c r="V101" s="377"/>
    </row>
    <row r="102" spans="6:22">
      <c r="G102" s="60" t="s">
        <v>170</v>
      </c>
      <c r="I102" s="228"/>
      <c r="J102" s="231"/>
      <c r="K102" s="226">
        <f>K84</f>
        <v>0</v>
      </c>
      <c r="L102" s="232">
        <f>K102</f>
        <v>0</v>
      </c>
      <c r="M102" s="227"/>
      <c r="N102" s="227"/>
      <c r="O102" s="227"/>
      <c r="P102" s="227"/>
      <c r="Q102" s="227"/>
      <c r="R102" s="227"/>
      <c r="S102" s="227"/>
      <c r="T102" s="140"/>
      <c r="U102" s="140"/>
      <c r="V102" s="378"/>
    </row>
    <row r="103" spans="6:22">
      <c r="G103" s="60" t="s">
        <v>171</v>
      </c>
      <c r="I103" s="228"/>
      <c r="J103" s="231"/>
      <c r="K103" s="229">
        <f>L103</f>
        <v>0</v>
      </c>
      <c r="L103" s="226">
        <v>0</v>
      </c>
      <c r="M103" s="227"/>
      <c r="N103" s="227"/>
      <c r="O103" s="227"/>
      <c r="P103" s="227"/>
      <c r="Q103" s="227"/>
      <c r="R103" s="227"/>
      <c r="S103" s="227"/>
      <c r="T103" s="140"/>
      <c r="U103" s="140"/>
      <c r="V103" s="378"/>
    </row>
    <row r="104" spans="6:22">
      <c r="G104" s="60" t="s">
        <v>172</v>
      </c>
      <c r="I104" s="228"/>
      <c r="J104" s="231"/>
      <c r="K104" s="231"/>
      <c r="L104" s="226">
        <v>0</v>
      </c>
      <c r="M104" s="232">
        <f>L104</f>
        <v>0</v>
      </c>
      <c r="N104" s="231">
        <f>M104</f>
        <v>0</v>
      </c>
      <c r="O104" s="227"/>
      <c r="P104" s="227"/>
      <c r="Q104" s="227"/>
      <c r="R104" s="227"/>
      <c r="S104" s="227"/>
      <c r="T104" s="140"/>
      <c r="U104" s="140"/>
      <c r="V104" s="378"/>
    </row>
    <row r="105" spans="6:22">
      <c r="G105" s="60" t="s">
        <v>173</v>
      </c>
      <c r="I105" s="228"/>
      <c r="J105" s="231"/>
      <c r="K105" s="231"/>
      <c r="L105" s="229">
        <f>M105</f>
        <v>0</v>
      </c>
      <c r="M105" s="226">
        <v>0</v>
      </c>
      <c r="N105" s="231"/>
      <c r="O105" s="227"/>
      <c r="P105" s="227"/>
      <c r="Q105" s="227"/>
      <c r="R105" s="227"/>
      <c r="S105" s="227"/>
      <c r="T105" s="140"/>
      <c r="U105" s="140"/>
      <c r="V105" s="378"/>
    </row>
    <row r="106" spans="6:22">
      <c r="G106" s="60" t="s">
        <v>174</v>
      </c>
      <c r="I106" s="228"/>
      <c r="J106" s="231"/>
      <c r="K106" s="231"/>
      <c r="L106" s="231"/>
      <c r="M106" s="226">
        <v>0</v>
      </c>
      <c r="N106" s="232">
        <f>M106</f>
        <v>0</v>
      </c>
      <c r="O106" s="227"/>
      <c r="P106" s="227"/>
      <c r="Q106" s="227"/>
      <c r="R106" s="227"/>
      <c r="S106" s="227"/>
      <c r="T106" s="140"/>
      <c r="U106" s="140"/>
      <c r="V106" s="378"/>
    </row>
    <row r="107" spans="6:22">
      <c r="G107" s="60" t="s">
        <v>175</v>
      </c>
      <c r="I107" s="228"/>
      <c r="J107" s="231"/>
      <c r="K107" s="231"/>
      <c r="L107" s="231"/>
      <c r="M107" s="229">
        <f>N107</f>
        <v>0</v>
      </c>
      <c r="N107" s="226">
        <v>0</v>
      </c>
      <c r="O107" s="227"/>
      <c r="P107" s="227"/>
      <c r="Q107" s="227"/>
      <c r="R107" s="227"/>
      <c r="S107" s="227"/>
      <c r="T107" s="140"/>
      <c r="U107" s="140"/>
      <c r="V107" s="378"/>
    </row>
    <row r="108" spans="6:22">
      <c r="G108" s="60" t="s">
        <v>176</v>
      </c>
      <c r="I108" s="228"/>
      <c r="J108" s="231"/>
      <c r="K108" s="231"/>
      <c r="L108" s="231"/>
      <c r="M108" s="231"/>
      <c r="N108" s="233">
        <v>0</v>
      </c>
      <c r="O108" s="234">
        <f>N108</f>
        <v>0</v>
      </c>
      <c r="P108" s="227"/>
      <c r="Q108" s="227"/>
      <c r="R108" s="227"/>
      <c r="S108" s="227"/>
      <c r="T108" s="140"/>
      <c r="U108" s="140"/>
      <c r="V108" s="378"/>
    </row>
    <row r="109" spans="6:22">
      <c r="G109" s="60" t="s">
        <v>167</v>
      </c>
      <c r="I109" s="228"/>
      <c r="J109" s="231"/>
      <c r="K109" s="231"/>
      <c r="L109" s="231"/>
      <c r="M109" s="231"/>
      <c r="N109" s="235">
        <f>O109</f>
        <v>0</v>
      </c>
      <c r="O109" s="236">
        <v>0</v>
      </c>
      <c r="P109" s="227"/>
      <c r="Q109" s="227"/>
      <c r="R109" s="227"/>
      <c r="S109" s="227"/>
      <c r="T109" s="140"/>
      <c r="U109" s="140"/>
      <c r="V109" s="378"/>
    </row>
    <row r="110" spans="6:22">
      <c r="G110" s="60" t="s">
        <v>168</v>
      </c>
      <c r="I110" s="228"/>
      <c r="J110" s="231"/>
      <c r="K110" s="231"/>
      <c r="L110" s="231"/>
      <c r="M110" s="231"/>
      <c r="N110" s="231"/>
      <c r="O110" s="236">
        <f>O84</f>
        <v>0</v>
      </c>
      <c r="P110" s="234">
        <f>O110</f>
        <v>0</v>
      </c>
      <c r="Q110" s="227"/>
      <c r="R110" s="227"/>
      <c r="S110" s="227"/>
      <c r="T110" s="140"/>
      <c r="U110" s="140"/>
      <c r="V110" s="378"/>
    </row>
    <row r="111" spans="6:22">
      <c r="G111" s="60" t="s">
        <v>185</v>
      </c>
      <c r="I111" s="228"/>
      <c r="J111" s="231"/>
      <c r="K111" s="231"/>
      <c r="L111" s="231"/>
      <c r="M111" s="231"/>
      <c r="N111" s="231"/>
      <c r="O111" s="234">
        <f>P111</f>
        <v>0</v>
      </c>
      <c r="P111" s="236">
        <v>0</v>
      </c>
      <c r="Q111" s="227"/>
      <c r="R111" s="227"/>
      <c r="S111" s="227"/>
      <c r="T111" s="140"/>
      <c r="U111" s="140"/>
      <c r="V111" s="378"/>
    </row>
    <row r="112" spans="6:22">
      <c r="G112" s="60" t="s">
        <v>186</v>
      </c>
      <c r="I112" s="228"/>
      <c r="J112" s="231"/>
      <c r="K112" s="231"/>
      <c r="L112" s="231"/>
      <c r="M112" s="231"/>
      <c r="N112" s="231"/>
      <c r="O112" s="231"/>
      <c r="P112" s="236">
        <f>P84</f>
        <v>588</v>
      </c>
      <c r="Q112" s="229">
        <f>P112</f>
        <v>588</v>
      </c>
      <c r="R112" s="227"/>
      <c r="S112" s="227"/>
      <c r="T112" s="140"/>
      <c r="U112" s="140"/>
      <c r="V112" s="378"/>
    </row>
    <row r="113" spans="2:22">
      <c r="G113" s="60" t="s">
        <v>187</v>
      </c>
      <c r="I113" s="228"/>
      <c r="J113" s="231"/>
      <c r="K113" s="231"/>
      <c r="L113" s="231"/>
      <c r="M113" s="231"/>
      <c r="N113" s="231"/>
      <c r="O113" s="231"/>
      <c r="P113" s="234">
        <f>Q113</f>
        <v>0</v>
      </c>
      <c r="Q113" s="237">
        <v>0</v>
      </c>
      <c r="R113" s="227"/>
      <c r="S113" s="227"/>
      <c r="T113" s="140"/>
      <c r="U113" s="140"/>
      <c r="V113" s="378"/>
    </row>
    <row r="114" spans="2:22">
      <c r="G114" s="60" t="s">
        <v>188</v>
      </c>
      <c r="I114" s="228"/>
      <c r="J114" s="231"/>
      <c r="K114" s="231"/>
      <c r="L114" s="231"/>
      <c r="M114" s="231"/>
      <c r="N114" s="231"/>
      <c r="O114" s="231"/>
      <c r="P114" s="231"/>
      <c r="Q114" s="236">
        <v>0</v>
      </c>
      <c r="R114" s="238"/>
      <c r="S114" s="227"/>
      <c r="T114" s="140"/>
      <c r="U114" s="140"/>
      <c r="V114" s="378"/>
    </row>
    <row r="115" spans="2:22">
      <c r="G115" s="60" t="s">
        <v>189</v>
      </c>
      <c r="I115" s="228"/>
      <c r="J115" s="231"/>
      <c r="K115" s="231"/>
      <c r="L115" s="231"/>
      <c r="M115" s="231"/>
      <c r="N115" s="231"/>
      <c r="O115" s="231"/>
      <c r="P115" s="231"/>
      <c r="Q115" s="238">
        <f>R115</f>
        <v>3387</v>
      </c>
      <c r="R115" s="239">
        <v>3387</v>
      </c>
      <c r="S115" s="227"/>
      <c r="T115" s="140"/>
      <c r="U115" s="140"/>
      <c r="V115" s="378"/>
    </row>
    <row r="116" spans="2:22">
      <c r="G116" s="60" t="s">
        <v>190</v>
      </c>
      <c r="I116" s="228"/>
      <c r="J116" s="231"/>
      <c r="K116" s="231"/>
      <c r="L116" s="231"/>
      <c r="M116" s="231"/>
      <c r="N116" s="231"/>
      <c r="O116" s="231"/>
      <c r="P116" s="231"/>
      <c r="Q116" s="231"/>
      <c r="R116" s="239">
        <v>0</v>
      </c>
      <c r="S116" s="238">
        <f>R116</f>
        <v>0</v>
      </c>
      <c r="T116" s="140"/>
      <c r="U116" s="140"/>
      <c r="V116" s="378"/>
    </row>
    <row r="117" spans="2:22">
      <c r="G117" s="60" t="s">
        <v>199</v>
      </c>
      <c r="I117" s="228"/>
      <c r="J117" s="231"/>
      <c r="K117" s="231"/>
      <c r="L117" s="231"/>
      <c r="M117" s="231"/>
      <c r="N117" s="231"/>
      <c r="O117" s="231"/>
      <c r="P117" s="231"/>
      <c r="Q117" s="231"/>
      <c r="R117" s="234">
        <f>S117</f>
        <v>0</v>
      </c>
      <c r="S117" s="239">
        <v>0</v>
      </c>
      <c r="T117" s="140"/>
      <c r="U117" s="140"/>
      <c r="V117" s="378"/>
    </row>
    <row r="118" spans="2:22">
      <c r="G118" s="60" t="s">
        <v>200</v>
      </c>
      <c r="I118" s="228"/>
      <c r="J118" s="231"/>
      <c r="K118" s="231"/>
      <c r="L118" s="231"/>
      <c r="M118" s="231"/>
      <c r="N118" s="231"/>
      <c r="O118" s="231"/>
      <c r="P118" s="231"/>
      <c r="Q118" s="231"/>
      <c r="R118" s="231"/>
      <c r="S118" s="239">
        <v>0</v>
      </c>
      <c r="T118" s="238">
        <f>S118</f>
        <v>0</v>
      </c>
      <c r="U118" s="140"/>
      <c r="V118" s="378"/>
    </row>
    <row r="119" spans="2:22">
      <c r="G119" s="60" t="s">
        <v>308</v>
      </c>
      <c r="I119" s="228"/>
      <c r="J119" s="231"/>
      <c r="K119" s="231"/>
      <c r="L119" s="231"/>
      <c r="M119" s="231"/>
      <c r="N119" s="231"/>
      <c r="O119" s="231"/>
      <c r="P119" s="231"/>
      <c r="Q119" s="231"/>
      <c r="R119" s="231"/>
      <c r="S119" s="234">
        <f>T119</f>
        <v>0</v>
      </c>
      <c r="T119" s="239">
        <v>0</v>
      </c>
      <c r="U119" s="140"/>
      <c r="V119" s="378"/>
    </row>
    <row r="120" spans="2:22">
      <c r="G120" s="60" t="s">
        <v>307</v>
      </c>
      <c r="I120" s="110"/>
      <c r="J120" s="103"/>
      <c r="K120" s="103"/>
      <c r="L120" s="103"/>
      <c r="M120" s="103"/>
      <c r="N120" s="103"/>
      <c r="O120" s="103"/>
      <c r="P120" s="103"/>
      <c r="Q120" s="103"/>
      <c r="R120" s="103"/>
      <c r="S120" s="103"/>
      <c r="T120" s="239">
        <v>0</v>
      </c>
      <c r="U120" s="238">
        <f>T120</f>
        <v>0</v>
      </c>
      <c r="V120" s="346">
        <f>U120</f>
        <v>0</v>
      </c>
    </row>
    <row r="121" spans="2:22">
      <c r="G121" s="60" t="s">
        <v>318</v>
      </c>
      <c r="I121" s="110"/>
      <c r="J121" s="103"/>
      <c r="K121" s="103"/>
      <c r="L121" s="103"/>
      <c r="M121" s="103"/>
      <c r="N121" s="103"/>
      <c r="O121" s="103"/>
      <c r="P121" s="103"/>
      <c r="Q121" s="103"/>
      <c r="R121" s="103"/>
      <c r="S121" s="103"/>
      <c r="T121" s="234">
        <f>U121</f>
        <v>0</v>
      </c>
      <c r="U121" s="363">
        <v>0</v>
      </c>
      <c r="V121" s="379">
        <v>0</v>
      </c>
    </row>
    <row r="122" spans="2:22">
      <c r="G122" s="60" t="s">
        <v>319</v>
      </c>
      <c r="I122" s="47"/>
      <c r="J122" s="188"/>
      <c r="K122" s="188"/>
      <c r="L122" s="188"/>
      <c r="M122" s="188"/>
      <c r="N122" s="188"/>
      <c r="O122" s="188"/>
      <c r="P122" s="188"/>
      <c r="Q122" s="188"/>
      <c r="R122" s="188"/>
      <c r="S122" s="188"/>
      <c r="T122" s="188"/>
      <c r="U122" s="375">
        <v>0</v>
      </c>
      <c r="V122" s="380">
        <v>0</v>
      </c>
    </row>
    <row r="123" spans="2:22">
      <c r="B123" s="1" t="s">
        <v>177</v>
      </c>
      <c r="G123" s="26" t="s">
        <v>17</v>
      </c>
      <c r="I123" s="7">
        <v>0</v>
      </c>
      <c r="J123" s="7">
        <f t="shared" ref="J123:O123" si="18">J110-J111-J112+J113</f>
        <v>0</v>
      </c>
      <c r="K123" s="7">
        <f t="shared" si="18"/>
        <v>0</v>
      </c>
      <c r="L123" s="7">
        <f t="shared" si="18"/>
        <v>0</v>
      </c>
      <c r="M123" s="7">
        <f t="shared" si="18"/>
        <v>0</v>
      </c>
      <c r="N123" s="7">
        <f t="shared" si="18"/>
        <v>0</v>
      </c>
      <c r="O123" s="7">
        <f t="shared" si="18"/>
        <v>0</v>
      </c>
      <c r="P123" s="240">
        <f>SUM(P113,P110)-SUM(P111:P112)</f>
        <v>-588</v>
      </c>
      <c r="Q123" s="240">
        <f>SUM(Q115,Q112)-SUM(Q113:Q114)</f>
        <v>3975</v>
      </c>
      <c r="R123" s="240">
        <f>SUM(R117,R114)-SUM(R115:R116)</f>
        <v>-3387</v>
      </c>
      <c r="S123" s="7">
        <f>S117*-1</f>
        <v>0</v>
      </c>
      <c r="T123" s="7">
        <f>T118-T119-T120+T121</f>
        <v>0</v>
      </c>
      <c r="U123" s="7">
        <f>U120-U121-U122</f>
        <v>0</v>
      </c>
      <c r="V123" s="7">
        <f>V120-V121-V122</f>
        <v>0</v>
      </c>
    </row>
    <row r="124" spans="2:22">
      <c r="G124" s="6"/>
      <c r="I124" s="148"/>
      <c r="J124" s="148"/>
      <c r="K124" s="148"/>
      <c r="L124" s="148"/>
      <c r="M124" s="148"/>
      <c r="N124" s="148"/>
      <c r="O124" s="148"/>
      <c r="P124" s="148"/>
      <c r="Q124" s="148"/>
      <c r="R124" s="148"/>
      <c r="S124" s="148"/>
      <c r="T124" s="148"/>
      <c r="U124" s="148"/>
      <c r="V124" s="148"/>
    </row>
    <row r="125" spans="2:22">
      <c r="G125" s="26" t="s">
        <v>12</v>
      </c>
      <c r="H125" s="55"/>
      <c r="I125" s="149"/>
      <c r="J125" s="150"/>
      <c r="K125" s="150"/>
      <c r="L125" s="150"/>
      <c r="M125" s="150"/>
      <c r="N125" s="150"/>
      <c r="O125" s="150"/>
      <c r="P125" s="150"/>
      <c r="Q125" s="150"/>
      <c r="R125" s="150"/>
      <c r="S125" s="150"/>
      <c r="T125" s="150"/>
      <c r="U125" s="150"/>
      <c r="V125" s="384"/>
    </row>
    <row r="126" spans="2:22">
      <c r="G126" s="6"/>
      <c r="I126" s="148"/>
      <c r="J126" s="148"/>
      <c r="K126" s="148"/>
      <c r="L126" s="148"/>
      <c r="M126" s="148"/>
      <c r="N126" s="148"/>
      <c r="O126" s="148"/>
      <c r="P126" s="148"/>
      <c r="Q126" s="148"/>
      <c r="R126" s="148"/>
      <c r="S126" s="148"/>
      <c r="T126" s="148"/>
      <c r="U126" s="148"/>
      <c r="V126" s="148"/>
    </row>
    <row r="127" spans="2:22" ht="18.75">
      <c r="C127" s="1" t="s">
        <v>177</v>
      </c>
      <c r="D127" s="1" t="s">
        <v>192</v>
      </c>
      <c r="E127" s="1" t="s">
        <v>108</v>
      </c>
      <c r="F127" s="9" t="s">
        <v>26</v>
      </c>
      <c r="H127" s="55"/>
      <c r="I127" s="151">
        <f xml:space="preserve"> I84 + I89 - I95 + I123 + I125</f>
        <v>0</v>
      </c>
      <c r="J127" s="152">
        <f t="shared" ref="J127:T127" si="19" xml:space="preserve"> J84 + J89 - J95 + J123 + J125</f>
        <v>0</v>
      </c>
      <c r="K127" s="152">
        <f t="shared" si="19"/>
        <v>0</v>
      </c>
      <c r="L127" s="152">
        <f t="shared" si="19"/>
        <v>0</v>
      </c>
      <c r="M127" s="152">
        <f t="shared" si="19"/>
        <v>0</v>
      </c>
      <c r="N127" s="152">
        <f t="shared" si="19"/>
        <v>0</v>
      </c>
      <c r="O127" s="152">
        <f t="shared" si="19"/>
        <v>0</v>
      </c>
      <c r="P127" s="152">
        <f t="shared" si="19"/>
        <v>0</v>
      </c>
      <c r="Q127" s="152">
        <f xml:space="preserve"> Q84 + Q89 - Q95 + Q123 + Q125</f>
        <v>8592.2091216254576</v>
      </c>
      <c r="R127" s="152">
        <f t="shared" si="19"/>
        <v>1711.3916214541732</v>
      </c>
      <c r="S127" s="152">
        <f t="shared" si="19"/>
        <v>4891</v>
      </c>
      <c r="T127" s="152">
        <f t="shared" si="19"/>
        <v>4815.8058447401772</v>
      </c>
      <c r="U127" s="152">
        <f t="shared" ref="U127:V127" si="20" xml:space="preserve"> U84 + U89 - U95 + U123 + U125</f>
        <v>4236</v>
      </c>
      <c r="V127" s="385">
        <f t="shared" si="20"/>
        <v>4354</v>
      </c>
    </row>
    <row r="128" spans="2:22">
      <c r="G128" s="6"/>
      <c r="I128" s="7"/>
      <c r="J128" s="7"/>
      <c r="K128" s="7"/>
      <c r="L128" s="23"/>
      <c r="M128" s="23"/>
      <c r="N128" s="23"/>
      <c r="O128" s="23"/>
      <c r="P128" s="23"/>
      <c r="Q128" s="23"/>
      <c r="R128" s="23"/>
      <c r="S128" s="23"/>
      <c r="T128" s="23"/>
      <c r="U128" s="23"/>
      <c r="V128" s="23"/>
    </row>
    <row r="129" spans="1:22" ht="15.75" thickBot="1">
      <c r="S129" s="1"/>
    </row>
    <row r="130" spans="1:22" ht="15.75" thickBot="1">
      <c r="F130" s="8"/>
      <c r="G130" s="8"/>
      <c r="H130" s="8"/>
      <c r="I130" s="8"/>
      <c r="J130" s="8"/>
      <c r="K130" s="8"/>
      <c r="L130" s="8"/>
      <c r="M130" s="8"/>
      <c r="N130" s="8"/>
      <c r="O130" s="8"/>
      <c r="P130" s="8"/>
      <c r="Q130" s="8"/>
      <c r="R130" s="8"/>
      <c r="S130" s="8"/>
      <c r="T130" s="8"/>
      <c r="U130" s="8"/>
      <c r="V130" s="8"/>
    </row>
    <row r="131" spans="1:22" ht="21.75" thickBot="1">
      <c r="F131" s="13" t="s">
        <v>4</v>
      </c>
      <c r="G131" s="13"/>
      <c r="H131" s="179" t="s">
        <v>178</v>
      </c>
      <c r="I131" s="177"/>
      <c r="S131" s="1"/>
    </row>
    <row r="132" spans="1:22">
      <c r="S132" s="1"/>
    </row>
    <row r="133" spans="1:22" ht="18.75">
      <c r="F133" s="9" t="s">
        <v>21</v>
      </c>
      <c r="G133" s="9"/>
      <c r="I133" s="2">
        <v>2011</v>
      </c>
      <c r="J133" s="2">
        <f>I133+1</f>
        <v>2012</v>
      </c>
      <c r="K133" s="2">
        <f t="shared" ref="K133:R133" si="21">J133+1</f>
        <v>2013</v>
      </c>
      <c r="L133" s="2">
        <f t="shared" si="21"/>
        <v>2014</v>
      </c>
      <c r="M133" s="2">
        <f>L133+1</f>
        <v>2015</v>
      </c>
      <c r="N133" s="2">
        <f t="shared" si="21"/>
        <v>2016</v>
      </c>
      <c r="O133" s="2">
        <f t="shared" si="21"/>
        <v>2017</v>
      </c>
      <c r="P133" s="2">
        <f t="shared" si="21"/>
        <v>2018</v>
      </c>
      <c r="Q133" s="2">
        <f t="shared" si="21"/>
        <v>2019</v>
      </c>
      <c r="R133" s="2">
        <f t="shared" si="21"/>
        <v>2020</v>
      </c>
      <c r="S133" s="2">
        <f>R133+1</f>
        <v>2021</v>
      </c>
      <c r="T133" s="2">
        <f>S133+1</f>
        <v>2022</v>
      </c>
      <c r="U133" s="2">
        <f>T133+1</f>
        <v>2023</v>
      </c>
      <c r="V133" s="2">
        <f>U133+1</f>
        <v>2024</v>
      </c>
    </row>
    <row r="134" spans="1:22">
      <c r="G134" s="60" t="str">
        <f>"Total MWh Produced / Purchased from " &amp; H131</f>
        <v>Total MWh Produced / Purchased from Bear Creek Solar</v>
      </c>
      <c r="H134" s="55"/>
      <c r="I134" s="3">
        <v>0</v>
      </c>
      <c r="J134" s="4">
        <v>0</v>
      </c>
      <c r="K134" s="4">
        <v>0</v>
      </c>
      <c r="L134" s="4">
        <v>0</v>
      </c>
      <c r="M134" s="4">
        <v>0</v>
      </c>
      <c r="N134" s="4">
        <v>0</v>
      </c>
      <c r="O134" s="4">
        <v>0</v>
      </c>
      <c r="P134" s="4">
        <v>5709.8010000000004</v>
      </c>
      <c r="Q134" s="4">
        <v>22676</v>
      </c>
      <c r="R134" s="4">
        <v>24050</v>
      </c>
      <c r="S134" s="4">
        <v>23903</v>
      </c>
      <c r="T134" s="4">
        <v>23024</v>
      </c>
      <c r="U134" s="4">
        <v>21952.792000000001</v>
      </c>
      <c r="V134" s="5">
        <v>19627.300829999938</v>
      </c>
    </row>
    <row r="135" spans="1:22">
      <c r="G135" s="60" t="s">
        <v>25</v>
      </c>
      <c r="H135" s="55"/>
      <c r="I135" s="260">
        <v>0</v>
      </c>
      <c r="J135" s="41">
        <v>0</v>
      </c>
      <c r="K135" s="41">
        <v>0</v>
      </c>
      <c r="L135" s="41">
        <v>0</v>
      </c>
      <c r="M135" s="41">
        <v>0</v>
      </c>
      <c r="N135" s="41">
        <v>0</v>
      </c>
      <c r="O135" s="41">
        <v>0</v>
      </c>
      <c r="P135" s="41">
        <v>1</v>
      </c>
      <c r="Q135" s="41">
        <v>1</v>
      </c>
      <c r="R135" s="41">
        <v>1</v>
      </c>
      <c r="S135" s="41">
        <v>1</v>
      </c>
      <c r="T135" s="41">
        <v>1</v>
      </c>
      <c r="U135" s="41">
        <v>1</v>
      </c>
      <c r="V135" s="42">
        <v>1</v>
      </c>
    </row>
    <row r="136" spans="1:22">
      <c r="G136" s="60" t="s">
        <v>20</v>
      </c>
      <c r="H136" s="55"/>
      <c r="I136" s="261">
        <v>0</v>
      </c>
      <c r="J136" s="36">
        <v>0</v>
      </c>
      <c r="K136" s="36">
        <v>0</v>
      </c>
      <c r="L136" s="36">
        <v>0</v>
      </c>
      <c r="M136" s="36">
        <v>0</v>
      </c>
      <c r="N136" s="36">
        <v>0</v>
      </c>
      <c r="O136" s="36">
        <v>0</v>
      </c>
      <c r="P136" s="36">
        <f>P83</f>
        <v>0.22007817037432531</v>
      </c>
      <c r="Q136" s="36">
        <f>Q83</f>
        <v>0.2223660721260575</v>
      </c>
      <c r="R136" s="36">
        <v>0.22351563443464154</v>
      </c>
      <c r="S136" s="36">
        <f>S3</f>
        <v>0.22350374113192695</v>
      </c>
      <c r="T136" s="36">
        <f>T3</f>
        <v>0.2182158613775059</v>
      </c>
      <c r="U136" s="36">
        <f>U3</f>
        <v>0.20975387478957078</v>
      </c>
      <c r="V136" s="37">
        <f>V3</f>
        <v>0.21508537213808981</v>
      </c>
    </row>
    <row r="137" spans="1:22">
      <c r="A137" s="1" t="s">
        <v>178</v>
      </c>
      <c r="G137" s="26" t="s">
        <v>22</v>
      </c>
      <c r="H137" s="6"/>
      <c r="I137" s="30">
        <v>0</v>
      </c>
      <c r="J137" s="30">
        <v>0</v>
      </c>
      <c r="K137" s="30">
        <v>0</v>
      </c>
      <c r="L137" s="30">
        <v>0</v>
      </c>
      <c r="M137" s="30">
        <v>0</v>
      </c>
      <c r="N137" s="155">
        <v>0</v>
      </c>
      <c r="O137" s="155">
        <v>0</v>
      </c>
      <c r="P137" s="155">
        <v>677</v>
      </c>
      <c r="Q137" s="155">
        <f>Q134*Q136</f>
        <v>5042.3730515304796</v>
      </c>
      <c r="R137" s="155">
        <f>R134*R136</f>
        <v>5375.5510081531293</v>
      </c>
      <c r="S137" s="155">
        <f>ROUNDDOWN(S134*S136,0)</f>
        <v>5342</v>
      </c>
      <c r="T137" s="155">
        <f>ROUNDDOWN(T134*T136,0)</f>
        <v>5024</v>
      </c>
      <c r="U137" s="155">
        <f>ROUNDDOWN(U134*U136,0)</f>
        <v>4604</v>
      </c>
      <c r="V137" s="155">
        <f>ROUNDDOWN(V134*V136,0)</f>
        <v>4221</v>
      </c>
    </row>
    <row r="138" spans="1:22">
      <c r="I138" s="29"/>
      <c r="J138" s="29"/>
      <c r="K138" s="29"/>
      <c r="L138" s="29"/>
      <c r="M138" s="29"/>
      <c r="N138" s="20"/>
      <c r="O138" s="20"/>
      <c r="P138" s="20"/>
      <c r="Q138" s="20"/>
      <c r="R138" s="20"/>
      <c r="S138" s="20"/>
      <c r="T138" s="20"/>
      <c r="U138" s="20"/>
      <c r="V138" s="20"/>
    </row>
    <row r="139" spans="1:22" ht="18.75">
      <c r="F139" s="9" t="s">
        <v>118</v>
      </c>
      <c r="I139" s="2">
        <v>2011</v>
      </c>
      <c r="J139" s="2">
        <f>I139+1</f>
        <v>2012</v>
      </c>
      <c r="K139" s="2">
        <f t="shared" ref="K139:R139" si="22">J139+1</f>
        <v>2013</v>
      </c>
      <c r="L139" s="2">
        <f t="shared" si="22"/>
        <v>2014</v>
      </c>
      <c r="M139" s="2">
        <f>L139+1</f>
        <v>2015</v>
      </c>
      <c r="N139" s="2">
        <f t="shared" si="22"/>
        <v>2016</v>
      </c>
      <c r="O139" s="2">
        <f t="shared" si="22"/>
        <v>2017</v>
      </c>
      <c r="P139" s="2">
        <f t="shared" si="22"/>
        <v>2018</v>
      </c>
      <c r="Q139" s="2">
        <f t="shared" si="22"/>
        <v>2019</v>
      </c>
      <c r="R139" s="2">
        <f t="shared" si="22"/>
        <v>2020</v>
      </c>
      <c r="S139" s="2">
        <f>R139+1</f>
        <v>2021</v>
      </c>
      <c r="T139" s="2">
        <f>S139+1</f>
        <v>2022</v>
      </c>
      <c r="U139" s="2">
        <f>T139+1</f>
        <v>2023</v>
      </c>
      <c r="V139" s="2">
        <f>U139+1</f>
        <v>2024</v>
      </c>
    </row>
    <row r="140" spans="1:22">
      <c r="G140" s="60" t="s">
        <v>10</v>
      </c>
      <c r="H140" s="55"/>
      <c r="I140" s="38">
        <f>IF($J7 = "Eligible", I137 * 'Facility Detail'!$G$3472, 0 )</f>
        <v>0</v>
      </c>
      <c r="J140" s="11">
        <f>IF($J7 = "Eligible", J137 * 'Facility Detail'!$G$3472, 0 )</f>
        <v>0</v>
      </c>
      <c r="K140" s="11">
        <f>IF($J7 = "Eligible", K137 * 'Facility Detail'!$G$3472, 0 )</f>
        <v>0</v>
      </c>
      <c r="L140" s="11">
        <f>IF($J7 = "Eligible", L137 * 'Facility Detail'!$G$3472, 0 )</f>
        <v>0</v>
      </c>
      <c r="M140" s="11">
        <f>IF($J7 = "Eligible", M137 * 'Facility Detail'!$G$3472, 0 )</f>
        <v>0</v>
      </c>
      <c r="N140" s="11">
        <f>IF($J7 = "Eligible", N137 * 'Facility Detail'!$G$3472, 0 )</f>
        <v>0</v>
      </c>
      <c r="O140" s="11">
        <f>IF($J7 = "Eligible", O137 * 'Facility Detail'!$G$3472, 0 )</f>
        <v>0</v>
      </c>
      <c r="P140" s="11">
        <f>IF($J7 = "Eligible", P137 * 'Facility Detail'!$G$3472, 0 )</f>
        <v>0</v>
      </c>
      <c r="Q140" s="11">
        <f>IF($J7 = "Eligible", Q137 * 'Facility Detail'!$G$3472, 0 )</f>
        <v>0</v>
      </c>
      <c r="R140" s="11">
        <f>IF($J7 = "Eligible", R137 * 'Facility Detail'!$G$3472, 0 )</f>
        <v>0</v>
      </c>
      <c r="S140" s="11">
        <f>IF($J7 = "Eligible", S137 * 'Facility Detail'!$G$3472, 0 )</f>
        <v>0</v>
      </c>
      <c r="T140" s="11">
        <f>IF($J7 = "Eligible", T137 * 'Facility Detail'!$G$3472, 0 )</f>
        <v>0</v>
      </c>
      <c r="U140" s="11">
        <f>IF($J7 = "Eligible", U137 * 'Facility Detail'!$G$3472, 0 )</f>
        <v>0</v>
      </c>
      <c r="V140" s="216">
        <f>IF($J7 = "Eligible", V137 * 'Facility Detail'!$G$3472, 0 )</f>
        <v>0</v>
      </c>
    </row>
    <row r="141" spans="1:22">
      <c r="G141" s="60" t="s">
        <v>6</v>
      </c>
      <c r="H141" s="55"/>
      <c r="I141" s="39">
        <f>IF($K7 = "Eligible", I137, 0 )</f>
        <v>0</v>
      </c>
      <c r="J141" s="187">
        <f>IF($K7 = "Eligible", J137, 0 )</f>
        <v>0</v>
      </c>
      <c r="K141" s="187">
        <f>IF($K7 = "Eligible", K137, 0 )</f>
        <v>0</v>
      </c>
      <c r="L141" s="187">
        <f>IF($K7 = "Eligible", L137, 0 )</f>
        <v>0</v>
      </c>
      <c r="M141" s="187">
        <f t="shared" ref="M141:S141" si="23">IF($K7 = "Eligible", M137, 0 )</f>
        <v>0</v>
      </c>
      <c r="N141" s="187">
        <f t="shared" si="23"/>
        <v>0</v>
      </c>
      <c r="O141" s="187">
        <f t="shared" si="23"/>
        <v>0</v>
      </c>
      <c r="P141" s="187">
        <f t="shared" si="23"/>
        <v>0</v>
      </c>
      <c r="Q141" s="187">
        <f t="shared" si="23"/>
        <v>0</v>
      </c>
      <c r="R141" s="187">
        <f t="shared" si="23"/>
        <v>0</v>
      </c>
      <c r="S141" s="187">
        <f t="shared" si="23"/>
        <v>0</v>
      </c>
      <c r="T141" s="187">
        <f t="shared" ref="T141:U141" si="24">IF($K7 = "Eligible", T137, 0 )</f>
        <v>0</v>
      </c>
      <c r="U141" s="187">
        <f t="shared" si="24"/>
        <v>0</v>
      </c>
      <c r="V141" s="217">
        <f t="shared" ref="V141" si="25">IF($K7 = "Eligible", V137, 0 )</f>
        <v>0</v>
      </c>
    </row>
    <row r="142" spans="1:22">
      <c r="G142" s="26" t="s">
        <v>120</v>
      </c>
      <c r="H142" s="6"/>
      <c r="I142" s="32">
        <f>SUM(I140:I141)</f>
        <v>0</v>
      </c>
      <c r="J142" s="33">
        <f t="shared" ref="J142:S142" si="26">SUM(J140:J141)</f>
        <v>0</v>
      </c>
      <c r="K142" s="33">
        <f t="shared" si="26"/>
        <v>0</v>
      </c>
      <c r="L142" s="33">
        <f t="shared" si="26"/>
        <v>0</v>
      </c>
      <c r="M142" s="33">
        <f t="shared" si="26"/>
        <v>0</v>
      </c>
      <c r="N142" s="33">
        <f t="shared" si="26"/>
        <v>0</v>
      </c>
      <c r="O142" s="33">
        <f t="shared" si="26"/>
        <v>0</v>
      </c>
      <c r="P142" s="33">
        <f t="shared" si="26"/>
        <v>0</v>
      </c>
      <c r="Q142" s="33">
        <f t="shared" si="26"/>
        <v>0</v>
      </c>
      <c r="R142" s="33">
        <f t="shared" si="26"/>
        <v>0</v>
      </c>
      <c r="S142" s="33">
        <f t="shared" si="26"/>
        <v>0</v>
      </c>
      <c r="T142" s="33">
        <f t="shared" ref="T142:U142" si="27">SUM(T140:T141)</f>
        <v>0</v>
      </c>
      <c r="U142" s="33">
        <f t="shared" si="27"/>
        <v>0</v>
      </c>
      <c r="V142" s="33">
        <f t="shared" ref="V142" si="28">SUM(V140:V141)</f>
        <v>0</v>
      </c>
    </row>
    <row r="143" spans="1:22">
      <c r="I143" s="31"/>
      <c r="J143" s="24"/>
      <c r="K143" s="24"/>
      <c r="L143" s="24"/>
      <c r="M143" s="24"/>
      <c r="N143" s="24"/>
      <c r="O143" s="24"/>
      <c r="P143" s="24"/>
      <c r="Q143" s="24"/>
      <c r="R143" s="24"/>
      <c r="S143" s="24"/>
      <c r="T143" s="24"/>
      <c r="U143" s="24"/>
      <c r="V143" s="24"/>
    </row>
    <row r="144" spans="1:22" ht="18.75">
      <c r="F144" s="9" t="s">
        <v>30</v>
      </c>
      <c r="I144" s="2">
        <v>2011</v>
      </c>
      <c r="J144" s="2">
        <f>I144+1</f>
        <v>2012</v>
      </c>
      <c r="K144" s="2">
        <f t="shared" ref="K144:R144" si="29">J144+1</f>
        <v>2013</v>
      </c>
      <c r="L144" s="2">
        <f t="shared" si="29"/>
        <v>2014</v>
      </c>
      <c r="M144" s="2">
        <f>L144+1</f>
        <v>2015</v>
      </c>
      <c r="N144" s="2">
        <f t="shared" si="29"/>
        <v>2016</v>
      </c>
      <c r="O144" s="2">
        <f t="shared" si="29"/>
        <v>2017</v>
      </c>
      <c r="P144" s="2">
        <f t="shared" si="29"/>
        <v>2018</v>
      </c>
      <c r="Q144" s="2">
        <f t="shared" si="29"/>
        <v>2019</v>
      </c>
      <c r="R144" s="2">
        <f t="shared" si="29"/>
        <v>2020</v>
      </c>
      <c r="S144" s="2">
        <f>R144+1</f>
        <v>2021</v>
      </c>
      <c r="T144" s="2">
        <f>S144+1</f>
        <v>2022</v>
      </c>
      <c r="U144" s="2">
        <f>T144+1</f>
        <v>2023</v>
      </c>
      <c r="V144" s="2">
        <f>U144+1</f>
        <v>2024</v>
      </c>
    </row>
    <row r="145" spans="6:22">
      <c r="G145" s="60" t="s">
        <v>47</v>
      </c>
      <c r="H145" s="55"/>
      <c r="I145" s="69">
        <v>0</v>
      </c>
      <c r="J145" s="70">
        <v>0</v>
      </c>
      <c r="K145" s="70">
        <v>0</v>
      </c>
      <c r="L145" s="70">
        <v>0</v>
      </c>
      <c r="M145" s="70">
        <v>0</v>
      </c>
      <c r="N145" s="70">
        <v>0</v>
      </c>
      <c r="O145" s="70">
        <v>0</v>
      </c>
      <c r="P145" s="70">
        <v>0</v>
      </c>
      <c r="Q145" s="70">
        <v>0</v>
      </c>
      <c r="R145" s="70">
        <v>0</v>
      </c>
      <c r="S145" s="70">
        <v>0</v>
      </c>
      <c r="T145" s="70">
        <v>0</v>
      </c>
      <c r="U145" s="70">
        <v>0</v>
      </c>
      <c r="V145" s="372">
        <v>0</v>
      </c>
    </row>
    <row r="146" spans="6:22">
      <c r="G146" s="61" t="s">
        <v>23</v>
      </c>
      <c r="H146" s="129"/>
      <c r="I146" s="71">
        <v>0</v>
      </c>
      <c r="J146" s="72">
        <v>0</v>
      </c>
      <c r="K146" s="72">
        <v>0</v>
      </c>
      <c r="L146" s="72">
        <v>0</v>
      </c>
      <c r="M146" s="72">
        <v>0</v>
      </c>
      <c r="N146" s="72">
        <v>0</v>
      </c>
      <c r="O146" s="72">
        <v>0</v>
      </c>
      <c r="P146" s="72">
        <v>0</v>
      </c>
      <c r="Q146" s="72">
        <v>0</v>
      </c>
      <c r="R146" s="72">
        <v>0</v>
      </c>
      <c r="S146" s="72">
        <v>0</v>
      </c>
      <c r="T146" s="72">
        <v>0</v>
      </c>
      <c r="U146" s="72">
        <v>0</v>
      </c>
      <c r="V146" s="373">
        <v>0</v>
      </c>
    </row>
    <row r="147" spans="6:22">
      <c r="G147" s="61" t="s">
        <v>89</v>
      </c>
      <c r="H147" s="128"/>
      <c r="I147" s="43">
        <v>0</v>
      </c>
      <c r="J147" s="44">
        <v>0</v>
      </c>
      <c r="K147" s="44">
        <v>0</v>
      </c>
      <c r="L147" s="44">
        <v>0</v>
      </c>
      <c r="M147" s="44">
        <v>0</v>
      </c>
      <c r="N147" s="44">
        <v>0</v>
      </c>
      <c r="O147" s="44">
        <v>0</v>
      </c>
      <c r="P147" s="44">
        <v>0</v>
      </c>
      <c r="Q147" s="44">
        <v>0</v>
      </c>
      <c r="R147" s="44">
        <v>0</v>
      </c>
      <c r="S147" s="44">
        <v>0</v>
      </c>
      <c r="T147" s="44">
        <v>0</v>
      </c>
      <c r="U147" s="44">
        <v>0</v>
      </c>
      <c r="V147" s="374">
        <v>0</v>
      </c>
    </row>
    <row r="148" spans="6:22">
      <c r="G148" s="26" t="s">
        <v>90</v>
      </c>
      <c r="I148" s="7">
        <v>0</v>
      </c>
      <c r="J148" s="7">
        <v>0</v>
      </c>
      <c r="K148" s="7">
        <v>0</v>
      </c>
      <c r="L148" s="7">
        <v>0</v>
      </c>
      <c r="M148" s="7">
        <v>0</v>
      </c>
      <c r="N148" s="7">
        <v>0</v>
      </c>
      <c r="O148" s="7">
        <v>0</v>
      </c>
      <c r="P148" s="7">
        <v>0</v>
      </c>
      <c r="Q148" s="7">
        <v>0</v>
      </c>
      <c r="R148" s="7">
        <v>0</v>
      </c>
      <c r="S148" s="7">
        <v>0</v>
      </c>
      <c r="T148" s="7">
        <v>0</v>
      </c>
      <c r="U148" s="7">
        <v>0</v>
      </c>
      <c r="V148" s="7">
        <v>0</v>
      </c>
    </row>
    <row r="149" spans="6:22">
      <c r="G149" s="6"/>
      <c r="I149" s="7"/>
      <c r="J149" s="7"/>
      <c r="K149" s="7"/>
      <c r="L149" s="23"/>
      <c r="M149" s="23"/>
      <c r="N149" s="23"/>
      <c r="O149" s="23"/>
      <c r="P149" s="23"/>
      <c r="Q149" s="23"/>
      <c r="R149" s="23"/>
      <c r="S149" s="23"/>
      <c r="T149" s="23"/>
      <c r="U149" s="23"/>
      <c r="V149" s="23"/>
    </row>
    <row r="150" spans="6:22" ht="18.75">
      <c r="F150" s="9" t="s">
        <v>100</v>
      </c>
      <c r="I150" s="2">
        <f>'Facility Detail'!$G$3475</f>
        <v>2011</v>
      </c>
      <c r="J150" s="2">
        <f>I150+1</f>
        <v>2012</v>
      </c>
      <c r="K150" s="2">
        <f t="shared" ref="K150:R150" si="30">J150+1</f>
        <v>2013</v>
      </c>
      <c r="L150" s="2">
        <f t="shared" si="30"/>
        <v>2014</v>
      </c>
      <c r="M150" s="2">
        <f>L150+1</f>
        <v>2015</v>
      </c>
      <c r="N150" s="2">
        <f t="shared" si="30"/>
        <v>2016</v>
      </c>
      <c r="O150" s="2">
        <f t="shared" si="30"/>
        <v>2017</v>
      </c>
      <c r="P150" s="2">
        <f t="shared" si="30"/>
        <v>2018</v>
      </c>
      <c r="Q150" s="2">
        <f t="shared" si="30"/>
        <v>2019</v>
      </c>
      <c r="R150" s="2">
        <f t="shared" si="30"/>
        <v>2020</v>
      </c>
      <c r="S150" s="2">
        <f>R150+1</f>
        <v>2021</v>
      </c>
      <c r="T150" s="2">
        <f>S150+1</f>
        <v>2022</v>
      </c>
      <c r="U150" s="2">
        <f>T150+1</f>
        <v>2023</v>
      </c>
      <c r="V150" s="2">
        <f>U150+1</f>
        <v>2024</v>
      </c>
    </row>
    <row r="151" spans="6:22">
      <c r="G151" s="60" t="s">
        <v>68</v>
      </c>
      <c r="I151" s="223">
        <v>0</v>
      </c>
      <c r="J151" s="224">
        <v>0</v>
      </c>
      <c r="K151" s="225"/>
      <c r="L151" s="225"/>
      <c r="M151" s="225"/>
      <c r="N151" s="225"/>
      <c r="O151" s="225"/>
      <c r="P151" s="225"/>
      <c r="Q151" s="225"/>
      <c r="R151" s="225"/>
      <c r="S151" s="225"/>
      <c r="T151" s="210"/>
      <c r="U151" s="210"/>
      <c r="V151" s="376"/>
    </row>
    <row r="152" spans="6:22">
      <c r="G152" s="60" t="s">
        <v>69</v>
      </c>
      <c r="I152" s="222">
        <v>0</v>
      </c>
      <c r="J152" s="226">
        <v>0</v>
      </c>
      <c r="K152" s="227"/>
      <c r="L152" s="227"/>
      <c r="M152" s="227"/>
      <c r="N152" s="227"/>
      <c r="O152" s="227"/>
      <c r="P152" s="227"/>
      <c r="Q152" s="227"/>
      <c r="R152" s="227"/>
      <c r="S152" s="227"/>
      <c r="T152" s="211"/>
      <c r="U152" s="211"/>
      <c r="V152" s="377"/>
    </row>
    <row r="153" spans="6:22">
      <c r="G153" s="60" t="s">
        <v>70</v>
      </c>
      <c r="I153" s="228"/>
      <c r="J153" s="226">
        <v>0</v>
      </c>
      <c r="K153" s="229">
        <v>0</v>
      </c>
      <c r="L153" s="227"/>
      <c r="M153" s="227"/>
      <c r="N153" s="227"/>
      <c r="O153" s="227"/>
      <c r="P153" s="227"/>
      <c r="Q153" s="227"/>
      <c r="R153" s="227"/>
      <c r="S153" s="227"/>
      <c r="T153" s="211"/>
      <c r="U153" s="211"/>
      <c r="V153" s="377"/>
    </row>
    <row r="154" spans="6:22">
      <c r="G154" s="60" t="s">
        <v>71</v>
      </c>
      <c r="I154" s="228"/>
      <c r="J154" s="229">
        <v>0</v>
      </c>
      <c r="K154" s="230">
        <v>0</v>
      </c>
      <c r="L154" s="227"/>
      <c r="M154" s="227"/>
      <c r="N154" s="227"/>
      <c r="O154" s="227"/>
      <c r="P154" s="227"/>
      <c r="Q154" s="227"/>
      <c r="R154" s="227"/>
      <c r="S154" s="227"/>
      <c r="T154" s="211"/>
      <c r="U154" s="211"/>
      <c r="V154" s="377"/>
    </row>
    <row r="155" spans="6:22" ht="14.25" customHeight="1">
      <c r="G155" s="60" t="s">
        <v>170</v>
      </c>
      <c r="I155" s="228"/>
      <c r="J155" s="231"/>
      <c r="K155" s="226">
        <v>0</v>
      </c>
      <c r="L155" s="232">
        <v>0</v>
      </c>
      <c r="M155" s="227"/>
      <c r="N155" s="227"/>
      <c r="O155" s="227"/>
      <c r="P155" s="227"/>
      <c r="Q155" s="227"/>
      <c r="R155" s="227"/>
      <c r="S155" s="227"/>
      <c r="T155" s="140"/>
      <c r="U155" s="140"/>
      <c r="V155" s="378"/>
    </row>
    <row r="156" spans="6:22" ht="17.25" customHeight="1">
      <c r="G156" s="60" t="s">
        <v>171</v>
      </c>
      <c r="I156" s="228"/>
      <c r="J156" s="231"/>
      <c r="K156" s="229">
        <v>0</v>
      </c>
      <c r="L156" s="226">
        <v>0</v>
      </c>
      <c r="M156" s="227"/>
      <c r="N156" s="227"/>
      <c r="O156" s="227"/>
      <c r="P156" s="227"/>
      <c r="Q156" s="227"/>
      <c r="R156" s="227"/>
      <c r="S156" s="227"/>
      <c r="T156" s="140"/>
      <c r="U156" s="140"/>
      <c r="V156" s="378"/>
    </row>
    <row r="157" spans="6:22">
      <c r="G157" s="60" t="s">
        <v>172</v>
      </c>
      <c r="I157" s="228"/>
      <c r="J157" s="231"/>
      <c r="K157" s="231"/>
      <c r="L157" s="226">
        <v>0</v>
      </c>
      <c r="M157" s="232">
        <f>L157</f>
        <v>0</v>
      </c>
      <c r="N157" s="231"/>
      <c r="O157" s="227"/>
      <c r="P157" s="227"/>
      <c r="Q157" s="227"/>
      <c r="R157" s="227"/>
      <c r="S157" s="227"/>
      <c r="T157" s="140"/>
      <c r="U157" s="140"/>
      <c r="V157" s="378"/>
    </row>
    <row r="158" spans="6:22">
      <c r="G158" s="60" t="s">
        <v>173</v>
      </c>
      <c r="I158" s="228"/>
      <c r="J158" s="231"/>
      <c r="K158" s="231"/>
      <c r="L158" s="229">
        <v>0</v>
      </c>
      <c r="M158" s="226">
        <v>0</v>
      </c>
      <c r="N158" s="231"/>
      <c r="O158" s="227"/>
      <c r="P158" s="227"/>
      <c r="Q158" s="227"/>
      <c r="R158" s="227"/>
      <c r="S158" s="227"/>
      <c r="T158" s="140"/>
      <c r="U158" s="140"/>
      <c r="V158" s="378"/>
    </row>
    <row r="159" spans="6:22">
      <c r="G159" s="60" t="s">
        <v>174</v>
      </c>
      <c r="I159" s="228"/>
      <c r="J159" s="231"/>
      <c r="K159" s="231"/>
      <c r="L159" s="231"/>
      <c r="M159" s="226">
        <v>0</v>
      </c>
      <c r="N159" s="232">
        <v>0</v>
      </c>
      <c r="O159" s="227"/>
      <c r="P159" s="227"/>
      <c r="Q159" s="227"/>
      <c r="R159" s="227"/>
      <c r="S159" s="227"/>
      <c r="T159" s="140"/>
      <c r="U159" s="140"/>
      <c r="V159" s="378"/>
    </row>
    <row r="160" spans="6:22">
      <c r="G160" s="60" t="s">
        <v>175</v>
      </c>
      <c r="I160" s="228"/>
      <c r="J160" s="231"/>
      <c r="K160" s="231"/>
      <c r="L160" s="231"/>
      <c r="M160" s="229">
        <v>0</v>
      </c>
      <c r="N160" s="226">
        <v>0</v>
      </c>
      <c r="O160" s="227"/>
      <c r="P160" s="227"/>
      <c r="Q160" s="227"/>
      <c r="R160" s="227"/>
      <c r="S160" s="227"/>
      <c r="T160" s="140"/>
      <c r="U160" s="140"/>
      <c r="V160" s="378"/>
    </row>
    <row r="161" spans="2:22">
      <c r="G161" s="60" t="s">
        <v>176</v>
      </c>
      <c r="I161" s="228"/>
      <c r="J161" s="231"/>
      <c r="K161" s="231"/>
      <c r="L161" s="231"/>
      <c r="M161" s="231"/>
      <c r="N161" s="233">
        <v>0</v>
      </c>
      <c r="O161" s="234">
        <f>N161</f>
        <v>0</v>
      </c>
      <c r="P161" s="227"/>
      <c r="Q161" s="227"/>
      <c r="R161" s="227"/>
      <c r="S161" s="227"/>
      <c r="T161" s="140"/>
      <c r="U161" s="140"/>
      <c r="V161" s="378"/>
    </row>
    <row r="162" spans="2:22">
      <c r="G162" s="60" t="s">
        <v>167</v>
      </c>
      <c r="I162" s="228"/>
      <c r="J162" s="231"/>
      <c r="K162" s="231"/>
      <c r="L162" s="231"/>
      <c r="M162" s="231"/>
      <c r="N162" s="235">
        <v>0</v>
      </c>
      <c r="O162" s="236">
        <v>0</v>
      </c>
      <c r="P162" s="227"/>
      <c r="Q162" s="227"/>
      <c r="R162" s="227"/>
      <c r="S162" s="227"/>
      <c r="T162" s="140"/>
      <c r="U162" s="140"/>
      <c r="V162" s="378"/>
    </row>
    <row r="163" spans="2:22">
      <c r="G163" s="60" t="s">
        <v>168</v>
      </c>
      <c r="I163" s="228"/>
      <c r="J163" s="231"/>
      <c r="K163" s="231"/>
      <c r="L163" s="231"/>
      <c r="M163" s="231"/>
      <c r="N163" s="231"/>
      <c r="O163" s="236">
        <f>O137</f>
        <v>0</v>
      </c>
      <c r="P163" s="234">
        <v>0</v>
      </c>
      <c r="Q163" s="227"/>
      <c r="R163" s="227"/>
      <c r="S163" s="227"/>
      <c r="T163" s="140"/>
      <c r="U163" s="140"/>
      <c r="V163" s="378"/>
    </row>
    <row r="164" spans="2:22">
      <c r="G164" s="60" t="s">
        <v>185</v>
      </c>
      <c r="I164" s="228"/>
      <c r="J164" s="231"/>
      <c r="K164" s="231"/>
      <c r="L164" s="231"/>
      <c r="M164" s="231"/>
      <c r="N164" s="231"/>
      <c r="O164" s="234">
        <v>0</v>
      </c>
      <c r="P164" s="236">
        <v>0</v>
      </c>
      <c r="Q164" s="227"/>
      <c r="R164" s="227"/>
      <c r="S164" s="227"/>
      <c r="T164" s="140"/>
      <c r="U164" s="140"/>
      <c r="V164" s="378"/>
    </row>
    <row r="165" spans="2:22">
      <c r="G165" s="60" t="s">
        <v>186</v>
      </c>
      <c r="I165" s="228"/>
      <c r="J165" s="231"/>
      <c r="K165" s="231"/>
      <c r="L165" s="231"/>
      <c r="M165" s="231"/>
      <c r="N165" s="231"/>
      <c r="O165" s="231"/>
      <c r="P165" s="236">
        <f>P137</f>
        <v>677</v>
      </c>
      <c r="Q165" s="229">
        <f>P165</f>
        <v>677</v>
      </c>
      <c r="R165" s="227"/>
      <c r="S165" s="227"/>
      <c r="T165" s="140"/>
      <c r="U165" s="140"/>
      <c r="V165" s="378"/>
    </row>
    <row r="166" spans="2:22">
      <c r="G166" s="60" t="s">
        <v>187</v>
      </c>
      <c r="I166" s="228"/>
      <c r="J166" s="231"/>
      <c r="K166" s="231"/>
      <c r="L166" s="231"/>
      <c r="M166" s="231"/>
      <c r="N166" s="231"/>
      <c r="O166" s="231"/>
      <c r="P166" s="234">
        <f>Q166</f>
        <v>0</v>
      </c>
      <c r="Q166" s="237">
        <v>0</v>
      </c>
      <c r="R166" s="227"/>
      <c r="S166" s="227"/>
      <c r="T166" s="140"/>
      <c r="U166" s="140"/>
      <c r="V166" s="378"/>
    </row>
    <row r="167" spans="2:22">
      <c r="G167" s="60" t="s">
        <v>188</v>
      </c>
      <c r="I167" s="228"/>
      <c r="J167" s="231"/>
      <c r="K167" s="231"/>
      <c r="L167" s="231"/>
      <c r="M167" s="231"/>
      <c r="N167" s="231"/>
      <c r="O167" s="231"/>
      <c r="P167" s="231"/>
      <c r="Q167" s="236"/>
      <c r="R167" s="238">
        <f>Q167</f>
        <v>0</v>
      </c>
      <c r="S167" s="227"/>
      <c r="T167" s="140"/>
      <c r="U167" s="140"/>
      <c r="V167" s="378"/>
    </row>
    <row r="168" spans="2:22">
      <c r="G168" s="60" t="s">
        <v>189</v>
      </c>
      <c r="I168" s="228"/>
      <c r="J168" s="231"/>
      <c r="K168" s="231"/>
      <c r="L168" s="231"/>
      <c r="M168" s="231"/>
      <c r="N168" s="231"/>
      <c r="O168" s="231"/>
      <c r="P168" s="231"/>
      <c r="Q168" s="238">
        <v>3514</v>
      </c>
      <c r="R168" s="239">
        <v>3514</v>
      </c>
      <c r="S168" s="227"/>
      <c r="T168" s="140"/>
      <c r="U168" s="140"/>
      <c r="V168" s="378"/>
    </row>
    <row r="169" spans="2:22">
      <c r="G169" s="60" t="s">
        <v>190</v>
      </c>
      <c r="I169" s="228"/>
      <c r="J169" s="231"/>
      <c r="K169" s="231"/>
      <c r="L169" s="231"/>
      <c r="M169" s="231"/>
      <c r="N169" s="231"/>
      <c r="O169" s="231"/>
      <c r="P169" s="231"/>
      <c r="Q169" s="231"/>
      <c r="R169" s="239">
        <v>0</v>
      </c>
      <c r="S169" s="238">
        <f>R169</f>
        <v>0</v>
      </c>
      <c r="T169" s="140"/>
      <c r="U169" s="140"/>
      <c r="V169" s="378"/>
    </row>
    <row r="170" spans="2:22">
      <c r="G170" s="60" t="s">
        <v>199</v>
      </c>
      <c r="I170" s="228"/>
      <c r="J170" s="231"/>
      <c r="K170" s="231"/>
      <c r="L170" s="231"/>
      <c r="M170" s="231"/>
      <c r="N170" s="231"/>
      <c r="O170" s="231"/>
      <c r="P170" s="231"/>
      <c r="Q170" s="231"/>
      <c r="R170" s="234">
        <v>0</v>
      </c>
      <c r="S170" s="239">
        <v>0</v>
      </c>
      <c r="T170" s="140"/>
      <c r="U170" s="140"/>
      <c r="V170" s="378"/>
    </row>
    <row r="171" spans="2:22">
      <c r="G171" s="60" t="s">
        <v>200</v>
      </c>
      <c r="I171" s="228"/>
      <c r="J171" s="231"/>
      <c r="K171" s="231"/>
      <c r="L171" s="231"/>
      <c r="M171" s="231"/>
      <c r="N171" s="231"/>
      <c r="O171" s="231"/>
      <c r="P171" s="231"/>
      <c r="Q171" s="231"/>
      <c r="R171" s="231"/>
      <c r="S171" s="239">
        <v>0</v>
      </c>
      <c r="T171" s="238">
        <f>S171</f>
        <v>0</v>
      </c>
      <c r="U171" s="140"/>
      <c r="V171" s="378"/>
    </row>
    <row r="172" spans="2:22">
      <c r="G172" s="60" t="s">
        <v>308</v>
      </c>
      <c r="I172" s="228"/>
      <c r="J172" s="231"/>
      <c r="K172" s="231"/>
      <c r="L172" s="231"/>
      <c r="M172" s="231"/>
      <c r="N172" s="231"/>
      <c r="O172" s="231"/>
      <c r="P172" s="231"/>
      <c r="Q172" s="231"/>
      <c r="R172" s="231"/>
      <c r="S172" s="234">
        <f>T172</f>
        <v>0</v>
      </c>
      <c r="T172" s="239">
        <v>0</v>
      </c>
      <c r="U172" s="140"/>
      <c r="V172" s="378"/>
    </row>
    <row r="173" spans="2:22">
      <c r="G173" s="60" t="s">
        <v>307</v>
      </c>
      <c r="I173" s="110"/>
      <c r="J173" s="103"/>
      <c r="K173" s="103"/>
      <c r="L173" s="103"/>
      <c r="M173" s="103"/>
      <c r="N173" s="103"/>
      <c r="O173" s="103"/>
      <c r="P173" s="103"/>
      <c r="Q173" s="103"/>
      <c r="R173" s="103"/>
      <c r="S173" s="103"/>
      <c r="T173" s="239">
        <v>0</v>
      </c>
      <c r="U173" s="238">
        <f>T173</f>
        <v>0</v>
      </c>
      <c r="V173" s="346">
        <f>U173</f>
        <v>0</v>
      </c>
    </row>
    <row r="174" spans="2:22">
      <c r="G174" s="60" t="s">
        <v>318</v>
      </c>
      <c r="I174" s="110"/>
      <c r="J174" s="103"/>
      <c r="K174" s="103"/>
      <c r="L174" s="103"/>
      <c r="M174" s="103"/>
      <c r="N174" s="103"/>
      <c r="O174" s="103"/>
      <c r="P174" s="103"/>
      <c r="Q174" s="103"/>
      <c r="R174" s="103"/>
      <c r="S174" s="103"/>
      <c r="T174" s="234">
        <f>U174</f>
        <v>0</v>
      </c>
      <c r="U174" s="363">
        <v>0</v>
      </c>
      <c r="V174" s="379">
        <v>0</v>
      </c>
    </row>
    <row r="175" spans="2:22">
      <c r="G175" s="60" t="s">
        <v>319</v>
      </c>
      <c r="I175" s="47"/>
      <c r="J175" s="188"/>
      <c r="K175" s="188"/>
      <c r="L175" s="188"/>
      <c r="M175" s="188"/>
      <c r="N175" s="188"/>
      <c r="O175" s="188"/>
      <c r="P175" s="188"/>
      <c r="Q175" s="188"/>
      <c r="R175" s="188"/>
      <c r="S175" s="188"/>
      <c r="T175" s="188"/>
      <c r="U175" s="375">
        <v>0</v>
      </c>
      <c r="V175" s="380">
        <v>0</v>
      </c>
    </row>
    <row r="176" spans="2:22">
      <c r="B176" s="1" t="s">
        <v>178</v>
      </c>
      <c r="G176" s="26" t="s">
        <v>17</v>
      </c>
      <c r="I176" s="7"/>
      <c r="J176" s="7"/>
      <c r="K176" s="7"/>
      <c r="L176" s="7"/>
      <c r="M176" s="7"/>
      <c r="N176" s="7"/>
      <c r="O176" s="7"/>
      <c r="P176" s="240">
        <f>P163-P164-P165+P166</f>
        <v>-677</v>
      </c>
      <c r="Q176" s="240">
        <f>Q165-Q166-Q167+Q168</f>
        <v>4191</v>
      </c>
      <c r="R176" s="240">
        <f>R167-R168-R169+R170</f>
        <v>-3514</v>
      </c>
      <c r="S176" s="7">
        <f>S169-S170+S171-S172</f>
        <v>0</v>
      </c>
      <c r="T176" s="7">
        <f>T171-T172-T173+T174</f>
        <v>0</v>
      </c>
      <c r="U176" s="7">
        <f>U173-U174-U175</f>
        <v>0</v>
      </c>
      <c r="V176" s="7">
        <f>V173-V174-V175</f>
        <v>0</v>
      </c>
    </row>
    <row r="177" spans="1:22">
      <c r="G177" s="6"/>
      <c r="I177" s="148"/>
      <c r="J177" s="148"/>
      <c r="K177" s="148"/>
      <c r="L177" s="148"/>
      <c r="M177" s="148"/>
      <c r="N177" s="148"/>
      <c r="O177" s="148"/>
      <c r="P177" s="148"/>
      <c r="Q177" s="148"/>
      <c r="R177" s="148"/>
      <c r="S177" s="148"/>
      <c r="T177" s="148"/>
      <c r="U177" s="148"/>
      <c r="V177" s="148"/>
    </row>
    <row r="178" spans="1:22">
      <c r="G178" s="26" t="s">
        <v>12</v>
      </c>
      <c r="H178" s="55"/>
      <c r="I178" s="149"/>
      <c r="J178" s="150"/>
      <c r="K178" s="150"/>
      <c r="L178" s="150"/>
      <c r="M178" s="150"/>
      <c r="N178" s="150"/>
      <c r="O178" s="150"/>
      <c r="P178" s="150"/>
      <c r="Q178" s="150"/>
      <c r="R178" s="150"/>
      <c r="S178" s="150"/>
      <c r="T178" s="150"/>
      <c r="U178" s="150"/>
      <c r="V178" s="384"/>
    </row>
    <row r="179" spans="1:22">
      <c r="G179" s="6"/>
      <c r="I179" s="148"/>
      <c r="J179" s="148"/>
      <c r="K179" s="148"/>
      <c r="L179" s="148"/>
      <c r="M179" s="148"/>
      <c r="N179" s="148"/>
      <c r="O179" s="148"/>
      <c r="P179" s="148"/>
      <c r="Q179" s="148"/>
      <c r="R179" s="148"/>
      <c r="S179" s="148"/>
      <c r="T179" s="148"/>
      <c r="U179" s="148"/>
      <c r="V179" s="148"/>
    </row>
    <row r="180" spans="1:22" ht="18.75">
      <c r="C180" s="1" t="s">
        <v>178</v>
      </c>
      <c r="D180" s="1" t="s">
        <v>255</v>
      </c>
      <c r="E180" s="1" t="s">
        <v>108</v>
      </c>
      <c r="F180" s="9" t="s">
        <v>26</v>
      </c>
      <c r="H180" s="55"/>
      <c r="I180" s="151">
        <f t="shared" ref="I180:S180" si="31" xml:space="preserve"> I137 + I142 - I148 + I176 + I178</f>
        <v>0</v>
      </c>
      <c r="J180" s="152">
        <f t="shared" si="31"/>
        <v>0</v>
      </c>
      <c r="K180" s="152">
        <f t="shared" si="31"/>
        <v>0</v>
      </c>
      <c r="L180" s="152">
        <f t="shared" si="31"/>
        <v>0</v>
      </c>
      <c r="M180" s="152">
        <f t="shared" si="31"/>
        <v>0</v>
      </c>
      <c r="N180" s="152">
        <f t="shared" si="31"/>
        <v>0</v>
      </c>
      <c r="O180" s="152">
        <f t="shared" si="31"/>
        <v>0</v>
      </c>
      <c r="P180" s="152">
        <f t="shared" si="31"/>
        <v>0</v>
      </c>
      <c r="Q180" s="152">
        <f t="shared" si="31"/>
        <v>9233.3730515304796</v>
      </c>
      <c r="R180" s="152">
        <f t="shared" si="31"/>
        <v>1861.5510081531293</v>
      </c>
      <c r="S180" s="152">
        <f t="shared" si="31"/>
        <v>5342</v>
      </c>
      <c r="T180" s="152">
        <f t="shared" ref="T180:U180" si="32" xml:space="preserve"> T137 + T142 - T148 + T176 + T178</f>
        <v>5024</v>
      </c>
      <c r="U180" s="152">
        <f t="shared" si="32"/>
        <v>4604</v>
      </c>
      <c r="V180" s="385">
        <f t="shared" ref="V180" si="33" xml:space="preserve"> V137 + V142 - V148 + V176 + V178</f>
        <v>4221</v>
      </c>
    </row>
    <row r="181" spans="1:22">
      <c r="G181" s="6"/>
      <c r="I181" s="7"/>
      <c r="J181" s="7"/>
      <c r="K181" s="7"/>
      <c r="L181" s="23"/>
      <c r="M181" s="23"/>
      <c r="N181" s="23"/>
      <c r="O181" s="23"/>
      <c r="P181" s="23"/>
      <c r="Q181" s="23"/>
      <c r="R181" s="23"/>
      <c r="S181" s="23"/>
      <c r="T181" s="23"/>
      <c r="U181" s="23"/>
      <c r="V181" s="23"/>
    </row>
    <row r="182" spans="1:22" ht="15.75" thickBot="1">
      <c r="S182" s="1"/>
    </row>
    <row r="183" spans="1:22" ht="15" customHeight="1">
      <c r="F183" s="8"/>
      <c r="G183" s="8"/>
      <c r="H183" s="8"/>
      <c r="I183" s="8"/>
      <c r="J183" s="8"/>
      <c r="K183" s="8"/>
      <c r="L183" s="8"/>
      <c r="M183" s="8"/>
      <c r="N183" s="8"/>
      <c r="O183" s="8"/>
      <c r="P183" s="8"/>
      <c r="Q183" s="8"/>
      <c r="R183" s="8"/>
      <c r="S183" s="8"/>
      <c r="T183" s="8"/>
      <c r="U183" s="8"/>
      <c r="V183" s="8"/>
    </row>
    <row r="184" spans="1:22" ht="15" customHeight="1" thickBot="1">
      <c r="S184" s="1"/>
    </row>
    <row r="185" spans="1:22" ht="21" customHeight="1" thickBot="1">
      <c r="F185" s="13" t="s">
        <v>4</v>
      </c>
      <c r="G185" s="13"/>
      <c r="H185" s="179" t="s">
        <v>202</v>
      </c>
      <c r="I185" s="180"/>
      <c r="J185" s="168"/>
      <c r="S185" s="1"/>
    </row>
    <row r="186" spans="1:22" ht="15" customHeight="1">
      <c r="S186" s="1"/>
    </row>
    <row r="187" spans="1:22" ht="18.75" customHeight="1">
      <c r="F187" s="9" t="s">
        <v>21</v>
      </c>
      <c r="G187" s="9"/>
      <c r="I187" s="2">
        <f>'Facility Detail'!$G$3475</f>
        <v>2011</v>
      </c>
      <c r="J187" s="2">
        <f t="shared" ref="J187:P187" si="34">I187+1</f>
        <v>2012</v>
      </c>
      <c r="K187" s="2">
        <f t="shared" si="34"/>
        <v>2013</v>
      </c>
      <c r="L187" s="2">
        <f t="shared" si="34"/>
        <v>2014</v>
      </c>
      <c r="M187" s="2">
        <f>L187+1</f>
        <v>2015</v>
      </c>
      <c r="N187" s="2">
        <f t="shared" si="34"/>
        <v>2016</v>
      </c>
      <c r="O187" s="2">
        <f t="shared" si="34"/>
        <v>2017</v>
      </c>
      <c r="P187" s="2">
        <f t="shared" si="34"/>
        <v>2018</v>
      </c>
      <c r="Q187" s="2">
        <f t="shared" ref="Q187" si="35">P187+1</f>
        <v>2019</v>
      </c>
      <c r="R187" s="2">
        <f t="shared" ref="R187" si="36">Q187+1</f>
        <v>2020</v>
      </c>
      <c r="S187" s="2">
        <f>R187+1</f>
        <v>2021</v>
      </c>
      <c r="T187" s="2">
        <f>S187+1</f>
        <v>2022</v>
      </c>
      <c r="U187" s="2">
        <f>T187+1</f>
        <v>2023</v>
      </c>
      <c r="V187" s="2">
        <f>U187+1</f>
        <v>2024</v>
      </c>
    </row>
    <row r="188" spans="1:22" ht="15" customHeight="1">
      <c r="G188" s="60" t="str">
        <f>"Total MWh Produced / Purchased from " &amp; H185</f>
        <v>Total MWh Produced / Purchased from Bennett Creek Wind Farm - REC Only</v>
      </c>
      <c r="H188" s="55"/>
      <c r="I188" s="3">
        <v>12259</v>
      </c>
      <c r="J188" s="4"/>
      <c r="K188" s="4"/>
      <c r="L188" s="4"/>
      <c r="M188" s="4">
        <v>8656</v>
      </c>
      <c r="N188" s="4">
        <v>11174</v>
      </c>
      <c r="O188" s="4">
        <v>9667</v>
      </c>
      <c r="P188" s="4">
        <v>3216</v>
      </c>
      <c r="Q188" s="4"/>
      <c r="R188" s="4"/>
      <c r="S188" s="4"/>
      <c r="T188" s="4"/>
      <c r="U188" s="4"/>
      <c r="V188" s="369"/>
    </row>
    <row r="189" spans="1:22" ht="15" customHeight="1">
      <c r="G189" s="60" t="s">
        <v>25</v>
      </c>
      <c r="H189" s="55"/>
      <c r="I189" s="260">
        <v>1</v>
      </c>
      <c r="J189" s="41"/>
      <c r="K189" s="41"/>
      <c r="L189" s="41"/>
      <c r="M189" s="41">
        <v>1</v>
      </c>
      <c r="N189" s="41">
        <v>1</v>
      </c>
      <c r="O189" s="41">
        <v>1</v>
      </c>
      <c r="P189" s="41">
        <v>1</v>
      </c>
      <c r="Q189" s="41"/>
      <c r="R189" s="41"/>
      <c r="S189" s="41"/>
      <c r="T189" s="41"/>
      <c r="U189" s="41"/>
      <c r="V189" s="381"/>
    </row>
    <row r="190" spans="1:22" ht="15" customHeight="1">
      <c r="G190" s="60" t="s">
        <v>20</v>
      </c>
      <c r="H190" s="55"/>
      <c r="I190" s="261">
        <v>1</v>
      </c>
      <c r="J190" s="36"/>
      <c r="K190" s="36"/>
      <c r="L190" s="36"/>
      <c r="M190" s="36">
        <v>1</v>
      </c>
      <c r="N190" s="36">
        <v>1</v>
      </c>
      <c r="O190" s="36">
        <v>1</v>
      </c>
      <c r="P190" s="36">
        <v>1</v>
      </c>
      <c r="Q190" s="36"/>
      <c r="R190" s="36"/>
      <c r="S190" s="36"/>
      <c r="T190" s="36"/>
      <c r="U190" s="36"/>
      <c r="V190" s="382"/>
    </row>
    <row r="191" spans="1:22" ht="15" customHeight="1">
      <c r="A191" s="1" t="s">
        <v>134</v>
      </c>
      <c r="G191" s="26" t="s">
        <v>22</v>
      </c>
      <c r="H191" s="6"/>
      <c r="I191" s="30">
        <v>12259</v>
      </c>
      <c r="J191" s="30">
        <v>0</v>
      </c>
      <c r="K191" s="30">
        <v>0</v>
      </c>
      <c r="L191" s="30">
        <v>0</v>
      </c>
      <c r="M191" s="30">
        <v>8656</v>
      </c>
      <c r="N191" s="155">
        <v>11174</v>
      </c>
      <c r="O191" s="155">
        <v>9667</v>
      </c>
      <c r="P191" s="155">
        <v>3216</v>
      </c>
      <c r="Q191" s="155">
        <f t="shared" ref="Q191" si="37">Q188 * Q189 * Q190</f>
        <v>0</v>
      </c>
      <c r="R191" s="155">
        <f t="shared" ref="R191:S191" si="38">R188 * R189 * R190</f>
        <v>0</v>
      </c>
      <c r="S191" s="155">
        <f t="shared" si="38"/>
        <v>0</v>
      </c>
      <c r="T191" s="155">
        <f t="shared" ref="T191:U191" si="39">T188 * T189 * T190</f>
        <v>0</v>
      </c>
      <c r="U191" s="155">
        <f t="shared" si="39"/>
        <v>0</v>
      </c>
      <c r="V191" s="155">
        <f t="shared" ref="V191" si="40">V188 * V189 * V190</f>
        <v>0</v>
      </c>
    </row>
    <row r="192" spans="1:22" ht="15" customHeight="1">
      <c r="I192" s="29"/>
      <c r="J192" s="29"/>
      <c r="K192" s="29"/>
      <c r="L192" s="29"/>
      <c r="M192" s="29"/>
      <c r="N192" s="20"/>
      <c r="O192" s="20"/>
      <c r="P192" s="20"/>
      <c r="Q192" s="20"/>
      <c r="R192" s="20"/>
      <c r="S192" s="20"/>
      <c r="T192" s="20"/>
      <c r="U192" s="20"/>
      <c r="V192" s="20"/>
    </row>
    <row r="193" spans="6:22" ht="18.75" customHeight="1">
      <c r="F193" s="9" t="s">
        <v>118</v>
      </c>
      <c r="I193" s="2">
        <f>'Facility Detail'!$G$3475</f>
        <v>2011</v>
      </c>
      <c r="J193" s="2">
        <f>I193+1</f>
        <v>2012</v>
      </c>
      <c r="K193" s="2">
        <f>J193+1</f>
        <v>2013</v>
      </c>
      <c r="L193" s="2">
        <f>L187</f>
        <v>2014</v>
      </c>
      <c r="M193" s="2">
        <f>M187</f>
        <v>2015</v>
      </c>
      <c r="N193" s="2">
        <f>N187</f>
        <v>2016</v>
      </c>
      <c r="O193" s="2">
        <f>O187</f>
        <v>2017</v>
      </c>
      <c r="P193" s="2">
        <f t="shared" ref="P193:Q193" si="41">P187</f>
        <v>2018</v>
      </c>
      <c r="Q193" s="2">
        <f t="shared" si="41"/>
        <v>2019</v>
      </c>
      <c r="R193" s="2">
        <f t="shared" ref="R193:S193" si="42">R187</f>
        <v>2020</v>
      </c>
      <c r="S193" s="2">
        <f t="shared" si="42"/>
        <v>2021</v>
      </c>
      <c r="T193" s="2">
        <f t="shared" ref="T193:U193" si="43">T187</f>
        <v>2022</v>
      </c>
      <c r="U193" s="2">
        <f t="shared" si="43"/>
        <v>2023</v>
      </c>
      <c r="V193" s="2">
        <f t="shared" ref="V193" si="44">V187</f>
        <v>2024</v>
      </c>
    </row>
    <row r="194" spans="6:22" ht="15" customHeight="1">
      <c r="G194" s="60" t="s">
        <v>10</v>
      </c>
      <c r="H194" s="55"/>
      <c r="I194" s="38">
        <f>IF( $J8 = "Eligible", I191 * 'Facility Detail'!$G$3472, 0 )</f>
        <v>0</v>
      </c>
      <c r="J194" s="11">
        <f>IF( $J8 = "Eligible", J191 * 'Facility Detail'!$G$3472, 0 )</f>
        <v>0</v>
      </c>
      <c r="K194" s="11">
        <f>IF( $J8 = "Eligible", K191 * 'Facility Detail'!$G$3472, 0 )</f>
        <v>0</v>
      </c>
      <c r="L194" s="11">
        <f>IF( $J8 = "Eligible", L191 * 'Facility Detail'!$G$3472, 0 )</f>
        <v>0</v>
      </c>
      <c r="M194" s="11">
        <f>IF( $J8 = "Eligible", M191 * 'Facility Detail'!$G$3472, 0 )</f>
        <v>0</v>
      </c>
      <c r="N194" s="11">
        <f>IF( $J8 = "Eligible", N191 * 'Facility Detail'!$G$3472, 0 )</f>
        <v>0</v>
      </c>
      <c r="O194" s="11">
        <f>IF( $J8 = "Eligible", O191 * 'Facility Detail'!$G$3472, 0 )</f>
        <v>0</v>
      </c>
      <c r="P194" s="11">
        <f>IF( $J8 = "Eligible", P191 * 'Facility Detail'!$G$3472, 0 )</f>
        <v>0</v>
      </c>
      <c r="Q194" s="11">
        <f>IF( $J8 = "Eligible", Q191 * 'Facility Detail'!$G$3472, 0 )</f>
        <v>0</v>
      </c>
      <c r="R194" s="11">
        <f>IF( $J8 = "Eligible", R191 * 'Facility Detail'!$G$3472, 0 )</f>
        <v>0</v>
      </c>
      <c r="S194" s="11">
        <f>IF( $J8 = "Eligible", S191 * 'Facility Detail'!$G$3472, 0 )</f>
        <v>0</v>
      </c>
      <c r="T194" s="11">
        <f>IF( $J8 = "Eligible", T191 * 'Facility Detail'!$G$3472, 0 )</f>
        <v>0</v>
      </c>
      <c r="U194" s="11">
        <f>IF( $J8 = "Eligible", U191 * 'Facility Detail'!$G$3472, 0 )</f>
        <v>0</v>
      </c>
      <c r="V194" s="370">
        <f>IF( $J8 = "Eligible", V191 * 'Facility Detail'!$G$3472, 0 )</f>
        <v>0</v>
      </c>
    </row>
    <row r="195" spans="6:22" ht="15" customHeight="1">
      <c r="G195" s="60" t="s">
        <v>6</v>
      </c>
      <c r="H195" s="55"/>
      <c r="I195" s="39">
        <f>IF( $K8 = "Eligible", I191, 0 )</f>
        <v>0</v>
      </c>
      <c r="J195" s="187">
        <f>IF( $K8 = "Eligible", J191, 0 )</f>
        <v>0</v>
      </c>
      <c r="K195" s="187">
        <f>IF( $K8 = "Eligible", K191, 0 )</f>
        <v>0</v>
      </c>
      <c r="L195" s="187">
        <f>IF( $K8 = "Eligible", L191, 0 )</f>
        <v>0</v>
      </c>
      <c r="M195" s="187">
        <f t="shared" ref="M195:S195" si="45">IF( $K8 = "Eligible", M191, 0 )</f>
        <v>0</v>
      </c>
      <c r="N195" s="187">
        <f t="shared" si="45"/>
        <v>0</v>
      </c>
      <c r="O195" s="187">
        <f t="shared" si="45"/>
        <v>0</v>
      </c>
      <c r="P195" s="187">
        <f t="shared" si="45"/>
        <v>0</v>
      </c>
      <c r="Q195" s="187">
        <f t="shared" si="45"/>
        <v>0</v>
      </c>
      <c r="R195" s="187">
        <f t="shared" si="45"/>
        <v>0</v>
      </c>
      <c r="S195" s="187">
        <f t="shared" si="45"/>
        <v>0</v>
      </c>
      <c r="T195" s="187">
        <f t="shared" ref="T195:U195" si="46">IF( $K8 = "Eligible", T191, 0 )</f>
        <v>0</v>
      </c>
      <c r="U195" s="187">
        <f t="shared" si="46"/>
        <v>0</v>
      </c>
      <c r="V195" s="371">
        <f t="shared" ref="V195" si="47">IF( $K8 = "Eligible", V191, 0 )</f>
        <v>0</v>
      </c>
    </row>
    <row r="196" spans="6:22" ht="15" customHeight="1">
      <c r="G196" s="26" t="s">
        <v>120</v>
      </c>
      <c r="H196" s="6"/>
      <c r="I196" s="32">
        <f t="shared" ref="I196" si="48">SUM(I194:I195)</f>
        <v>0</v>
      </c>
      <c r="J196" s="33">
        <f t="shared" ref="J196:S196" si="49">SUM(J194:J195)</f>
        <v>0</v>
      </c>
      <c r="K196" s="33">
        <f t="shared" si="49"/>
        <v>0</v>
      </c>
      <c r="L196" s="33">
        <f t="shared" si="49"/>
        <v>0</v>
      </c>
      <c r="M196" s="33">
        <f t="shared" si="49"/>
        <v>0</v>
      </c>
      <c r="N196" s="33">
        <f t="shared" si="49"/>
        <v>0</v>
      </c>
      <c r="O196" s="33">
        <f t="shared" si="49"/>
        <v>0</v>
      </c>
      <c r="P196" s="33">
        <f t="shared" si="49"/>
        <v>0</v>
      </c>
      <c r="Q196" s="33">
        <f t="shared" si="49"/>
        <v>0</v>
      </c>
      <c r="R196" s="33">
        <f t="shared" si="49"/>
        <v>0</v>
      </c>
      <c r="S196" s="33">
        <f t="shared" si="49"/>
        <v>0</v>
      </c>
      <c r="T196" s="33">
        <f t="shared" ref="T196:U196" si="50">SUM(T194:T195)</f>
        <v>0</v>
      </c>
      <c r="U196" s="33">
        <f t="shared" si="50"/>
        <v>0</v>
      </c>
      <c r="V196" s="33">
        <f t="shared" ref="V196" si="51">SUM(V194:V195)</f>
        <v>0</v>
      </c>
    </row>
    <row r="197" spans="6:22" ht="15" customHeight="1">
      <c r="I197" s="31"/>
      <c r="J197" s="24"/>
      <c r="K197" s="24"/>
      <c r="L197" s="24"/>
      <c r="M197" s="24"/>
      <c r="N197" s="24"/>
      <c r="O197" s="24"/>
      <c r="P197" s="24"/>
      <c r="Q197" s="24"/>
      <c r="R197" s="24"/>
      <c r="S197" s="24"/>
      <c r="T197" s="24"/>
      <c r="U197" s="24"/>
      <c r="V197" s="24"/>
    </row>
    <row r="198" spans="6:22" ht="18.75" customHeight="1">
      <c r="F198" s="9" t="s">
        <v>30</v>
      </c>
      <c r="I198" s="2">
        <f>'Facility Detail'!$G$3475</f>
        <v>2011</v>
      </c>
      <c r="J198" s="2">
        <f>I198+1</f>
        <v>2012</v>
      </c>
      <c r="K198" s="2">
        <f>J198+1</f>
        <v>2013</v>
      </c>
      <c r="L198" s="2">
        <f>L187</f>
        <v>2014</v>
      </c>
      <c r="M198" s="2">
        <f>M187</f>
        <v>2015</v>
      </c>
      <c r="N198" s="2">
        <f>N187</f>
        <v>2016</v>
      </c>
      <c r="O198" s="2">
        <f>O187</f>
        <v>2017</v>
      </c>
      <c r="P198" s="2">
        <f t="shared" ref="P198:Q198" si="52">P187</f>
        <v>2018</v>
      </c>
      <c r="Q198" s="2">
        <f t="shared" si="52"/>
        <v>2019</v>
      </c>
      <c r="R198" s="2">
        <f t="shared" ref="R198:S198" si="53">R187</f>
        <v>2020</v>
      </c>
      <c r="S198" s="2">
        <f t="shared" si="53"/>
        <v>2021</v>
      </c>
      <c r="T198" s="2">
        <f t="shared" ref="T198:U198" si="54">T187</f>
        <v>2022</v>
      </c>
      <c r="U198" s="2">
        <f t="shared" si="54"/>
        <v>2023</v>
      </c>
      <c r="V198" s="2">
        <f t="shared" ref="V198" si="55">V187</f>
        <v>2024</v>
      </c>
    </row>
    <row r="199" spans="6:22" ht="15" customHeight="1">
      <c r="G199" s="60" t="s">
        <v>47</v>
      </c>
      <c r="H199" s="55"/>
      <c r="I199" s="69"/>
      <c r="J199" s="70"/>
      <c r="K199" s="70"/>
      <c r="L199" s="70"/>
      <c r="M199" s="70"/>
      <c r="N199" s="70"/>
      <c r="O199" s="70"/>
      <c r="P199" s="70"/>
      <c r="Q199" s="70"/>
      <c r="R199" s="70"/>
      <c r="S199" s="70"/>
      <c r="T199" s="70"/>
      <c r="U199" s="70"/>
      <c r="V199" s="372"/>
    </row>
    <row r="200" spans="6:22" ht="15" customHeight="1">
      <c r="G200" s="61" t="s">
        <v>23</v>
      </c>
      <c r="H200" s="129"/>
      <c r="I200" s="71"/>
      <c r="J200" s="72"/>
      <c r="K200" s="72"/>
      <c r="L200" s="72"/>
      <c r="M200" s="72"/>
      <c r="N200" s="72"/>
      <c r="O200" s="72"/>
      <c r="P200" s="72"/>
      <c r="Q200" s="72"/>
      <c r="R200" s="72"/>
      <c r="S200" s="72"/>
      <c r="T200" s="72"/>
      <c r="U200" s="72"/>
      <c r="V200" s="373"/>
    </row>
    <row r="201" spans="6:22" ht="15" customHeight="1">
      <c r="G201" s="61" t="s">
        <v>89</v>
      </c>
      <c r="H201" s="128"/>
      <c r="I201" s="43"/>
      <c r="J201" s="44"/>
      <c r="K201" s="44"/>
      <c r="L201" s="44"/>
      <c r="M201" s="44"/>
      <c r="N201" s="44"/>
      <c r="O201" s="44"/>
      <c r="P201" s="44"/>
      <c r="Q201" s="44"/>
      <c r="R201" s="44"/>
      <c r="S201" s="44"/>
      <c r="T201" s="44"/>
      <c r="U201" s="44"/>
      <c r="V201" s="374"/>
    </row>
    <row r="202" spans="6:22" ht="15" customHeight="1">
      <c r="G202" s="26" t="s">
        <v>90</v>
      </c>
      <c r="I202" s="7">
        <f t="shared" ref="I202:N202" si="56">SUM(I199:I201)</f>
        <v>0</v>
      </c>
      <c r="J202" s="7">
        <f t="shared" si="56"/>
        <v>0</v>
      </c>
      <c r="K202" s="7">
        <f t="shared" si="56"/>
        <v>0</v>
      </c>
      <c r="L202" s="7">
        <f t="shared" si="56"/>
        <v>0</v>
      </c>
      <c r="M202" s="7">
        <f t="shared" si="56"/>
        <v>0</v>
      </c>
      <c r="N202" s="7">
        <f t="shared" si="56"/>
        <v>0</v>
      </c>
      <c r="O202" s="7">
        <f t="shared" ref="O202:Q202" si="57">SUM(O199:O201)</f>
        <v>0</v>
      </c>
      <c r="P202" s="7">
        <f t="shared" si="57"/>
        <v>0</v>
      </c>
      <c r="Q202" s="7">
        <f t="shared" si="57"/>
        <v>0</v>
      </c>
      <c r="R202" s="7">
        <f t="shared" ref="R202:S202" si="58">SUM(R199:R201)</f>
        <v>0</v>
      </c>
      <c r="S202" s="7">
        <f t="shared" si="58"/>
        <v>0</v>
      </c>
      <c r="T202" s="7">
        <f t="shared" ref="T202:U202" si="59">SUM(T199:T201)</f>
        <v>0</v>
      </c>
      <c r="U202" s="132">
        <f t="shared" si="59"/>
        <v>0</v>
      </c>
      <c r="V202" s="7">
        <f t="shared" ref="V202" si="60">SUM(V199:V201)</f>
        <v>0</v>
      </c>
    </row>
    <row r="203" spans="6:22" ht="15" customHeight="1">
      <c r="G203" s="6"/>
      <c r="I203" s="7"/>
      <c r="J203" s="7"/>
      <c r="K203" s="7"/>
      <c r="L203" s="23"/>
      <c r="M203" s="23"/>
      <c r="N203" s="23"/>
      <c r="O203" s="23"/>
      <c r="P203" s="23"/>
      <c r="Q203" s="23"/>
      <c r="R203" s="23"/>
      <c r="S203" s="23"/>
      <c r="T203" s="23"/>
      <c r="U203" s="23"/>
      <c r="V203" s="23"/>
    </row>
    <row r="204" spans="6:22" ht="18.75" customHeight="1">
      <c r="F204" s="9" t="s">
        <v>100</v>
      </c>
      <c r="I204" s="2">
        <f>'Facility Detail'!$G$3475</f>
        <v>2011</v>
      </c>
      <c r="J204" s="2">
        <f t="shared" ref="J204:P204" si="61">I204+1</f>
        <v>2012</v>
      </c>
      <c r="K204" s="2">
        <f t="shared" si="61"/>
        <v>2013</v>
      </c>
      <c r="L204" s="2">
        <f t="shared" si="61"/>
        <v>2014</v>
      </c>
      <c r="M204" s="2">
        <f>L204+1</f>
        <v>2015</v>
      </c>
      <c r="N204" s="2">
        <f t="shared" si="61"/>
        <v>2016</v>
      </c>
      <c r="O204" s="2">
        <f t="shared" si="61"/>
        <v>2017</v>
      </c>
      <c r="P204" s="2">
        <f t="shared" si="61"/>
        <v>2018</v>
      </c>
      <c r="Q204" s="2">
        <f t="shared" ref="Q204" si="62">P204+1</f>
        <v>2019</v>
      </c>
      <c r="R204" s="2">
        <f t="shared" ref="R204" si="63">Q204+1</f>
        <v>2020</v>
      </c>
      <c r="S204" s="2">
        <f>R204+1</f>
        <v>2021</v>
      </c>
      <c r="T204" s="2">
        <f>S204+1</f>
        <v>2022</v>
      </c>
      <c r="U204" s="2">
        <f>T204+1</f>
        <v>2023</v>
      </c>
      <c r="V204" s="2">
        <f>U204+1</f>
        <v>2024</v>
      </c>
    </row>
    <row r="205" spans="6:22" ht="15" customHeight="1">
      <c r="G205" s="60" t="str">
        <f xml:space="preserve"> 'Facility Detail'!$G$3475 &amp; " Surplus Applied to " &amp; ( 'Facility Detail'!$G$3475 + 1 )</f>
        <v>2011 Surplus Applied to 2012</v>
      </c>
      <c r="I205" s="3">
        <f>I191</f>
        <v>12259</v>
      </c>
      <c r="J205" s="45">
        <f>I205</f>
        <v>12259</v>
      </c>
      <c r="K205" s="102"/>
      <c r="L205" s="102"/>
      <c r="M205" s="102"/>
      <c r="N205" s="102"/>
      <c r="O205" s="102"/>
      <c r="P205" s="102"/>
      <c r="Q205" s="102"/>
      <c r="R205" s="102"/>
      <c r="S205" s="102"/>
      <c r="T205" s="102"/>
      <c r="U205" s="210"/>
      <c r="V205" s="376"/>
    </row>
    <row r="206" spans="6:22" ht="15" customHeight="1">
      <c r="G206" s="60" t="str">
        <f xml:space="preserve"> ( 'Facility Detail'!$G$3475 + 1 ) &amp; " Surplus Applied to " &amp; ( 'Facility Detail'!$G$3475 )</f>
        <v>2012 Surplus Applied to 2011</v>
      </c>
      <c r="I206" s="35">
        <f>J206</f>
        <v>0</v>
      </c>
      <c r="J206" s="40"/>
      <c r="K206" s="103"/>
      <c r="L206" s="103"/>
      <c r="M206" s="103"/>
      <c r="N206" s="103"/>
      <c r="O206" s="58"/>
      <c r="P206" s="58"/>
      <c r="Q206" s="58"/>
      <c r="R206" s="58"/>
      <c r="S206" s="58"/>
      <c r="T206" s="58"/>
      <c r="U206" s="211"/>
      <c r="V206" s="377"/>
    </row>
    <row r="207" spans="6:22" ht="15" customHeight="1">
      <c r="G207" s="60" t="str">
        <f xml:space="preserve"> ( 'Facility Detail'!$G$3475 + 1 ) &amp; " Surplus Applied to " &amp; ( 'Facility Detail'!$G$3475 + 2 )</f>
        <v>2012 Surplus Applied to 2013</v>
      </c>
      <c r="I207" s="46"/>
      <c r="J207" s="10">
        <f>J191</f>
        <v>0</v>
      </c>
      <c r="K207" s="54">
        <f>J207</f>
        <v>0</v>
      </c>
      <c r="L207" s="103"/>
      <c r="M207" s="103"/>
      <c r="N207" s="103"/>
      <c r="O207" s="58"/>
      <c r="P207" s="58"/>
      <c r="Q207" s="58"/>
      <c r="R207" s="58"/>
      <c r="S207" s="58"/>
      <c r="T207" s="58"/>
      <c r="U207" s="211"/>
      <c r="V207" s="377"/>
    </row>
    <row r="208" spans="6:22" ht="15" customHeight="1">
      <c r="G208" s="60" t="str">
        <f xml:space="preserve"> ( 'Facility Detail'!$G$3475 + 2 ) &amp; " Surplus Applied to " &amp; ( 'Facility Detail'!$G$3475 + 1 )</f>
        <v>2013 Surplus Applied to 2012</v>
      </c>
      <c r="I208" s="46"/>
      <c r="J208" s="54">
        <f>K208</f>
        <v>0</v>
      </c>
      <c r="K208" s="109"/>
      <c r="L208" s="103"/>
      <c r="M208" s="103"/>
      <c r="N208" s="103"/>
      <c r="O208" s="58"/>
      <c r="P208" s="58"/>
      <c r="Q208" s="58"/>
      <c r="R208" s="58"/>
      <c r="S208" s="58"/>
      <c r="T208" s="58"/>
      <c r="U208" s="211"/>
      <c r="V208" s="377"/>
    </row>
    <row r="209" spans="2:22" ht="15" customHeight="1">
      <c r="G209" s="60" t="str">
        <f xml:space="preserve"> ( 'Facility Detail'!$G$3475 + 2 ) &amp; " Surplus Applied to " &amp; ( 'Facility Detail'!$G$3475 + 3 )</f>
        <v>2013 Surplus Applied to 2014</v>
      </c>
      <c r="I209" s="110"/>
      <c r="J209" s="112"/>
      <c r="K209" s="40">
        <f>K191</f>
        <v>0</v>
      </c>
      <c r="L209" s="113">
        <f>K209</f>
        <v>0</v>
      </c>
      <c r="M209" s="103"/>
      <c r="N209" s="103"/>
      <c r="O209" s="58"/>
      <c r="P209" s="58"/>
      <c r="Q209" s="58"/>
      <c r="R209" s="58"/>
      <c r="S209" s="58"/>
      <c r="T209" s="58"/>
      <c r="U209" s="211"/>
      <c r="V209" s="377"/>
    </row>
    <row r="210" spans="2:22" ht="15" customHeight="1">
      <c r="G210" s="60" t="str">
        <f xml:space="preserve"> ( 'Facility Detail'!$G$3475 + 3 ) &amp; " Surplus Applied to " &amp; ( 'Facility Detail'!$G$3475 + 2 )</f>
        <v>2014 Surplus Applied to 2013</v>
      </c>
      <c r="I210" s="110"/>
      <c r="J210" s="120"/>
      <c r="K210" s="126">
        <f>L210</f>
        <v>0</v>
      </c>
      <c r="L210" s="40"/>
      <c r="M210" s="103"/>
      <c r="N210" s="103"/>
      <c r="O210" s="58"/>
      <c r="P210" s="58"/>
      <c r="Q210" s="58"/>
      <c r="R210" s="58"/>
      <c r="S210" s="58"/>
      <c r="T210" s="58"/>
      <c r="U210" s="211"/>
      <c r="V210" s="377"/>
    </row>
    <row r="211" spans="2:22" ht="15" customHeight="1">
      <c r="G211" s="60" t="str">
        <f xml:space="preserve"> ( 'Facility Detail'!$G$3475 + 3 ) &amp; " Surplus Applied to " &amp; ( 'Facility Detail'!$G$3475 + 4 )</f>
        <v>2014 Surplus Applied to 2015</v>
      </c>
      <c r="I211" s="110"/>
      <c r="J211" s="112"/>
      <c r="K211" s="127"/>
      <c r="L211" s="40">
        <f>L191</f>
        <v>0</v>
      </c>
      <c r="M211" s="119">
        <f>L211</f>
        <v>0</v>
      </c>
      <c r="N211" s="112"/>
      <c r="O211" s="114"/>
      <c r="P211" s="114"/>
      <c r="Q211" s="114"/>
      <c r="R211" s="58"/>
      <c r="S211" s="58"/>
      <c r="T211" s="58"/>
      <c r="U211" s="140"/>
      <c r="V211" s="378"/>
    </row>
    <row r="212" spans="2:22" ht="15" customHeight="1">
      <c r="G212" s="60" t="str">
        <f xml:space="preserve"> ( 'Facility Detail'!$G$3475 + 4 ) &amp; " Surplus Applied to " &amp; ( 'Facility Detail'!$G$3475 + 3 )</f>
        <v>2015 Surplus Applied to 2014</v>
      </c>
      <c r="I212" s="46"/>
      <c r="J212" s="114"/>
      <c r="K212" s="125"/>
      <c r="L212" s="116">
        <f>M212</f>
        <v>0</v>
      </c>
      <c r="M212" s="117"/>
      <c r="N212" s="114"/>
      <c r="O212" s="114"/>
      <c r="P212" s="114"/>
      <c r="Q212" s="114"/>
      <c r="R212" s="58"/>
      <c r="S212" s="58"/>
      <c r="T212" s="58"/>
      <c r="U212" s="140"/>
      <c r="V212" s="378"/>
    </row>
    <row r="213" spans="2:22" ht="15" customHeight="1">
      <c r="G213" s="60" t="str">
        <f xml:space="preserve"> ( 'Facility Detail'!$G$3475 + 4 ) &amp; " Surplus Applied to " &amp; ( 'Facility Detail'!$G$3475 + 5 )</f>
        <v>2015 Surplus Applied to 2016</v>
      </c>
      <c r="I213" s="134"/>
      <c r="J213" s="135"/>
      <c r="K213" s="131"/>
      <c r="L213" s="135"/>
      <c r="M213" s="136">
        <f>M191</f>
        <v>8656</v>
      </c>
      <c r="N213" s="137">
        <f>M213</f>
        <v>8656</v>
      </c>
      <c r="O213" s="58"/>
      <c r="P213" s="58"/>
      <c r="Q213" s="58"/>
      <c r="R213" s="58"/>
      <c r="S213" s="58"/>
      <c r="T213" s="58"/>
      <c r="U213" s="211"/>
      <c r="V213" s="377"/>
    </row>
    <row r="214" spans="2:22" ht="15" customHeight="1">
      <c r="G214" s="60" t="str">
        <f xml:space="preserve"> ( 'Facility Detail'!$G$3475 + 5 ) &amp; " Surplus Applied to " &amp; ( 'Facility Detail'!$G$3475 + 4 )</f>
        <v>2016 Surplus Applied to 2015</v>
      </c>
      <c r="H214" s="55"/>
      <c r="I214" s="46"/>
      <c r="J214" s="114"/>
      <c r="K214" s="114"/>
      <c r="L214" s="114"/>
      <c r="M214" s="54">
        <f>N214</f>
        <v>0</v>
      </c>
      <c r="N214" s="117"/>
      <c r="O214" s="58"/>
      <c r="P214" s="58"/>
      <c r="Q214" s="58"/>
      <c r="R214" s="58"/>
      <c r="S214" s="58"/>
      <c r="T214" s="58"/>
      <c r="U214" s="211"/>
      <c r="V214" s="377"/>
    </row>
    <row r="215" spans="2:22" ht="15" customHeight="1">
      <c r="G215" s="60" t="str">
        <f xml:space="preserve"> ( 'Facility Detail'!$G$3475 + 5 ) &amp; " Surplus Applied to " &amp; ( 'Facility Detail'!$G$3475 + 6 )</f>
        <v>2016 Surplus Applied to 2017</v>
      </c>
      <c r="H215" s="55"/>
      <c r="I215" s="46"/>
      <c r="J215" s="114"/>
      <c r="K215" s="114"/>
      <c r="L215" s="114"/>
      <c r="M215" s="114"/>
      <c r="N215" s="117">
        <f>N191</f>
        <v>11174</v>
      </c>
      <c r="O215" s="54">
        <f>N215</f>
        <v>11174</v>
      </c>
      <c r="P215" s="58"/>
      <c r="Q215" s="58"/>
      <c r="R215" s="58"/>
      <c r="S215" s="58"/>
      <c r="T215" s="58"/>
      <c r="U215" s="211"/>
      <c r="V215" s="377"/>
    </row>
    <row r="216" spans="2:22" ht="15" customHeight="1">
      <c r="G216" s="60" t="s">
        <v>167</v>
      </c>
      <c r="I216" s="46"/>
      <c r="J216" s="114"/>
      <c r="K216" s="114"/>
      <c r="L216" s="114"/>
      <c r="M216" s="114"/>
      <c r="N216" s="116"/>
      <c r="O216" s="117"/>
      <c r="P216" s="114"/>
      <c r="Q216" s="58"/>
      <c r="R216" s="58"/>
      <c r="S216" s="58"/>
      <c r="T216" s="58"/>
      <c r="U216" s="211"/>
      <c r="V216" s="377"/>
    </row>
    <row r="217" spans="2:22" ht="15" customHeight="1">
      <c r="G217" s="60" t="s">
        <v>168</v>
      </c>
      <c r="I217" s="46"/>
      <c r="J217" s="114"/>
      <c r="K217" s="114"/>
      <c r="L217" s="114"/>
      <c r="M217" s="114"/>
      <c r="N217" s="114"/>
      <c r="O217" s="117">
        <v>9667</v>
      </c>
      <c r="P217" s="54">
        <f>O217</f>
        <v>9667</v>
      </c>
      <c r="Q217" s="58"/>
      <c r="R217" s="58"/>
      <c r="S217" s="58"/>
      <c r="T217" s="58"/>
      <c r="U217" s="140"/>
      <c r="V217" s="378"/>
    </row>
    <row r="218" spans="2:22" ht="15" customHeight="1">
      <c r="G218" s="60" t="s">
        <v>185</v>
      </c>
      <c r="I218" s="46"/>
      <c r="J218" s="114"/>
      <c r="K218" s="114"/>
      <c r="L218" s="114"/>
      <c r="M218" s="114"/>
      <c r="N218" s="114"/>
      <c r="O218" s="116"/>
      <c r="P218" s="117"/>
      <c r="Q218" s="58"/>
      <c r="R218" s="58"/>
      <c r="S218" s="58"/>
      <c r="T218" s="58"/>
      <c r="U218" s="140"/>
      <c r="V218" s="378"/>
    </row>
    <row r="219" spans="2:22" ht="15" customHeight="1">
      <c r="G219" s="60" t="s">
        <v>186</v>
      </c>
      <c r="I219" s="47"/>
      <c r="J219" s="104"/>
      <c r="K219" s="104"/>
      <c r="L219" s="104"/>
      <c r="M219" s="104"/>
      <c r="N219" s="104"/>
      <c r="O219" s="104"/>
      <c r="P219" s="118">
        <f>P191</f>
        <v>3216</v>
      </c>
      <c r="Q219" s="161">
        <f>P219</f>
        <v>3216</v>
      </c>
      <c r="R219" s="188"/>
      <c r="S219" s="188"/>
      <c r="T219" s="188"/>
      <c r="U219" s="364"/>
      <c r="V219" s="383"/>
    </row>
    <row r="220" spans="2:22" ht="15" customHeight="1">
      <c r="B220" s="1" t="s">
        <v>134</v>
      </c>
      <c r="G220" s="26" t="s">
        <v>17</v>
      </c>
      <c r="I220" s="7">
        <f xml:space="preserve"> I206 - I205</f>
        <v>-12259</v>
      </c>
      <c r="J220" s="7">
        <f xml:space="preserve"> J205 + J208 - J207 - J206</f>
        <v>12259</v>
      </c>
      <c r="K220" s="7">
        <f>K207 - K208 -K209</f>
        <v>0</v>
      </c>
      <c r="L220" s="7">
        <f>L209-L210-L211</f>
        <v>0</v>
      </c>
      <c r="M220" s="7">
        <f>M211-M212-M213</f>
        <v>-8656</v>
      </c>
      <c r="N220" s="7">
        <f>N213-N214-N215</f>
        <v>-2518</v>
      </c>
      <c r="O220" s="7">
        <f>O215-O216-O217</f>
        <v>1507</v>
      </c>
      <c r="P220" s="7">
        <f>P217-P218-P219</f>
        <v>6451</v>
      </c>
      <c r="Q220" s="7">
        <f>Q219</f>
        <v>3216</v>
      </c>
      <c r="R220" s="7"/>
      <c r="S220" s="7"/>
      <c r="T220" s="7"/>
      <c r="U220" s="132"/>
      <c r="V220" s="7"/>
    </row>
    <row r="221" spans="2:22" ht="15" customHeight="1">
      <c r="G221" s="6"/>
      <c r="I221" s="7"/>
      <c r="J221" s="7"/>
      <c r="K221" s="7"/>
      <c r="L221" s="7"/>
      <c r="M221" s="7"/>
      <c r="N221" s="7"/>
      <c r="O221" s="7"/>
      <c r="P221" s="7"/>
      <c r="Q221" s="7"/>
      <c r="R221" s="7"/>
      <c r="S221" s="7"/>
      <c r="T221" s="7"/>
      <c r="U221" s="132"/>
      <c r="V221" s="7"/>
    </row>
    <row r="222" spans="2:22" ht="15" customHeight="1">
      <c r="G222" s="26" t="s">
        <v>12</v>
      </c>
      <c r="H222" s="55"/>
      <c r="I222" s="149"/>
      <c r="J222" s="150"/>
      <c r="K222" s="150"/>
      <c r="L222" s="150"/>
      <c r="M222" s="150"/>
      <c r="N222" s="150"/>
      <c r="O222" s="150"/>
      <c r="P222" s="150"/>
      <c r="Q222" s="150"/>
      <c r="R222" s="150"/>
      <c r="S222" s="150"/>
      <c r="T222" s="150"/>
      <c r="U222" s="150"/>
      <c r="V222" s="384"/>
    </row>
    <row r="223" spans="2:22" ht="15" customHeight="1">
      <c r="G223" s="6"/>
      <c r="I223" s="148"/>
      <c r="J223" s="148"/>
      <c r="K223" s="148"/>
      <c r="L223" s="148"/>
      <c r="M223" s="148"/>
      <c r="N223" s="148"/>
      <c r="O223" s="148"/>
      <c r="P223" s="148"/>
      <c r="Q223" s="148"/>
      <c r="R223" s="148"/>
      <c r="S223" s="148"/>
      <c r="T223" s="148"/>
      <c r="U223" s="148"/>
      <c r="V223" s="148"/>
    </row>
    <row r="224" spans="2:22" ht="18.75" customHeight="1">
      <c r="C224" s="1" t="s">
        <v>134</v>
      </c>
      <c r="D224" s="1" t="s">
        <v>135</v>
      </c>
      <c r="E224" s="1" t="s">
        <v>107</v>
      </c>
      <c r="F224" s="9" t="s">
        <v>26</v>
      </c>
      <c r="H224" s="55"/>
      <c r="I224" s="151">
        <f t="shared" ref="I224:U224" si="64" xml:space="preserve"> I191 + I196 - I202 + I220 + I222</f>
        <v>0</v>
      </c>
      <c r="J224" s="152">
        <f t="shared" si="64"/>
        <v>12259</v>
      </c>
      <c r="K224" s="152">
        <f t="shared" si="64"/>
        <v>0</v>
      </c>
      <c r="L224" s="152">
        <f t="shared" si="64"/>
        <v>0</v>
      </c>
      <c r="M224" s="152">
        <f t="shared" si="64"/>
        <v>0</v>
      </c>
      <c r="N224" s="152">
        <f t="shared" si="64"/>
        <v>8656</v>
      </c>
      <c r="O224" s="152">
        <f t="shared" si="64"/>
        <v>11174</v>
      </c>
      <c r="P224" s="152">
        <f t="shared" si="64"/>
        <v>9667</v>
      </c>
      <c r="Q224" s="152">
        <f t="shared" si="64"/>
        <v>3216</v>
      </c>
      <c r="R224" s="152">
        <f t="shared" si="64"/>
        <v>0</v>
      </c>
      <c r="S224" s="152">
        <f t="shared" si="64"/>
        <v>0</v>
      </c>
      <c r="T224" s="152">
        <f t="shared" si="64"/>
        <v>0</v>
      </c>
      <c r="U224" s="152">
        <f t="shared" si="64"/>
        <v>0</v>
      </c>
      <c r="V224" s="385">
        <f t="shared" ref="V224" si="65" xml:space="preserve"> V191 + V196 - V202 + V220 + V222</f>
        <v>0</v>
      </c>
    </row>
    <row r="225" spans="1:22" ht="15" customHeight="1">
      <c r="G225" s="6"/>
      <c r="I225" s="7"/>
      <c r="J225" s="7"/>
      <c r="K225" s="7"/>
      <c r="L225" s="23"/>
      <c r="M225" s="23"/>
      <c r="N225" s="23"/>
      <c r="O225" s="23"/>
      <c r="P225" s="23"/>
      <c r="Q225" s="23"/>
      <c r="R225" s="23"/>
      <c r="S225" s="23"/>
      <c r="T225" s="23"/>
      <c r="U225" s="23"/>
      <c r="V225" s="23"/>
    </row>
    <row r="226" spans="1:22" ht="15.75" customHeight="1" thickBot="1">
      <c r="S226" s="1"/>
    </row>
    <row r="227" spans="1:22" ht="15.75" thickBot="1">
      <c r="F227" s="8"/>
      <c r="G227" s="8"/>
      <c r="H227" s="8"/>
      <c r="I227" s="8"/>
      <c r="J227" s="8"/>
      <c r="K227" s="8"/>
      <c r="L227" s="8"/>
      <c r="M227" s="8"/>
      <c r="N227" s="8"/>
      <c r="O227" s="8"/>
      <c r="P227" s="8"/>
      <c r="Q227" s="8"/>
      <c r="R227" s="8"/>
      <c r="S227" s="8"/>
      <c r="T227" s="8"/>
      <c r="U227" s="8"/>
      <c r="V227" s="8"/>
    </row>
    <row r="228" spans="1:22" ht="21.75" thickBot="1">
      <c r="F228" s="13" t="s">
        <v>4</v>
      </c>
      <c r="G228" s="13"/>
      <c r="H228" s="179" t="s">
        <v>206</v>
      </c>
      <c r="I228" s="177"/>
      <c r="S228" s="1"/>
    </row>
    <row r="229" spans="1:22">
      <c r="S229" s="1"/>
    </row>
    <row r="230" spans="1:22" ht="18.75">
      <c r="F230" s="9" t="s">
        <v>21</v>
      </c>
      <c r="G230" s="9"/>
      <c r="I230" s="2">
        <v>2011</v>
      </c>
      <c r="J230" s="2">
        <f>I230+1</f>
        <v>2012</v>
      </c>
      <c r="K230" s="2">
        <f t="shared" ref="K230" si="66">J230+1</f>
        <v>2013</v>
      </c>
      <c r="L230" s="2">
        <f t="shared" ref="L230" si="67">K230+1</f>
        <v>2014</v>
      </c>
      <c r="M230" s="2">
        <f>L230+1</f>
        <v>2015</v>
      </c>
      <c r="N230" s="2">
        <f t="shared" ref="N230" si="68">M230+1</f>
        <v>2016</v>
      </c>
      <c r="O230" s="2">
        <f t="shared" ref="O230" si="69">N230+1</f>
        <v>2017</v>
      </c>
      <c r="P230" s="2">
        <f t="shared" ref="P230" si="70">O230+1</f>
        <v>2018</v>
      </c>
      <c r="Q230" s="2">
        <f t="shared" ref="Q230" si="71">P230+1</f>
        <v>2019</v>
      </c>
      <c r="R230" s="2">
        <f t="shared" ref="R230" si="72">Q230+1</f>
        <v>2020</v>
      </c>
      <c r="S230" s="2">
        <f>R230+1</f>
        <v>2021</v>
      </c>
      <c r="T230" s="2">
        <f>S230+1</f>
        <v>2022</v>
      </c>
      <c r="U230" s="2">
        <f>T230+1</f>
        <v>2023</v>
      </c>
      <c r="V230" s="2">
        <f>U230+1</f>
        <v>2024</v>
      </c>
    </row>
    <row r="231" spans="1:22">
      <c r="G231" s="60" t="str">
        <f>"Total MWh Produced / Purchased from " &amp; H228</f>
        <v>Total MWh Produced / Purchased from Bigfork</v>
      </c>
      <c r="H231" s="55"/>
      <c r="I231" s="3"/>
      <c r="J231" s="4"/>
      <c r="K231" s="4"/>
      <c r="L231" s="4"/>
      <c r="M231" s="4"/>
      <c r="N231" s="4"/>
      <c r="O231" s="4"/>
      <c r="P231" s="4"/>
      <c r="Q231" s="4"/>
      <c r="R231" s="4"/>
      <c r="S231" s="4">
        <v>1198</v>
      </c>
      <c r="T231" s="4">
        <v>1112</v>
      </c>
      <c r="U231" s="362">
        <v>1059.3887999999999</v>
      </c>
      <c r="V231" s="362">
        <v>1097.061936370003</v>
      </c>
    </row>
    <row r="232" spans="1:22">
      <c r="G232" s="60" t="s">
        <v>25</v>
      </c>
      <c r="H232" s="55"/>
      <c r="I232" s="260"/>
      <c r="J232" s="41"/>
      <c r="K232" s="41"/>
      <c r="L232" s="41"/>
      <c r="M232" s="41"/>
      <c r="N232" s="41"/>
      <c r="O232" s="41"/>
      <c r="P232" s="41"/>
      <c r="Q232" s="41"/>
      <c r="R232" s="41"/>
      <c r="S232" s="41">
        <v>1</v>
      </c>
      <c r="T232" s="41">
        <v>1</v>
      </c>
      <c r="U232" s="365">
        <v>1</v>
      </c>
      <c r="V232" s="365">
        <v>1</v>
      </c>
    </row>
    <row r="233" spans="1:22">
      <c r="G233" s="60" t="s">
        <v>20</v>
      </c>
      <c r="H233" s="55"/>
      <c r="I233" s="261"/>
      <c r="J233" s="36"/>
      <c r="K233" s="36"/>
      <c r="L233" s="36"/>
      <c r="M233" s="36"/>
      <c r="N233" s="36"/>
      <c r="O233" s="36"/>
      <c r="P233" s="36"/>
      <c r="Q233" s="36"/>
      <c r="R233" s="36"/>
      <c r="S233" s="36">
        <f>S2</f>
        <v>7.9696892166366717E-2</v>
      </c>
      <c r="T233" s="36">
        <f>T2</f>
        <v>7.8737918965874246E-2</v>
      </c>
      <c r="U233" s="366">
        <f>U2</f>
        <v>7.7386335360771719E-2</v>
      </c>
      <c r="V233" s="366">
        <f>V2</f>
        <v>7.7478165526227077E-2</v>
      </c>
    </row>
    <row r="234" spans="1:22">
      <c r="A234" s="1" t="s">
        <v>206</v>
      </c>
      <c r="G234" s="26" t="s">
        <v>22</v>
      </c>
      <c r="H234" s="6"/>
      <c r="I234" s="30">
        <v>0</v>
      </c>
      <c r="J234" s="30">
        <v>0</v>
      </c>
      <c r="K234" s="30">
        <v>0</v>
      </c>
      <c r="L234" s="30">
        <v>0</v>
      </c>
      <c r="M234" s="30">
        <v>0</v>
      </c>
      <c r="N234" s="155">
        <v>0</v>
      </c>
      <c r="O234" s="155">
        <v>0</v>
      </c>
      <c r="P234" s="155">
        <v>0</v>
      </c>
      <c r="Q234" s="155">
        <f>Q231*Q233</f>
        <v>0</v>
      </c>
      <c r="R234" s="155">
        <f>R231*R233</f>
        <v>0</v>
      </c>
      <c r="S234" s="155">
        <f>ROUNDDOWN(S231*S233,0)</f>
        <v>95</v>
      </c>
      <c r="T234" s="155">
        <f t="shared" ref="T234" si="73">ROUNDDOWN(T231*T233,0)</f>
        <v>87</v>
      </c>
      <c r="U234" s="155">
        <f>ROUNDUP(U231*U233,0)</f>
        <v>82</v>
      </c>
      <c r="V234" s="155">
        <f>ROUNDUP(V231*V233,0)</f>
        <v>85</v>
      </c>
    </row>
    <row r="235" spans="1:22">
      <c r="I235" s="29"/>
      <c r="J235" s="29"/>
      <c r="K235" s="29"/>
      <c r="L235" s="29"/>
      <c r="M235" s="29"/>
      <c r="N235" s="20"/>
      <c r="O235" s="20"/>
      <c r="P235" s="20"/>
      <c r="Q235" s="20"/>
      <c r="R235" s="20"/>
      <c r="S235" s="20"/>
      <c r="T235" s="20"/>
      <c r="U235" s="20"/>
      <c r="V235" s="20"/>
    </row>
    <row r="236" spans="1:22" ht="18.75">
      <c r="F236" s="9" t="s">
        <v>118</v>
      </c>
      <c r="I236" s="2">
        <v>2011</v>
      </c>
      <c r="J236" s="2">
        <f>I236+1</f>
        <v>2012</v>
      </c>
      <c r="K236" s="2">
        <f t="shared" ref="K236" si="74">J236+1</f>
        <v>2013</v>
      </c>
      <c r="L236" s="2">
        <f t="shared" ref="L236" si="75">K236+1</f>
        <v>2014</v>
      </c>
      <c r="M236" s="2">
        <f>L236+1</f>
        <v>2015</v>
      </c>
      <c r="N236" s="2">
        <f t="shared" ref="N236" si="76">M236+1</f>
        <v>2016</v>
      </c>
      <c r="O236" s="2">
        <f t="shared" ref="O236" si="77">N236+1</f>
        <v>2017</v>
      </c>
      <c r="P236" s="2">
        <f t="shared" ref="P236" si="78">O236+1</f>
        <v>2018</v>
      </c>
      <c r="Q236" s="2">
        <f t="shared" ref="Q236" si="79">P236+1</f>
        <v>2019</v>
      </c>
      <c r="R236" s="2">
        <f t="shared" ref="R236" si="80">Q236+1</f>
        <v>2020</v>
      </c>
      <c r="S236" s="2">
        <f>R236+1</f>
        <v>2021</v>
      </c>
      <c r="T236" s="2">
        <f>S236+1</f>
        <v>2022</v>
      </c>
      <c r="U236" s="2">
        <f>T236+1</f>
        <v>2023</v>
      </c>
      <c r="V236" s="2">
        <f>U236+1</f>
        <v>2024</v>
      </c>
    </row>
    <row r="237" spans="1:22">
      <c r="G237" s="60" t="s">
        <v>10</v>
      </c>
      <c r="H237" s="55"/>
      <c r="I237" s="38">
        <f>IF($J9 = "Eligible", I234 * 'Facility Detail'!$G$3472, 0 )</f>
        <v>0</v>
      </c>
      <c r="J237" s="11">
        <f>IF($J9 = "Eligible", J234 * 'Facility Detail'!$G$3472, 0 )</f>
        <v>0</v>
      </c>
      <c r="K237" s="11">
        <f>IF($J9 = "Eligible", K234 * 'Facility Detail'!$G$3472, 0 )</f>
        <v>0</v>
      </c>
      <c r="L237" s="11">
        <f>IF($J9 = "Eligible", L234 * 'Facility Detail'!$G$3472, 0 )</f>
        <v>0</v>
      </c>
      <c r="M237" s="11">
        <f>IF($J9 = "Eligible", M234 * 'Facility Detail'!$G$3472, 0 )</f>
        <v>0</v>
      </c>
      <c r="N237" s="11">
        <f>IF($J9 = "Eligible", N234 * 'Facility Detail'!$G$3472, 0 )</f>
        <v>0</v>
      </c>
      <c r="O237" s="11">
        <f>IF($J9 = "Eligible", O234 * 'Facility Detail'!$G$3472, 0 )</f>
        <v>0</v>
      </c>
      <c r="P237" s="11">
        <f>IF($J9 = "Eligible", P234 * 'Facility Detail'!$G$3472, 0 )</f>
        <v>0</v>
      </c>
      <c r="Q237" s="11">
        <f>IF($J9 = "Eligible", Q234 * 'Facility Detail'!$G$3472, 0 )</f>
        <v>0</v>
      </c>
      <c r="R237" s="11">
        <f>IF($J9 = "Eligible", R234 * 'Facility Detail'!$G$3472, 0 )</f>
        <v>0</v>
      </c>
      <c r="S237" s="11">
        <f>IF($J9 = "Eligible", S234 * 'Facility Detail'!$G$3472, 0 )</f>
        <v>0</v>
      </c>
      <c r="T237" s="11">
        <f>IF($J9 = "Eligible", T234 * 'Facility Detail'!$G$3472, 0 )</f>
        <v>0</v>
      </c>
      <c r="U237" s="11">
        <f>IF($J9 = "Eligible", U234 * 'Facility Detail'!$G$3472, 0 )</f>
        <v>0</v>
      </c>
      <c r="V237" s="370">
        <f>IF($J9 = "Eligible", V234 * 'Facility Detail'!$G$3472, 0 )</f>
        <v>0</v>
      </c>
    </row>
    <row r="238" spans="1:22">
      <c r="G238" s="60" t="s">
        <v>6</v>
      </c>
      <c r="H238" s="55"/>
      <c r="I238" s="39">
        <f>IF($K9= "Eligible", I234, 0 )</f>
        <v>0</v>
      </c>
      <c r="J238" s="187">
        <f>IF($K9= "Eligible", J234, 0 )</f>
        <v>0</v>
      </c>
      <c r="K238" s="187">
        <f>IF($K9= "Eligible", K234, 0 )</f>
        <v>0</v>
      </c>
      <c r="L238" s="187">
        <f>IF($K9= "Eligible", L234, 0 )</f>
        <v>0</v>
      </c>
      <c r="M238" s="187">
        <f t="shared" ref="M238:U238" si="81">IF($K9= "Eligible", M234, 0 )</f>
        <v>0</v>
      </c>
      <c r="N238" s="187">
        <f t="shared" si="81"/>
        <v>0</v>
      </c>
      <c r="O238" s="187">
        <f t="shared" si="81"/>
        <v>0</v>
      </c>
      <c r="P238" s="187">
        <f t="shared" si="81"/>
        <v>0</v>
      </c>
      <c r="Q238" s="187">
        <f t="shared" si="81"/>
        <v>0</v>
      </c>
      <c r="R238" s="187">
        <f t="shared" si="81"/>
        <v>0</v>
      </c>
      <c r="S238" s="187">
        <f t="shared" si="81"/>
        <v>0</v>
      </c>
      <c r="T238" s="187">
        <f t="shared" si="81"/>
        <v>0</v>
      </c>
      <c r="U238" s="187">
        <f t="shared" si="81"/>
        <v>0</v>
      </c>
      <c r="V238" s="371">
        <f t="shared" ref="V238" si="82">IF($K9= "Eligible", V234, 0 )</f>
        <v>0</v>
      </c>
    </row>
    <row r="239" spans="1:22">
      <c r="G239" s="26" t="s">
        <v>120</v>
      </c>
      <c r="H239" s="6"/>
      <c r="I239" s="32">
        <f>SUM(I237:I238)</f>
        <v>0</v>
      </c>
      <c r="J239" s="33">
        <f t="shared" ref="J239:S239" si="83">SUM(J237:J238)</f>
        <v>0</v>
      </c>
      <c r="K239" s="33">
        <f t="shared" si="83"/>
        <v>0</v>
      </c>
      <c r="L239" s="33">
        <f t="shared" si="83"/>
        <v>0</v>
      </c>
      <c r="M239" s="33">
        <f t="shared" si="83"/>
        <v>0</v>
      </c>
      <c r="N239" s="33">
        <f t="shared" si="83"/>
        <v>0</v>
      </c>
      <c r="O239" s="33">
        <f t="shared" si="83"/>
        <v>0</v>
      </c>
      <c r="P239" s="33">
        <f t="shared" si="83"/>
        <v>0</v>
      </c>
      <c r="Q239" s="33">
        <f t="shared" si="83"/>
        <v>0</v>
      </c>
      <c r="R239" s="33">
        <f t="shared" si="83"/>
        <v>0</v>
      </c>
      <c r="S239" s="33">
        <f t="shared" si="83"/>
        <v>0</v>
      </c>
      <c r="T239" s="33">
        <f t="shared" ref="T239:U239" si="84">SUM(T237:T238)</f>
        <v>0</v>
      </c>
      <c r="U239" s="33">
        <f t="shared" si="84"/>
        <v>0</v>
      </c>
      <c r="V239" s="33">
        <f t="shared" ref="V239" si="85">SUM(V237:V238)</f>
        <v>0</v>
      </c>
    </row>
    <row r="240" spans="1:22">
      <c r="I240" s="31"/>
      <c r="J240" s="24"/>
      <c r="K240" s="24"/>
      <c r="L240" s="24"/>
      <c r="M240" s="24"/>
      <c r="N240" s="24"/>
      <c r="O240" s="24"/>
      <c r="P240" s="24"/>
      <c r="Q240" s="24"/>
      <c r="R240" s="24"/>
      <c r="S240" s="24"/>
      <c r="T240" s="24"/>
      <c r="U240" s="24"/>
      <c r="V240" s="24"/>
    </row>
    <row r="241" spans="6:22" ht="18.75">
      <c r="F241" s="9" t="s">
        <v>30</v>
      </c>
      <c r="I241" s="2">
        <v>2011</v>
      </c>
      <c r="J241" s="2">
        <f>I241+1</f>
        <v>2012</v>
      </c>
      <c r="K241" s="2">
        <f t="shared" ref="K241" si="86">J241+1</f>
        <v>2013</v>
      </c>
      <c r="L241" s="2">
        <f t="shared" ref="L241" si="87">K241+1</f>
        <v>2014</v>
      </c>
      <c r="M241" s="2">
        <f>L241+1</f>
        <v>2015</v>
      </c>
      <c r="N241" s="2">
        <f t="shared" ref="N241" si="88">M241+1</f>
        <v>2016</v>
      </c>
      <c r="O241" s="2">
        <f t="shared" ref="O241" si="89">N241+1</f>
        <v>2017</v>
      </c>
      <c r="P241" s="2">
        <f t="shared" ref="P241" si="90">O241+1</f>
        <v>2018</v>
      </c>
      <c r="Q241" s="2">
        <f t="shared" ref="Q241" si="91">P241+1</f>
        <v>2019</v>
      </c>
      <c r="R241" s="2">
        <f t="shared" ref="R241" si="92">Q241+1</f>
        <v>2020</v>
      </c>
      <c r="S241" s="2">
        <f>R241+1</f>
        <v>2021</v>
      </c>
      <c r="T241" s="2">
        <f>S241+1</f>
        <v>2022</v>
      </c>
      <c r="U241" s="2">
        <f>T241+1</f>
        <v>2023</v>
      </c>
      <c r="V241" s="2">
        <f>U241+1</f>
        <v>2024</v>
      </c>
    </row>
    <row r="242" spans="6:22">
      <c r="G242" s="60" t="s">
        <v>47</v>
      </c>
      <c r="H242" s="55"/>
      <c r="I242" s="69"/>
      <c r="J242" s="70"/>
      <c r="K242" s="70"/>
      <c r="L242" s="70"/>
      <c r="M242" s="70"/>
      <c r="N242" s="70"/>
      <c r="O242" s="70"/>
      <c r="P242" s="70"/>
      <c r="Q242" s="70"/>
      <c r="R242" s="70"/>
      <c r="S242" s="70"/>
      <c r="T242" s="70"/>
      <c r="U242" s="70"/>
      <c r="V242" s="372"/>
    </row>
    <row r="243" spans="6:22">
      <c r="G243" s="61" t="s">
        <v>23</v>
      </c>
      <c r="H243" s="129"/>
      <c r="I243" s="71"/>
      <c r="J243" s="72"/>
      <c r="K243" s="72"/>
      <c r="L243" s="72"/>
      <c r="M243" s="72"/>
      <c r="N243" s="72"/>
      <c r="O243" s="72"/>
      <c r="P243" s="72"/>
      <c r="Q243" s="72"/>
      <c r="R243" s="72"/>
      <c r="S243" s="72"/>
      <c r="T243" s="72"/>
      <c r="U243" s="72"/>
      <c r="V243" s="373"/>
    </row>
    <row r="244" spans="6:22">
      <c r="G244" s="61" t="s">
        <v>89</v>
      </c>
      <c r="H244" s="128"/>
      <c r="I244" s="43"/>
      <c r="J244" s="44"/>
      <c r="K244" s="44"/>
      <c r="L244" s="44"/>
      <c r="M244" s="44"/>
      <c r="N244" s="44"/>
      <c r="O244" s="44"/>
      <c r="P244" s="44"/>
      <c r="Q244" s="44"/>
      <c r="R244" s="44"/>
      <c r="S244" s="44"/>
      <c r="T244" s="44"/>
      <c r="U244" s="44"/>
      <c r="V244" s="374"/>
    </row>
    <row r="245" spans="6:22">
      <c r="G245" s="26" t="s">
        <v>90</v>
      </c>
      <c r="I245" s="7">
        <v>0</v>
      </c>
      <c r="J245" s="7">
        <v>0</v>
      </c>
      <c r="K245" s="7">
        <v>0</v>
      </c>
      <c r="L245" s="7">
        <v>0</v>
      </c>
      <c r="M245" s="7">
        <v>0</v>
      </c>
      <c r="N245" s="7">
        <v>0</v>
      </c>
      <c r="O245" s="7">
        <v>0</v>
      </c>
      <c r="P245" s="7">
        <v>0</v>
      </c>
      <c r="Q245" s="7">
        <v>0</v>
      </c>
      <c r="R245" s="7">
        <v>0</v>
      </c>
      <c r="S245" s="7">
        <v>0</v>
      </c>
      <c r="T245" s="7">
        <v>0</v>
      </c>
      <c r="U245" s="132">
        <v>0</v>
      </c>
      <c r="V245" s="7">
        <v>0</v>
      </c>
    </row>
    <row r="246" spans="6:22">
      <c r="G246" s="6"/>
      <c r="I246" s="7"/>
      <c r="J246" s="7"/>
      <c r="K246" s="7"/>
      <c r="L246" s="23"/>
      <c r="M246" s="23"/>
      <c r="N246" s="23"/>
      <c r="O246" s="23"/>
      <c r="P246" s="23"/>
      <c r="Q246" s="23"/>
      <c r="R246" s="23"/>
      <c r="S246" s="23"/>
      <c r="T246" s="23"/>
      <c r="U246" s="23"/>
      <c r="V246" s="23"/>
    </row>
    <row r="247" spans="6:22" ht="18.75">
      <c r="F247" s="9" t="s">
        <v>100</v>
      </c>
      <c r="I247" s="2">
        <f>'Facility Detail'!$G$3475</f>
        <v>2011</v>
      </c>
      <c r="J247" s="2">
        <f>I247+1</f>
        <v>2012</v>
      </c>
      <c r="K247" s="2">
        <f t="shared" ref="K247" si="93">J247+1</f>
        <v>2013</v>
      </c>
      <c r="L247" s="2">
        <f t="shared" ref="L247" si="94">K247+1</f>
        <v>2014</v>
      </c>
      <c r="M247" s="2">
        <f>L247+1</f>
        <v>2015</v>
      </c>
      <c r="N247" s="2">
        <f t="shared" ref="N247" si="95">M247+1</f>
        <v>2016</v>
      </c>
      <c r="O247" s="2">
        <f t="shared" ref="O247" si="96">N247+1</f>
        <v>2017</v>
      </c>
      <c r="P247" s="2">
        <f t="shared" ref="P247" si="97">O247+1</f>
        <v>2018</v>
      </c>
      <c r="Q247" s="2">
        <f t="shared" ref="Q247" si="98">P247+1</f>
        <v>2019</v>
      </c>
      <c r="R247" s="2">
        <f t="shared" ref="R247" si="99">Q247+1</f>
        <v>2020</v>
      </c>
      <c r="S247" s="2">
        <f>R247+1</f>
        <v>2021</v>
      </c>
      <c r="T247" s="2">
        <f>S247+1</f>
        <v>2022</v>
      </c>
      <c r="U247" s="2">
        <f>T247+1</f>
        <v>2023</v>
      </c>
      <c r="V247" s="2">
        <f>U247+1</f>
        <v>2024</v>
      </c>
    </row>
    <row r="248" spans="6:22">
      <c r="G248" s="60" t="s">
        <v>68</v>
      </c>
      <c r="H248" s="55"/>
      <c r="I248" s="223"/>
      <c r="J248" s="224">
        <f>I248</f>
        <v>0</v>
      </c>
      <c r="K248" s="225"/>
      <c r="L248" s="225"/>
      <c r="M248" s="225"/>
      <c r="N248" s="225"/>
      <c r="O248" s="225"/>
      <c r="P248" s="225"/>
      <c r="Q248" s="225"/>
      <c r="R248" s="225"/>
      <c r="S248" s="225"/>
      <c r="T248" s="210"/>
      <c r="U248" s="210"/>
      <c r="V248" s="376"/>
    </row>
    <row r="249" spans="6:22">
      <c r="G249" s="60" t="s">
        <v>69</v>
      </c>
      <c r="H249" s="55"/>
      <c r="I249" s="222">
        <f>J249</f>
        <v>0</v>
      </c>
      <c r="J249" s="226"/>
      <c r="K249" s="227"/>
      <c r="L249" s="227"/>
      <c r="M249" s="227"/>
      <c r="N249" s="227"/>
      <c r="O249" s="227"/>
      <c r="P249" s="227"/>
      <c r="Q249" s="227"/>
      <c r="R249" s="227"/>
      <c r="S249" s="227"/>
      <c r="T249" s="211"/>
      <c r="U249" s="211"/>
      <c r="V249" s="377"/>
    </row>
    <row r="250" spans="6:22">
      <c r="G250" s="60" t="s">
        <v>70</v>
      </c>
      <c r="H250" s="55"/>
      <c r="I250" s="228"/>
      <c r="J250" s="226">
        <f>J234</f>
        <v>0</v>
      </c>
      <c r="K250" s="229">
        <f>J250</f>
        <v>0</v>
      </c>
      <c r="L250" s="227"/>
      <c r="M250" s="227"/>
      <c r="N250" s="227"/>
      <c r="O250" s="227"/>
      <c r="P250" s="227"/>
      <c r="Q250" s="227"/>
      <c r="R250" s="227"/>
      <c r="S250" s="227"/>
      <c r="T250" s="211"/>
      <c r="U250" s="211"/>
      <c r="V250" s="377"/>
    </row>
    <row r="251" spans="6:22">
      <c r="G251" s="60" t="s">
        <v>71</v>
      </c>
      <c r="H251" s="55"/>
      <c r="I251" s="228"/>
      <c r="J251" s="229">
        <f>K251</f>
        <v>0</v>
      </c>
      <c r="K251" s="230"/>
      <c r="L251" s="227"/>
      <c r="M251" s="227"/>
      <c r="N251" s="227"/>
      <c r="O251" s="227"/>
      <c r="P251" s="227"/>
      <c r="Q251" s="227"/>
      <c r="R251" s="227"/>
      <c r="S251" s="227"/>
      <c r="T251" s="211"/>
      <c r="U251" s="211"/>
      <c r="V251" s="377"/>
    </row>
    <row r="252" spans="6:22">
      <c r="G252" s="60" t="s">
        <v>170</v>
      </c>
      <c r="I252" s="228"/>
      <c r="J252" s="231"/>
      <c r="K252" s="226">
        <f>K234</f>
        <v>0</v>
      </c>
      <c r="L252" s="232">
        <f>K252</f>
        <v>0</v>
      </c>
      <c r="M252" s="227"/>
      <c r="N252" s="227"/>
      <c r="O252" s="227"/>
      <c r="P252" s="227"/>
      <c r="Q252" s="227"/>
      <c r="R252" s="227"/>
      <c r="S252" s="227"/>
      <c r="T252" s="140"/>
      <c r="U252" s="140"/>
      <c r="V252" s="378"/>
    </row>
    <row r="253" spans="6:22">
      <c r="G253" s="60" t="s">
        <v>171</v>
      </c>
      <c r="I253" s="228"/>
      <c r="J253" s="231"/>
      <c r="K253" s="229">
        <f>L253</f>
        <v>0</v>
      </c>
      <c r="L253" s="226"/>
      <c r="M253" s="227"/>
      <c r="N253" s="227"/>
      <c r="O253" s="227"/>
      <c r="P253" s="227"/>
      <c r="Q253" s="227"/>
      <c r="R253" s="227"/>
      <c r="S253" s="227"/>
      <c r="T253" s="140"/>
      <c r="U253" s="140"/>
      <c r="V253" s="378"/>
    </row>
    <row r="254" spans="6:22">
      <c r="G254" s="60" t="s">
        <v>172</v>
      </c>
      <c r="I254" s="228"/>
      <c r="J254" s="231"/>
      <c r="K254" s="231"/>
      <c r="L254" s="226">
        <f>L234</f>
        <v>0</v>
      </c>
      <c r="M254" s="232">
        <f>L254</f>
        <v>0</v>
      </c>
      <c r="N254" s="231">
        <f>M254</f>
        <v>0</v>
      </c>
      <c r="O254" s="227"/>
      <c r="P254" s="227"/>
      <c r="Q254" s="227"/>
      <c r="R254" s="227"/>
      <c r="S254" s="227"/>
      <c r="T254" s="140"/>
      <c r="U254" s="140"/>
      <c r="V254" s="378"/>
    </row>
    <row r="255" spans="6:22">
      <c r="G255" s="60" t="s">
        <v>173</v>
      </c>
      <c r="I255" s="228"/>
      <c r="J255" s="231"/>
      <c r="K255" s="231"/>
      <c r="L255" s="229"/>
      <c r="M255" s="226"/>
      <c r="N255" s="231"/>
      <c r="O255" s="227"/>
      <c r="P255" s="227"/>
      <c r="Q255" s="227"/>
      <c r="R255" s="227"/>
      <c r="S255" s="227"/>
      <c r="T255" s="140"/>
      <c r="U255" s="140"/>
      <c r="V255" s="378"/>
    </row>
    <row r="256" spans="6:22">
      <c r="G256" s="60" t="s">
        <v>174</v>
      </c>
      <c r="I256" s="228"/>
      <c r="J256" s="231"/>
      <c r="K256" s="231"/>
      <c r="L256" s="231"/>
      <c r="M256" s="226">
        <v>0</v>
      </c>
      <c r="N256" s="232">
        <f>M256</f>
        <v>0</v>
      </c>
      <c r="O256" s="227"/>
      <c r="P256" s="227"/>
      <c r="Q256" s="227"/>
      <c r="R256" s="227"/>
      <c r="S256" s="227"/>
      <c r="T256" s="140"/>
      <c r="U256" s="140"/>
      <c r="V256" s="378"/>
    </row>
    <row r="257" spans="7:22">
      <c r="G257" s="60" t="s">
        <v>175</v>
      </c>
      <c r="I257" s="228"/>
      <c r="J257" s="231"/>
      <c r="K257" s="231"/>
      <c r="L257" s="231"/>
      <c r="M257" s="229"/>
      <c r="N257" s="226"/>
      <c r="O257" s="227"/>
      <c r="P257" s="227"/>
      <c r="Q257" s="227"/>
      <c r="R257" s="227"/>
      <c r="S257" s="227"/>
      <c r="T257" s="140"/>
      <c r="U257" s="140"/>
      <c r="V257" s="378"/>
    </row>
    <row r="258" spans="7:22">
      <c r="G258" s="60" t="s">
        <v>176</v>
      </c>
      <c r="I258" s="228"/>
      <c r="J258" s="231"/>
      <c r="K258" s="231"/>
      <c r="L258" s="231"/>
      <c r="M258" s="231"/>
      <c r="N258" s="233">
        <f>N234</f>
        <v>0</v>
      </c>
      <c r="O258" s="234">
        <f>N258</f>
        <v>0</v>
      </c>
      <c r="P258" s="227"/>
      <c r="Q258" s="227"/>
      <c r="R258" s="227"/>
      <c r="S258" s="227"/>
      <c r="T258" s="140"/>
      <c r="U258" s="140"/>
      <c r="V258" s="378"/>
    </row>
    <row r="259" spans="7:22">
      <c r="G259" s="60" t="s">
        <v>167</v>
      </c>
      <c r="I259" s="228"/>
      <c r="J259" s="231"/>
      <c r="K259" s="231"/>
      <c r="L259" s="231"/>
      <c r="M259" s="231"/>
      <c r="N259" s="235"/>
      <c r="O259" s="236"/>
      <c r="P259" s="227"/>
      <c r="Q259" s="227"/>
      <c r="R259" s="227"/>
      <c r="S259" s="227"/>
      <c r="T259" s="140"/>
      <c r="U259" s="140"/>
      <c r="V259" s="378"/>
    </row>
    <row r="260" spans="7:22">
      <c r="G260" s="60" t="s">
        <v>168</v>
      </c>
      <c r="I260" s="228"/>
      <c r="J260" s="231"/>
      <c r="K260" s="231"/>
      <c r="L260" s="231"/>
      <c r="M260" s="231"/>
      <c r="N260" s="231"/>
      <c r="O260" s="236">
        <f>O234</f>
        <v>0</v>
      </c>
      <c r="P260" s="234">
        <f>O260</f>
        <v>0</v>
      </c>
      <c r="Q260" s="227"/>
      <c r="R260" s="227"/>
      <c r="S260" s="227"/>
      <c r="T260" s="140"/>
      <c r="U260" s="140"/>
      <c r="V260" s="378"/>
    </row>
    <row r="261" spans="7:22">
      <c r="G261" s="60" t="s">
        <v>185</v>
      </c>
      <c r="I261" s="228"/>
      <c r="J261" s="231"/>
      <c r="K261" s="231"/>
      <c r="L261" s="231"/>
      <c r="M261" s="231"/>
      <c r="N261" s="231"/>
      <c r="O261" s="234"/>
      <c r="P261" s="236"/>
      <c r="Q261" s="227"/>
      <c r="R261" s="227"/>
      <c r="S261" s="227"/>
      <c r="T261" s="140"/>
      <c r="U261" s="140"/>
      <c r="V261" s="378"/>
    </row>
    <row r="262" spans="7:22">
      <c r="G262" s="60" t="s">
        <v>186</v>
      </c>
      <c r="I262" s="228"/>
      <c r="J262" s="231"/>
      <c r="K262" s="231"/>
      <c r="L262" s="231"/>
      <c r="M262" s="231"/>
      <c r="N262" s="231"/>
      <c r="O262" s="231"/>
      <c r="P262" s="236">
        <f>P234</f>
        <v>0</v>
      </c>
      <c r="Q262" s="229">
        <f>P262</f>
        <v>0</v>
      </c>
      <c r="R262" s="227"/>
      <c r="S262" s="227"/>
      <c r="T262" s="140"/>
      <c r="U262" s="140"/>
      <c r="V262" s="378"/>
    </row>
    <row r="263" spans="7:22">
      <c r="G263" s="60" t="s">
        <v>187</v>
      </c>
      <c r="I263" s="228"/>
      <c r="J263" s="231"/>
      <c r="K263" s="231"/>
      <c r="L263" s="231"/>
      <c r="M263" s="231"/>
      <c r="N263" s="231"/>
      <c r="O263" s="231"/>
      <c r="P263" s="234"/>
      <c r="Q263" s="237"/>
      <c r="R263" s="227"/>
      <c r="S263" s="227"/>
      <c r="T263" s="140"/>
      <c r="U263" s="140"/>
      <c r="V263" s="378"/>
    </row>
    <row r="264" spans="7:22">
      <c r="G264" s="60" t="s">
        <v>188</v>
      </c>
      <c r="I264" s="228"/>
      <c r="J264" s="231"/>
      <c r="K264" s="231"/>
      <c r="L264" s="231"/>
      <c r="M264" s="231"/>
      <c r="N264" s="231"/>
      <c r="O264" s="231"/>
      <c r="P264" s="231"/>
      <c r="Q264" s="236"/>
      <c r="R264" s="238"/>
      <c r="S264" s="227"/>
      <c r="T264" s="140"/>
      <c r="U264" s="140"/>
      <c r="V264" s="378"/>
    </row>
    <row r="265" spans="7:22">
      <c r="G265" s="60" t="s">
        <v>189</v>
      </c>
      <c r="I265" s="228"/>
      <c r="J265" s="231"/>
      <c r="K265" s="231"/>
      <c r="L265" s="231"/>
      <c r="M265" s="231"/>
      <c r="N265" s="231"/>
      <c r="O265" s="231"/>
      <c r="P265" s="231"/>
      <c r="Q265" s="238"/>
      <c r="R265" s="239"/>
      <c r="S265" s="227"/>
      <c r="T265" s="140"/>
      <c r="U265" s="140"/>
      <c r="V265" s="378"/>
    </row>
    <row r="266" spans="7:22">
      <c r="G266" s="60" t="s">
        <v>190</v>
      </c>
      <c r="I266" s="228"/>
      <c r="J266" s="231"/>
      <c r="K266" s="231"/>
      <c r="L266" s="231"/>
      <c r="M266" s="231"/>
      <c r="N266" s="231"/>
      <c r="O266" s="231"/>
      <c r="P266" s="231"/>
      <c r="Q266" s="231"/>
      <c r="R266" s="239">
        <v>0</v>
      </c>
      <c r="S266" s="238">
        <f>R266</f>
        <v>0</v>
      </c>
      <c r="T266" s="140"/>
      <c r="U266" s="140"/>
      <c r="V266" s="378"/>
    </row>
    <row r="267" spans="7:22">
      <c r="G267" s="60" t="s">
        <v>199</v>
      </c>
      <c r="I267" s="228"/>
      <c r="J267" s="231"/>
      <c r="K267" s="231"/>
      <c r="L267" s="231"/>
      <c r="M267" s="231"/>
      <c r="N267" s="231"/>
      <c r="O267" s="231"/>
      <c r="P267" s="231"/>
      <c r="Q267" s="231"/>
      <c r="R267" s="234">
        <v>0</v>
      </c>
      <c r="S267" s="239">
        <v>0</v>
      </c>
      <c r="T267" s="140"/>
      <c r="U267" s="140"/>
      <c r="V267" s="378"/>
    </row>
    <row r="268" spans="7:22">
      <c r="G268" s="60" t="s">
        <v>200</v>
      </c>
      <c r="I268" s="228"/>
      <c r="J268" s="231"/>
      <c r="K268" s="231"/>
      <c r="L268" s="231"/>
      <c r="M268" s="231"/>
      <c r="N268" s="231"/>
      <c r="O268" s="231"/>
      <c r="P268" s="231"/>
      <c r="Q268" s="231"/>
      <c r="R268" s="231"/>
      <c r="S268" s="239">
        <v>0</v>
      </c>
      <c r="T268" s="238">
        <f>S268</f>
        <v>0</v>
      </c>
      <c r="U268" s="140"/>
      <c r="V268" s="378"/>
    </row>
    <row r="269" spans="7:22">
      <c r="G269" s="60" t="s">
        <v>308</v>
      </c>
      <c r="I269" s="228"/>
      <c r="J269" s="231"/>
      <c r="K269" s="231"/>
      <c r="L269" s="231"/>
      <c r="M269" s="231"/>
      <c r="N269" s="231"/>
      <c r="O269" s="231"/>
      <c r="P269" s="231"/>
      <c r="Q269" s="231"/>
      <c r="R269" s="231"/>
      <c r="S269" s="234">
        <f>T269</f>
        <v>0</v>
      </c>
      <c r="T269" s="239">
        <v>0</v>
      </c>
      <c r="U269" s="140"/>
      <c r="V269" s="378"/>
    </row>
    <row r="270" spans="7:22">
      <c r="G270" s="60" t="s">
        <v>307</v>
      </c>
      <c r="I270" s="110"/>
      <c r="J270" s="103"/>
      <c r="K270" s="103"/>
      <c r="L270" s="103"/>
      <c r="M270" s="103"/>
      <c r="N270" s="103"/>
      <c r="O270" s="103"/>
      <c r="P270" s="103"/>
      <c r="Q270" s="103"/>
      <c r="R270" s="103"/>
      <c r="S270" s="103"/>
      <c r="T270" s="239">
        <v>0</v>
      </c>
      <c r="U270" s="238">
        <f>T270</f>
        <v>0</v>
      </c>
      <c r="V270" s="346">
        <f>U270</f>
        <v>0</v>
      </c>
    </row>
    <row r="271" spans="7:22">
      <c r="G271" s="60" t="s">
        <v>318</v>
      </c>
      <c r="I271" s="110"/>
      <c r="J271" s="103"/>
      <c r="K271" s="103"/>
      <c r="L271" s="103"/>
      <c r="M271" s="103"/>
      <c r="N271" s="103"/>
      <c r="O271" s="103"/>
      <c r="P271" s="103"/>
      <c r="Q271" s="103"/>
      <c r="R271" s="103"/>
      <c r="S271" s="103"/>
      <c r="T271" s="234">
        <f>U271</f>
        <v>0</v>
      </c>
      <c r="U271" s="363">
        <v>0</v>
      </c>
      <c r="V271" s="379">
        <v>0</v>
      </c>
    </row>
    <row r="272" spans="7:22">
      <c r="G272" s="60" t="s">
        <v>319</v>
      </c>
      <c r="I272" s="47"/>
      <c r="J272" s="188"/>
      <c r="K272" s="188"/>
      <c r="L272" s="188"/>
      <c r="M272" s="188"/>
      <c r="N272" s="188"/>
      <c r="O272" s="188"/>
      <c r="P272" s="188"/>
      <c r="Q272" s="188"/>
      <c r="R272" s="188"/>
      <c r="S272" s="188"/>
      <c r="T272" s="188"/>
      <c r="U272" s="375">
        <v>0</v>
      </c>
      <c r="V272" s="380">
        <v>0</v>
      </c>
    </row>
    <row r="273" spans="1:22">
      <c r="B273" s="1" t="s">
        <v>206</v>
      </c>
      <c r="G273" s="26" t="s">
        <v>17</v>
      </c>
      <c r="I273" s="7"/>
      <c r="J273" s="7"/>
      <c r="K273" s="7"/>
      <c r="L273" s="7"/>
      <c r="M273" s="7"/>
      <c r="N273" s="7"/>
      <c r="O273" s="7"/>
      <c r="P273" s="240">
        <f>P260-P261-P262</f>
        <v>0</v>
      </c>
      <c r="Q273" s="240">
        <f>Q262-Q264+Q265</f>
        <v>0</v>
      </c>
      <c r="R273" s="240">
        <f>R264-R265</f>
        <v>0</v>
      </c>
      <c r="S273" s="7">
        <f>S266-S267+S268-S269</f>
        <v>0</v>
      </c>
      <c r="T273" s="7">
        <f>T268-T269-T270+T271</f>
        <v>0</v>
      </c>
      <c r="U273" s="132">
        <f>U270-U271-U272</f>
        <v>0</v>
      </c>
      <c r="V273" s="7">
        <f>V270-V271-V272</f>
        <v>0</v>
      </c>
    </row>
    <row r="274" spans="1:22">
      <c r="G274" s="6"/>
      <c r="I274" s="148"/>
      <c r="J274" s="148"/>
      <c r="K274" s="148"/>
      <c r="L274" s="148"/>
      <c r="M274" s="148"/>
      <c r="N274" s="148"/>
      <c r="O274" s="148"/>
      <c r="P274" s="148"/>
      <c r="Q274" s="148"/>
      <c r="R274" s="148"/>
      <c r="S274" s="148"/>
      <c r="T274" s="148"/>
      <c r="U274" s="386"/>
      <c r="V274" s="148"/>
    </row>
    <row r="275" spans="1:22">
      <c r="G275" s="26" t="s">
        <v>12</v>
      </c>
      <c r="H275" s="55"/>
      <c r="I275" s="149"/>
      <c r="J275" s="150"/>
      <c r="K275" s="150"/>
      <c r="L275" s="150"/>
      <c r="M275" s="150"/>
      <c r="N275" s="150"/>
      <c r="O275" s="150"/>
      <c r="P275" s="150"/>
      <c r="Q275" s="150"/>
      <c r="R275" s="150"/>
      <c r="S275" s="150"/>
      <c r="T275" s="150"/>
      <c r="U275" s="150"/>
      <c r="V275" s="384"/>
    </row>
    <row r="276" spans="1:22">
      <c r="G276" s="6"/>
      <c r="I276" s="148"/>
      <c r="J276" s="148"/>
      <c r="K276" s="148"/>
      <c r="L276" s="148"/>
      <c r="M276" s="148"/>
      <c r="N276" s="148"/>
      <c r="O276" s="148"/>
      <c r="P276" s="148"/>
      <c r="Q276" s="148"/>
      <c r="R276" s="148"/>
      <c r="S276" s="148"/>
      <c r="T276" s="148"/>
      <c r="U276" s="148"/>
      <c r="V276" s="148"/>
    </row>
    <row r="277" spans="1:22" ht="18.75">
      <c r="C277" s="1" t="s">
        <v>206</v>
      </c>
      <c r="D277" s="1" t="s">
        <v>236</v>
      </c>
      <c r="E277" s="1" t="s">
        <v>114</v>
      </c>
      <c r="F277" s="9" t="s">
        <v>26</v>
      </c>
      <c r="H277" s="55"/>
      <c r="I277" s="151">
        <f t="shared" ref="I277:U277" si="100" xml:space="preserve"> I234 + I239 - I245 + I273 + I275</f>
        <v>0</v>
      </c>
      <c r="J277" s="152">
        <f t="shared" si="100"/>
        <v>0</v>
      </c>
      <c r="K277" s="152">
        <f t="shared" si="100"/>
        <v>0</v>
      </c>
      <c r="L277" s="152">
        <f t="shared" si="100"/>
        <v>0</v>
      </c>
      <c r="M277" s="152">
        <f t="shared" si="100"/>
        <v>0</v>
      </c>
      <c r="N277" s="152">
        <f t="shared" si="100"/>
        <v>0</v>
      </c>
      <c r="O277" s="152">
        <f t="shared" si="100"/>
        <v>0</v>
      </c>
      <c r="P277" s="152">
        <f t="shared" si="100"/>
        <v>0</v>
      </c>
      <c r="Q277" s="152">
        <f t="shared" si="100"/>
        <v>0</v>
      </c>
      <c r="R277" s="152">
        <f t="shared" si="100"/>
        <v>0</v>
      </c>
      <c r="S277" s="152">
        <f t="shared" si="100"/>
        <v>95</v>
      </c>
      <c r="T277" s="152">
        <f t="shared" si="100"/>
        <v>87</v>
      </c>
      <c r="U277" s="152">
        <f t="shared" si="100"/>
        <v>82</v>
      </c>
      <c r="V277" s="385">
        <f t="shared" ref="V277" si="101" xml:space="preserve"> V234 + V239 - V245 + V273 + V275</f>
        <v>85</v>
      </c>
    </row>
    <row r="278" spans="1:22">
      <c r="G278" s="6"/>
      <c r="I278" s="7"/>
      <c r="J278" s="7"/>
      <c r="K278" s="7"/>
      <c r="L278" s="23"/>
      <c r="M278" s="23"/>
      <c r="N278" s="23"/>
      <c r="O278" s="23"/>
      <c r="P278" s="23"/>
      <c r="Q278" s="23"/>
      <c r="R278" s="23"/>
      <c r="S278" s="23"/>
      <c r="T278" s="23"/>
      <c r="U278" s="23"/>
      <c r="V278" s="23"/>
    </row>
    <row r="279" spans="1:22" ht="15.75" thickBot="1">
      <c r="S279" s="1"/>
    </row>
    <row r="280" spans="1:22" ht="15.75" thickBot="1">
      <c r="F280" s="8"/>
      <c r="G280" s="8"/>
      <c r="H280" s="8"/>
      <c r="I280" s="8"/>
      <c r="J280" s="8"/>
      <c r="K280" s="8"/>
      <c r="L280" s="8"/>
      <c r="M280" s="8"/>
      <c r="N280" s="8"/>
      <c r="O280" s="8"/>
      <c r="P280" s="8"/>
      <c r="Q280" s="8"/>
      <c r="R280" s="8"/>
      <c r="S280" s="8"/>
      <c r="T280" s="8"/>
      <c r="U280" s="8"/>
      <c r="V280" s="8"/>
    </row>
    <row r="281" spans="1:22" ht="21.75" thickBot="1">
      <c r="F281" s="13" t="s">
        <v>4</v>
      </c>
      <c r="G281" s="13"/>
      <c r="H281" s="179" t="s">
        <v>207</v>
      </c>
      <c r="I281" s="177"/>
      <c r="S281" s="1"/>
    </row>
    <row r="282" spans="1:22">
      <c r="S282" s="1"/>
    </row>
    <row r="283" spans="1:22" ht="18.75">
      <c r="F283" s="9" t="s">
        <v>21</v>
      </c>
      <c r="G283" s="9"/>
      <c r="I283" s="2">
        <v>2011</v>
      </c>
      <c r="J283" s="2">
        <f>I283+1</f>
        <v>2012</v>
      </c>
      <c r="K283" s="2">
        <f t="shared" ref="K283" si="102">J283+1</f>
        <v>2013</v>
      </c>
      <c r="L283" s="2">
        <f t="shared" ref="L283" si="103">K283+1</f>
        <v>2014</v>
      </c>
      <c r="M283" s="2">
        <f>L283+1</f>
        <v>2015</v>
      </c>
      <c r="N283" s="2">
        <f t="shared" ref="N283" si="104">M283+1</f>
        <v>2016</v>
      </c>
      <c r="O283" s="2">
        <f t="shared" ref="O283" si="105">N283+1</f>
        <v>2017</v>
      </c>
      <c r="P283" s="2">
        <f t="shared" ref="P283" si="106">O283+1</f>
        <v>2018</v>
      </c>
      <c r="Q283" s="2">
        <f t="shared" ref="Q283" si="107">P283+1</f>
        <v>2019</v>
      </c>
      <c r="R283" s="2">
        <f t="shared" ref="R283" si="108">Q283+1</f>
        <v>2020</v>
      </c>
      <c r="S283" s="2">
        <f>R283+1</f>
        <v>2021</v>
      </c>
      <c r="T283" s="2">
        <f>S283+1</f>
        <v>2022</v>
      </c>
      <c r="U283" s="2">
        <f>T283+1</f>
        <v>2023</v>
      </c>
      <c r="V283" s="2">
        <f>U283+1</f>
        <v>2024</v>
      </c>
    </row>
    <row r="284" spans="1:22">
      <c r="G284" s="60" t="str">
        <f>"Total MWh Produced / Purchased from " &amp; H281</f>
        <v>Total MWh Produced / Purchased from Blundell</v>
      </c>
      <c r="H284" s="55"/>
      <c r="I284" s="3"/>
      <c r="J284" s="4"/>
      <c r="K284" s="4"/>
      <c r="L284" s="4"/>
      <c r="M284" s="4"/>
      <c r="N284" s="4"/>
      <c r="O284" s="4"/>
      <c r="P284" s="4"/>
      <c r="Q284" s="4"/>
      <c r="R284" s="4"/>
      <c r="S284" s="4">
        <v>145321</v>
      </c>
      <c r="T284" s="4">
        <v>179302</v>
      </c>
      <c r="U284" s="4">
        <v>169097</v>
      </c>
      <c r="V284" s="369">
        <v>194900.15999999869</v>
      </c>
    </row>
    <row r="285" spans="1:22">
      <c r="G285" s="60" t="s">
        <v>25</v>
      </c>
      <c r="H285" s="55"/>
      <c r="I285" s="260"/>
      <c r="J285" s="41"/>
      <c r="K285" s="41"/>
      <c r="L285" s="41"/>
      <c r="M285" s="41"/>
      <c r="N285" s="41"/>
      <c r="O285" s="41"/>
      <c r="P285" s="41"/>
      <c r="Q285" s="41"/>
      <c r="R285" s="41"/>
      <c r="S285" s="41">
        <v>1</v>
      </c>
      <c r="T285" s="41">
        <v>1</v>
      </c>
      <c r="U285" s="41">
        <v>1</v>
      </c>
      <c r="V285" s="387">
        <v>1</v>
      </c>
    </row>
    <row r="286" spans="1:22">
      <c r="G286" s="60" t="s">
        <v>20</v>
      </c>
      <c r="H286" s="55"/>
      <c r="I286" s="261"/>
      <c r="J286" s="36"/>
      <c r="K286" s="36"/>
      <c r="L286" s="36"/>
      <c r="M286" s="36"/>
      <c r="N286" s="36"/>
      <c r="O286" s="36"/>
      <c r="P286" s="36"/>
      <c r="Q286" s="36"/>
      <c r="R286" s="36"/>
      <c r="S286" s="36">
        <f>S2</f>
        <v>7.9696892166366717E-2</v>
      </c>
      <c r="T286" s="36">
        <f>T2</f>
        <v>7.8737918965874246E-2</v>
      </c>
      <c r="U286" s="36">
        <f>U2</f>
        <v>7.7386335360771719E-2</v>
      </c>
      <c r="V286" s="388">
        <f>V2</f>
        <v>7.7478165526227077E-2</v>
      </c>
    </row>
    <row r="287" spans="1:22">
      <c r="A287" s="1" t="s">
        <v>207</v>
      </c>
      <c r="G287" s="26" t="s">
        <v>22</v>
      </c>
      <c r="H287" s="6"/>
      <c r="I287" s="30">
        <v>0</v>
      </c>
      <c r="J287" s="30">
        <v>0</v>
      </c>
      <c r="K287" s="30">
        <v>0</v>
      </c>
      <c r="L287" s="30">
        <v>0</v>
      </c>
      <c r="M287" s="30">
        <v>0</v>
      </c>
      <c r="N287" s="155">
        <v>0</v>
      </c>
      <c r="O287" s="155">
        <v>0</v>
      </c>
      <c r="P287" s="155">
        <v>0</v>
      </c>
      <c r="Q287" s="155">
        <f>Q284*Q286</f>
        <v>0</v>
      </c>
      <c r="R287" s="155">
        <f>R284*R286</f>
        <v>0</v>
      </c>
      <c r="S287" s="155">
        <f>ROUND(S284*S286,0)</f>
        <v>11582</v>
      </c>
      <c r="T287" s="155">
        <f t="shared" ref="T287" si="109">ROUNDDOWN(T284*T286,0)</f>
        <v>14117</v>
      </c>
      <c r="U287" s="155">
        <f>ROUNDUP(U284*U286,0)</f>
        <v>13086</v>
      </c>
      <c r="V287" s="155">
        <f>ROUNDUP(V284*V286,0)</f>
        <v>15101</v>
      </c>
    </row>
    <row r="288" spans="1:22">
      <c r="I288" s="29"/>
      <c r="J288" s="29"/>
      <c r="K288" s="29"/>
      <c r="L288" s="29"/>
      <c r="M288" s="29"/>
      <c r="N288" s="20"/>
      <c r="O288" s="20"/>
      <c r="P288" s="20"/>
      <c r="Q288" s="20"/>
      <c r="R288" s="20"/>
      <c r="S288" s="20"/>
      <c r="T288" s="20"/>
      <c r="U288" s="20"/>
      <c r="V288" s="20"/>
    </row>
    <row r="289" spans="6:22" ht="18.75">
      <c r="F289" s="9" t="s">
        <v>118</v>
      </c>
      <c r="I289" s="2">
        <v>2011</v>
      </c>
      <c r="J289" s="2">
        <f>I289+1</f>
        <v>2012</v>
      </c>
      <c r="K289" s="2">
        <f t="shared" ref="K289" si="110">J289+1</f>
        <v>2013</v>
      </c>
      <c r="L289" s="2">
        <f t="shared" ref="L289" si="111">K289+1</f>
        <v>2014</v>
      </c>
      <c r="M289" s="2">
        <f>L289+1</f>
        <v>2015</v>
      </c>
      <c r="N289" s="2">
        <f t="shared" ref="N289" si="112">M289+1</f>
        <v>2016</v>
      </c>
      <c r="O289" s="2">
        <f t="shared" ref="O289" si="113">N289+1</f>
        <v>2017</v>
      </c>
      <c r="P289" s="2">
        <f t="shared" ref="P289" si="114">O289+1</f>
        <v>2018</v>
      </c>
      <c r="Q289" s="2">
        <f t="shared" ref="Q289" si="115">P289+1</f>
        <v>2019</v>
      </c>
      <c r="R289" s="2">
        <f t="shared" ref="R289" si="116">Q289+1</f>
        <v>2020</v>
      </c>
      <c r="S289" s="2">
        <f>R289+1</f>
        <v>2021</v>
      </c>
      <c r="T289" s="2">
        <f>S289+1</f>
        <v>2022</v>
      </c>
      <c r="U289" s="2">
        <f>T289+1</f>
        <v>2023</v>
      </c>
      <c r="V289" s="2">
        <f>U289+1</f>
        <v>2024</v>
      </c>
    </row>
    <row r="290" spans="6:22">
      <c r="G290" s="60" t="s">
        <v>10</v>
      </c>
      <c r="H290" s="55"/>
      <c r="I290" s="38">
        <f>IF($J10 = "Eligible", I287 * 'Facility Detail'!$G$3472, 0 )</f>
        <v>0</v>
      </c>
      <c r="J290" s="11">
        <f>IF($J10 = "Eligible", J287 * 'Facility Detail'!$G$3472, 0 )</f>
        <v>0</v>
      </c>
      <c r="K290" s="11">
        <f>IF($J10 = "Eligible", K287 * 'Facility Detail'!$G$3472, 0 )</f>
        <v>0</v>
      </c>
      <c r="L290" s="11">
        <f>IF($J10 = "Eligible", L287 * 'Facility Detail'!$G$3472, 0 )</f>
        <v>0</v>
      </c>
      <c r="M290" s="11">
        <f>IF($J10 = "Eligible", M287 * 'Facility Detail'!$G$3472, 0 )</f>
        <v>0</v>
      </c>
      <c r="N290" s="11">
        <f>IF($J10 = "Eligible", N287 * 'Facility Detail'!$G$3472, 0 )</f>
        <v>0</v>
      </c>
      <c r="O290" s="11">
        <f>IF($J10 = "Eligible", O287 * 'Facility Detail'!$G$3472, 0 )</f>
        <v>0</v>
      </c>
      <c r="P290" s="11">
        <f>IF($J10 = "Eligible", P287 * 'Facility Detail'!$G$3472, 0 )</f>
        <v>0</v>
      </c>
      <c r="Q290" s="11">
        <f>IF($J10 = "Eligible", Q287 * 'Facility Detail'!$G$3472, 0 )</f>
        <v>0</v>
      </c>
      <c r="R290" s="11">
        <f>IF($J10 = "Eligible", R287 * 'Facility Detail'!$G$3472, 0 )</f>
        <v>0</v>
      </c>
      <c r="S290" s="11">
        <f>IF($J10 = "Eligible", S287 * 'Facility Detail'!$G$3472, 0 )</f>
        <v>0</v>
      </c>
      <c r="T290" s="11">
        <f>IF($J10 = "Eligible", T287 * 'Facility Detail'!$G$3472, 0 )</f>
        <v>0</v>
      </c>
      <c r="U290" s="11">
        <f>IF($J10 = "Eligible", U287 * 'Facility Detail'!$G$3472, 0 )</f>
        <v>0</v>
      </c>
      <c r="V290" s="370">
        <f>IF($J10 = "Eligible", V287 * 'Facility Detail'!$G$3472, 0 )</f>
        <v>0</v>
      </c>
    </row>
    <row r="291" spans="6:22">
      <c r="G291" s="60" t="s">
        <v>6</v>
      </c>
      <c r="H291" s="55"/>
      <c r="I291" s="39">
        <f>IF($K10= "Eligible", I287, 0 )</f>
        <v>0</v>
      </c>
      <c r="J291" s="187">
        <f>IF($K10= "Eligible", J287, 0 )</f>
        <v>0</v>
      </c>
      <c r="K291" s="187">
        <f>IF($K10= "Eligible", K287, 0 )</f>
        <v>0</v>
      </c>
      <c r="L291" s="187">
        <f>IF($K10= "Eligible", L287, 0 )</f>
        <v>0</v>
      </c>
      <c r="M291" s="187">
        <f t="shared" ref="M291:U291" si="117">IF($K10= "Eligible", M287, 0 )</f>
        <v>0</v>
      </c>
      <c r="N291" s="187">
        <f t="shared" si="117"/>
        <v>0</v>
      </c>
      <c r="O291" s="187">
        <f t="shared" si="117"/>
        <v>0</v>
      </c>
      <c r="P291" s="187">
        <f t="shared" si="117"/>
        <v>0</v>
      </c>
      <c r="Q291" s="187">
        <f t="shared" si="117"/>
        <v>0</v>
      </c>
      <c r="R291" s="187">
        <f t="shared" si="117"/>
        <v>0</v>
      </c>
      <c r="S291" s="187">
        <f t="shared" si="117"/>
        <v>0</v>
      </c>
      <c r="T291" s="187">
        <f t="shared" si="117"/>
        <v>0</v>
      </c>
      <c r="U291" s="187">
        <f t="shared" si="117"/>
        <v>0</v>
      </c>
      <c r="V291" s="371">
        <f t="shared" ref="V291" si="118">IF($K10= "Eligible", V287, 0 )</f>
        <v>0</v>
      </c>
    </row>
    <row r="292" spans="6:22">
      <c r="G292" s="26" t="s">
        <v>120</v>
      </c>
      <c r="H292" s="6"/>
      <c r="I292" s="32">
        <f>SUM(I290:I291)</f>
        <v>0</v>
      </c>
      <c r="J292" s="33">
        <f t="shared" ref="J292:S292" si="119">SUM(J290:J291)</f>
        <v>0</v>
      </c>
      <c r="K292" s="33">
        <f t="shared" si="119"/>
        <v>0</v>
      </c>
      <c r="L292" s="33">
        <f t="shared" si="119"/>
        <v>0</v>
      </c>
      <c r="M292" s="33">
        <f t="shared" si="119"/>
        <v>0</v>
      </c>
      <c r="N292" s="33">
        <f t="shared" si="119"/>
        <v>0</v>
      </c>
      <c r="O292" s="33">
        <f t="shared" si="119"/>
        <v>0</v>
      </c>
      <c r="P292" s="33">
        <f t="shared" si="119"/>
        <v>0</v>
      </c>
      <c r="Q292" s="33">
        <f t="shared" si="119"/>
        <v>0</v>
      </c>
      <c r="R292" s="33">
        <f t="shared" si="119"/>
        <v>0</v>
      </c>
      <c r="S292" s="33">
        <f t="shared" si="119"/>
        <v>0</v>
      </c>
      <c r="T292" s="33">
        <f t="shared" ref="T292:U292" si="120">SUM(T290:T291)</f>
        <v>0</v>
      </c>
      <c r="U292" s="33">
        <f t="shared" si="120"/>
        <v>0</v>
      </c>
      <c r="V292" s="33">
        <f t="shared" ref="V292" si="121">SUM(V290:V291)</f>
        <v>0</v>
      </c>
    </row>
    <row r="293" spans="6:22">
      <c r="I293" s="31"/>
      <c r="J293" s="24"/>
      <c r="K293" s="24"/>
      <c r="L293" s="24"/>
      <c r="M293" s="24"/>
      <c r="N293" s="24"/>
      <c r="O293" s="24"/>
      <c r="P293" s="24"/>
      <c r="Q293" s="24"/>
      <c r="R293" s="24"/>
      <c r="S293" s="24"/>
      <c r="T293" s="24"/>
      <c r="U293" s="24"/>
      <c r="V293" s="24"/>
    </row>
    <row r="294" spans="6:22" ht="18.75">
      <c r="F294" s="9" t="s">
        <v>30</v>
      </c>
      <c r="I294" s="2">
        <v>2011</v>
      </c>
      <c r="J294" s="2">
        <f>I294+1</f>
        <v>2012</v>
      </c>
      <c r="K294" s="2">
        <f t="shared" ref="K294" si="122">J294+1</f>
        <v>2013</v>
      </c>
      <c r="L294" s="2">
        <f t="shared" ref="L294" si="123">K294+1</f>
        <v>2014</v>
      </c>
      <c r="M294" s="2">
        <f>L294+1</f>
        <v>2015</v>
      </c>
      <c r="N294" s="2">
        <f t="shared" ref="N294" si="124">M294+1</f>
        <v>2016</v>
      </c>
      <c r="O294" s="2">
        <f t="shared" ref="O294" si="125">N294+1</f>
        <v>2017</v>
      </c>
      <c r="P294" s="2">
        <f t="shared" ref="P294" si="126">O294+1</f>
        <v>2018</v>
      </c>
      <c r="Q294" s="2">
        <f t="shared" ref="Q294" si="127">P294+1</f>
        <v>2019</v>
      </c>
      <c r="R294" s="2">
        <f t="shared" ref="R294" si="128">Q294+1</f>
        <v>2020</v>
      </c>
      <c r="S294" s="2">
        <f>R294+1</f>
        <v>2021</v>
      </c>
      <c r="T294" s="2">
        <f>S294+1</f>
        <v>2022</v>
      </c>
      <c r="U294" s="2">
        <f>T294+1</f>
        <v>2023</v>
      </c>
      <c r="V294" s="2">
        <f>U294+1</f>
        <v>2024</v>
      </c>
    </row>
    <row r="295" spans="6:22">
      <c r="G295" s="60" t="s">
        <v>47</v>
      </c>
      <c r="H295" s="55"/>
      <c r="I295" s="69"/>
      <c r="J295" s="70"/>
      <c r="K295" s="70"/>
      <c r="L295" s="70"/>
      <c r="M295" s="70"/>
      <c r="N295" s="70"/>
      <c r="O295" s="70"/>
      <c r="P295" s="70"/>
      <c r="Q295" s="70"/>
      <c r="R295" s="70"/>
      <c r="S295" s="70"/>
      <c r="T295" s="70"/>
      <c r="U295" s="70"/>
      <c r="V295" s="372"/>
    </row>
    <row r="296" spans="6:22">
      <c r="G296" s="61" t="s">
        <v>23</v>
      </c>
      <c r="H296" s="129"/>
      <c r="I296" s="71"/>
      <c r="J296" s="72"/>
      <c r="K296" s="72"/>
      <c r="L296" s="72"/>
      <c r="M296" s="72"/>
      <c r="N296" s="72"/>
      <c r="O296" s="72"/>
      <c r="P296" s="72"/>
      <c r="Q296" s="72"/>
      <c r="R296" s="72"/>
      <c r="S296" s="72"/>
      <c r="T296" s="72"/>
      <c r="U296" s="72"/>
      <c r="V296" s="373"/>
    </row>
    <row r="297" spans="6:22">
      <c r="G297" s="61" t="s">
        <v>89</v>
      </c>
      <c r="H297" s="128"/>
      <c r="I297" s="43"/>
      <c r="J297" s="44"/>
      <c r="K297" s="44"/>
      <c r="L297" s="44"/>
      <c r="M297" s="44"/>
      <c r="N297" s="44"/>
      <c r="O297" s="44"/>
      <c r="P297" s="44"/>
      <c r="Q297" s="44"/>
      <c r="R297" s="44"/>
      <c r="S297" s="44"/>
      <c r="T297" s="44"/>
      <c r="U297" s="44"/>
      <c r="V297" s="374"/>
    </row>
    <row r="298" spans="6:22">
      <c r="G298" s="26" t="s">
        <v>90</v>
      </c>
      <c r="I298" s="7">
        <v>0</v>
      </c>
      <c r="J298" s="7">
        <v>0</v>
      </c>
      <c r="K298" s="7">
        <v>0</v>
      </c>
      <c r="L298" s="7">
        <v>0</v>
      </c>
      <c r="M298" s="7">
        <v>0</v>
      </c>
      <c r="N298" s="7">
        <v>0</v>
      </c>
      <c r="O298" s="7">
        <v>0</v>
      </c>
      <c r="P298" s="7">
        <v>0</v>
      </c>
      <c r="Q298" s="7">
        <v>0</v>
      </c>
      <c r="R298" s="7">
        <v>0</v>
      </c>
      <c r="S298" s="7">
        <v>0</v>
      </c>
      <c r="T298" s="7">
        <v>0</v>
      </c>
      <c r="U298" s="132">
        <v>0</v>
      </c>
      <c r="V298" s="7">
        <v>0</v>
      </c>
    </row>
    <row r="299" spans="6:22">
      <c r="G299" s="6"/>
      <c r="I299" s="7"/>
      <c r="J299" s="7"/>
      <c r="K299" s="7"/>
      <c r="L299" s="23"/>
      <c r="M299" s="23"/>
      <c r="N299" s="23"/>
      <c r="O299" s="23"/>
      <c r="P299" s="23"/>
      <c r="Q299" s="23"/>
      <c r="R299" s="23"/>
      <c r="S299" s="23"/>
      <c r="T299" s="23"/>
      <c r="U299" s="23"/>
      <c r="V299" s="23"/>
    </row>
    <row r="300" spans="6:22" ht="18.75">
      <c r="F300" s="9" t="s">
        <v>100</v>
      </c>
      <c r="I300" s="2">
        <f>'Facility Detail'!$G$3475</f>
        <v>2011</v>
      </c>
      <c r="J300" s="2">
        <f>I300+1</f>
        <v>2012</v>
      </c>
      <c r="K300" s="2">
        <f t="shared" ref="K300" si="129">J300+1</f>
        <v>2013</v>
      </c>
      <c r="L300" s="2">
        <f t="shared" ref="L300" si="130">K300+1</f>
        <v>2014</v>
      </c>
      <c r="M300" s="2">
        <f>L300+1</f>
        <v>2015</v>
      </c>
      <c r="N300" s="2">
        <f t="shared" ref="N300" si="131">M300+1</f>
        <v>2016</v>
      </c>
      <c r="O300" s="2">
        <f t="shared" ref="O300" si="132">N300+1</f>
        <v>2017</v>
      </c>
      <c r="P300" s="2">
        <f t="shared" ref="P300" si="133">O300+1</f>
        <v>2018</v>
      </c>
      <c r="Q300" s="2">
        <f t="shared" ref="Q300" si="134">P300+1</f>
        <v>2019</v>
      </c>
      <c r="R300" s="2">
        <f t="shared" ref="R300" si="135">Q300+1</f>
        <v>2020</v>
      </c>
      <c r="S300" s="2">
        <f>R300+1</f>
        <v>2021</v>
      </c>
      <c r="T300" s="2">
        <f>S300+1</f>
        <v>2022</v>
      </c>
      <c r="U300" s="2">
        <f>T300+1</f>
        <v>2023</v>
      </c>
      <c r="V300" s="2">
        <f>U300+1</f>
        <v>2024</v>
      </c>
    </row>
    <row r="301" spans="6:22">
      <c r="G301" s="60" t="s">
        <v>68</v>
      </c>
      <c r="H301" s="55"/>
      <c r="I301" s="223"/>
      <c r="J301" s="224">
        <f>I301</f>
        <v>0</v>
      </c>
      <c r="K301" s="225"/>
      <c r="L301" s="225"/>
      <c r="M301" s="225"/>
      <c r="N301" s="225"/>
      <c r="O301" s="225"/>
      <c r="P301" s="225"/>
      <c r="Q301" s="225"/>
      <c r="R301" s="225"/>
      <c r="S301" s="225"/>
      <c r="T301" s="210"/>
      <c r="U301" s="210"/>
      <c r="V301" s="376"/>
    </row>
    <row r="302" spans="6:22">
      <c r="G302" s="60" t="s">
        <v>69</v>
      </c>
      <c r="H302" s="55"/>
      <c r="I302" s="222">
        <f>J302</f>
        <v>0</v>
      </c>
      <c r="J302" s="226"/>
      <c r="K302" s="227"/>
      <c r="L302" s="227"/>
      <c r="M302" s="227"/>
      <c r="N302" s="227"/>
      <c r="O302" s="227"/>
      <c r="P302" s="227"/>
      <c r="Q302" s="227"/>
      <c r="R302" s="227"/>
      <c r="S302" s="227"/>
      <c r="T302" s="211"/>
      <c r="U302" s="211"/>
      <c r="V302" s="377"/>
    </row>
    <row r="303" spans="6:22">
      <c r="G303" s="60" t="s">
        <v>70</v>
      </c>
      <c r="H303" s="55"/>
      <c r="I303" s="228"/>
      <c r="J303" s="226">
        <f>J287</f>
        <v>0</v>
      </c>
      <c r="K303" s="229">
        <f>J303</f>
        <v>0</v>
      </c>
      <c r="L303" s="227"/>
      <c r="M303" s="227"/>
      <c r="N303" s="227"/>
      <c r="O303" s="227"/>
      <c r="P303" s="227"/>
      <c r="Q303" s="227"/>
      <c r="R303" s="227"/>
      <c r="S303" s="227"/>
      <c r="T303" s="211"/>
      <c r="U303" s="211"/>
      <c r="V303" s="377"/>
    </row>
    <row r="304" spans="6:22">
      <c r="G304" s="60" t="s">
        <v>71</v>
      </c>
      <c r="H304" s="55"/>
      <c r="I304" s="228"/>
      <c r="J304" s="229">
        <f>K304</f>
        <v>0</v>
      </c>
      <c r="K304" s="230"/>
      <c r="L304" s="227"/>
      <c r="M304" s="227"/>
      <c r="N304" s="227"/>
      <c r="O304" s="227"/>
      <c r="P304" s="227"/>
      <c r="Q304" s="227"/>
      <c r="R304" s="227"/>
      <c r="S304" s="227"/>
      <c r="T304" s="211"/>
      <c r="U304" s="211"/>
      <c r="V304" s="377"/>
    </row>
    <row r="305" spans="7:22">
      <c r="G305" s="60" t="s">
        <v>170</v>
      </c>
      <c r="I305" s="228"/>
      <c r="J305" s="231"/>
      <c r="K305" s="226">
        <f>K287</f>
        <v>0</v>
      </c>
      <c r="L305" s="232">
        <f>K305</f>
        <v>0</v>
      </c>
      <c r="M305" s="227"/>
      <c r="N305" s="227"/>
      <c r="O305" s="227"/>
      <c r="P305" s="227"/>
      <c r="Q305" s="227"/>
      <c r="R305" s="227"/>
      <c r="S305" s="227"/>
      <c r="T305" s="140"/>
      <c r="U305" s="140"/>
      <c r="V305" s="378"/>
    </row>
    <row r="306" spans="7:22">
      <c r="G306" s="60" t="s">
        <v>171</v>
      </c>
      <c r="I306" s="228"/>
      <c r="J306" s="231"/>
      <c r="K306" s="229">
        <f>L306</f>
        <v>0</v>
      </c>
      <c r="L306" s="226"/>
      <c r="M306" s="227"/>
      <c r="N306" s="227"/>
      <c r="O306" s="227"/>
      <c r="P306" s="227"/>
      <c r="Q306" s="227"/>
      <c r="R306" s="227"/>
      <c r="S306" s="227"/>
      <c r="T306" s="140"/>
      <c r="U306" s="140"/>
      <c r="V306" s="378"/>
    </row>
    <row r="307" spans="7:22">
      <c r="G307" s="60" t="s">
        <v>172</v>
      </c>
      <c r="I307" s="228"/>
      <c r="J307" s="231"/>
      <c r="K307" s="231"/>
      <c r="L307" s="226">
        <f>L287</f>
        <v>0</v>
      </c>
      <c r="M307" s="232">
        <f>L307</f>
        <v>0</v>
      </c>
      <c r="N307" s="231">
        <f>M307</f>
        <v>0</v>
      </c>
      <c r="O307" s="227"/>
      <c r="P307" s="227"/>
      <c r="Q307" s="227"/>
      <c r="R307" s="227"/>
      <c r="S307" s="227"/>
      <c r="T307" s="140"/>
      <c r="U307" s="140"/>
      <c r="V307" s="378"/>
    </row>
    <row r="308" spans="7:22">
      <c r="G308" s="60" t="s">
        <v>173</v>
      </c>
      <c r="I308" s="228"/>
      <c r="J308" s="231"/>
      <c r="K308" s="231"/>
      <c r="L308" s="229"/>
      <c r="M308" s="226"/>
      <c r="N308" s="231"/>
      <c r="O308" s="227"/>
      <c r="P308" s="227"/>
      <c r="Q308" s="227"/>
      <c r="R308" s="227"/>
      <c r="S308" s="227"/>
      <c r="T308" s="140"/>
      <c r="U308" s="140"/>
      <c r="V308" s="378"/>
    </row>
    <row r="309" spans="7:22">
      <c r="G309" s="60" t="s">
        <v>174</v>
      </c>
      <c r="I309" s="228"/>
      <c r="J309" s="231"/>
      <c r="K309" s="231"/>
      <c r="L309" s="231"/>
      <c r="M309" s="226">
        <v>0</v>
      </c>
      <c r="N309" s="232">
        <f>M309</f>
        <v>0</v>
      </c>
      <c r="O309" s="227"/>
      <c r="P309" s="227"/>
      <c r="Q309" s="227"/>
      <c r="R309" s="227"/>
      <c r="S309" s="227"/>
      <c r="T309" s="140"/>
      <c r="U309" s="140"/>
      <c r="V309" s="378"/>
    </row>
    <row r="310" spans="7:22">
      <c r="G310" s="60" t="s">
        <v>175</v>
      </c>
      <c r="I310" s="228"/>
      <c r="J310" s="231"/>
      <c r="K310" s="231"/>
      <c r="L310" s="231"/>
      <c r="M310" s="229"/>
      <c r="N310" s="226"/>
      <c r="O310" s="227"/>
      <c r="P310" s="227"/>
      <c r="Q310" s="227"/>
      <c r="R310" s="227"/>
      <c r="S310" s="227"/>
      <c r="T310" s="140"/>
      <c r="U310" s="140"/>
      <c r="V310" s="378"/>
    </row>
    <row r="311" spans="7:22">
      <c r="G311" s="60" t="s">
        <v>176</v>
      </c>
      <c r="I311" s="228"/>
      <c r="J311" s="231"/>
      <c r="K311" s="231"/>
      <c r="L311" s="231"/>
      <c r="M311" s="231"/>
      <c r="N311" s="233">
        <f>N287</f>
        <v>0</v>
      </c>
      <c r="O311" s="234">
        <f>N311</f>
        <v>0</v>
      </c>
      <c r="P311" s="227"/>
      <c r="Q311" s="227"/>
      <c r="R311" s="227"/>
      <c r="S311" s="227"/>
      <c r="T311" s="140"/>
      <c r="U311" s="140"/>
      <c r="V311" s="378"/>
    </row>
    <row r="312" spans="7:22">
      <c r="G312" s="60" t="s">
        <v>167</v>
      </c>
      <c r="I312" s="228"/>
      <c r="J312" s="231"/>
      <c r="K312" s="231"/>
      <c r="L312" s="231"/>
      <c r="M312" s="231"/>
      <c r="N312" s="235"/>
      <c r="O312" s="236"/>
      <c r="P312" s="227"/>
      <c r="Q312" s="227"/>
      <c r="R312" s="227"/>
      <c r="S312" s="227"/>
      <c r="T312" s="140"/>
      <c r="U312" s="140"/>
      <c r="V312" s="378"/>
    </row>
    <row r="313" spans="7:22">
      <c r="G313" s="60" t="s">
        <v>168</v>
      </c>
      <c r="I313" s="228"/>
      <c r="J313" s="231"/>
      <c r="K313" s="231"/>
      <c r="L313" s="231"/>
      <c r="M313" s="231"/>
      <c r="N313" s="231"/>
      <c r="O313" s="236">
        <f>O287</f>
        <v>0</v>
      </c>
      <c r="P313" s="234">
        <f>O313</f>
        <v>0</v>
      </c>
      <c r="Q313" s="227"/>
      <c r="R313" s="227"/>
      <c r="S313" s="227"/>
      <c r="T313" s="140"/>
      <c r="U313" s="140"/>
      <c r="V313" s="378"/>
    </row>
    <row r="314" spans="7:22">
      <c r="G314" s="60" t="s">
        <v>185</v>
      </c>
      <c r="I314" s="228"/>
      <c r="J314" s="231"/>
      <c r="K314" s="231"/>
      <c r="L314" s="231"/>
      <c r="M314" s="231"/>
      <c r="N314" s="231"/>
      <c r="O314" s="234"/>
      <c r="P314" s="236"/>
      <c r="Q314" s="227"/>
      <c r="R314" s="227"/>
      <c r="S314" s="227"/>
      <c r="T314" s="140"/>
      <c r="U314" s="140"/>
      <c r="V314" s="378"/>
    </row>
    <row r="315" spans="7:22">
      <c r="G315" s="60" t="s">
        <v>186</v>
      </c>
      <c r="I315" s="228"/>
      <c r="J315" s="231"/>
      <c r="K315" s="231"/>
      <c r="L315" s="231"/>
      <c r="M315" s="231"/>
      <c r="N315" s="231"/>
      <c r="O315" s="231"/>
      <c r="P315" s="236">
        <f>P287</f>
        <v>0</v>
      </c>
      <c r="Q315" s="229">
        <f>P315</f>
        <v>0</v>
      </c>
      <c r="R315" s="227"/>
      <c r="S315" s="227"/>
      <c r="T315" s="140"/>
      <c r="U315" s="140"/>
      <c r="V315" s="378"/>
    </row>
    <row r="316" spans="7:22">
      <c r="G316" s="60" t="s">
        <v>187</v>
      </c>
      <c r="I316" s="228"/>
      <c r="J316" s="231"/>
      <c r="K316" s="231"/>
      <c r="L316" s="231"/>
      <c r="M316" s="231"/>
      <c r="N316" s="231"/>
      <c r="O316" s="231"/>
      <c r="P316" s="234"/>
      <c r="Q316" s="237"/>
      <c r="R316" s="227"/>
      <c r="S316" s="227"/>
      <c r="T316" s="140"/>
      <c r="U316" s="140"/>
      <c r="V316" s="378"/>
    </row>
    <row r="317" spans="7:22">
      <c r="G317" s="60" t="s">
        <v>188</v>
      </c>
      <c r="I317" s="228"/>
      <c r="J317" s="231"/>
      <c r="K317" s="231"/>
      <c r="L317" s="231"/>
      <c r="M317" s="231"/>
      <c r="N317" s="231"/>
      <c r="O317" s="231"/>
      <c r="P317" s="231"/>
      <c r="Q317" s="236"/>
      <c r="R317" s="238">
        <v>0</v>
      </c>
      <c r="S317" s="227"/>
      <c r="T317" s="140"/>
      <c r="U317" s="140"/>
      <c r="V317" s="378"/>
    </row>
    <row r="318" spans="7:22">
      <c r="G318" s="60" t="s">
        <v>189</v>
      </c>
      <c r="I318" s="228"/>
      <c r="J318" s="231"/>
      <c r="K318" s="231"/>
      <c r="L318" s="231"/>
      <c r="M318" s="231"/>
      <c r="N318" s="231"/>
      <c r="O318" s="231"/>
      <c r="P318" s="231"/>
      <c r="Q318" s="238"/>
      <c r="R318" s="239">
        <v>0</v>
      </c>
      <c r="S318" s="227"/>
      <c r="T318" s="140"/>
      <c r="U318" s="140"/>
      <c r="V318" s="378"/>
    </row>
    <row r="319" spans="7:22">
      <c r="G319" s="60" t="s">
        <v>190</v>
      </c>
      <c r="I319" s="228"/>
      <c r="J319" s="231"/>
      <c r="K319" s="231"/>
      <c r="L319" s="231"/>
      <c r="M319" s="231"/>
      <c r="N319" s="231"/>
      <c r="O319" s="231"/>
      <c r="P319" s="231"/>
      <c r="Q319" s="231"/>
      <c r="R319" s="239">
        <v>0</v>
      </c>
      <c r="S319" s="238">
        <f>R319</f>
        <v>0</v>
      </c>
      <c r="T319" s="140"/>
      <c r="U319" s="140"/>
      <c r="V319" s="378"/>
    </row>
    <row r="320" spans="7:22">
      <c r="G320" s="60" t="s">
        <v>199</v>
      </c>
      <c r="I320" s="228"/>
      <c r="J320" s="231"/>
      <c r="K320" s="231"/>
      <c r="L320" s="231"/>
      <c r="M320" s="231"/>
      <c r="N320" s="231"/>
      <c r="O320" s="231"/>
      <c r="P320" s="231"/>
      <c r="Q320" s="231"/>
      <c r="R320" s="234">
        <v>0</v>
      </c>
      <c r="S320" s="239">
        <v>0</v>
      </c>
      <c r="T320" s="140"/>
      <c r="U320" s="140"/>
      <c r="V320" s="378"/>
    </row>
    <row r="321" spans="2:22">
      <c r="G321" s="60" t="s">
        <v>200</v>
      </c>
      <c r="I321" s="228"/>
      <c r="J321" s="231"/>
      <c r="K321" s="231"/>
      <c r="L321" s="231"/>
      <c r="M321" s="231"/>
      <c r="N321" s="231"/>
      <c r="O321" s="231"/>
      <c r="P321" s="231"/>
      <c r="Q321" s="231"/>
      <c r="R321" s="231"/>
      <c r="S321" s="239">
        <v>0</v>
      </c>
      <c r="T321" s="238">
        <f>S321</f>
        <v>0</v>
      </c>
      <c r="U321" s="140"/>
      <c r="V321" s="378"/>
    </row>
    <row r="322" spans="2:22">
      <c r="G322" s="60" t="s">
        <v>308</v>
      </c>
      <c r="I322" s="228"/>
      <c r="J322" s="231"/>
      <c r="K322" s="231"/>
      <c r="L322" s="231"/>
      <c r="M322" s="231"/>
      <c r="N322" s="231"/>
      <c r="O322" s="231"/>
      <c r="P322" s="231"/>
      <c r="Q322" s="231"/>
      <c r="R322" s="231"/>
      <c r="S322" s="234">
        <f>T322</f>
        <v>0</v>
      </c>
      <c r="T322" s="239">
        <v>0</v>
      </c>
      <c r="U322" s="140"/>
      <c r="V322" s="378"/>
    </row>
    <row r="323" spans="2:22">
      <c r="G323" s="60" t="s">
        <v>307</v>
      </c>
      <c r="I323" s="110"/>
      <c r="J323" s="103"/>
      <c r="K323" s="103"/>
      <c r="L323" s="103"/>
      <c r="M323" s="103"/>
      <c r="N323" s="103"/>
      <c r="O323" s="103"/>
      <c r="P323" s="103"/>
      <c r="Q323" s="103"/>
      <c r="R323" s="103"/>
      <c r="S323" s="103"/>
      <c r="T323" s="239">
        <v>0</v>
      </c>
      <c r="U323" s="238">
        <f>T323</f>
        <v>0</v>
      </c>
      <c r="V323" s="346">
        <f>U323</f>
        <v>0</v>
      </c>
    </row>
    <row r="324" spans="2:22">
      <c r="G324" s="60" t="s">
        <v>318</v>
      </c>
      <c r="I324" s="110"/>
      <c r="J324" s="103"/>
      <c r="K324" s="103"/>
      <c r="L324" s="103"/>
      <c r="M324" s="103"/>
      <c r="N324" s="103"/>
      <c r="O324" s="103"/>
      <c r="P324" s="103"/>
      <c r="Q324" s="103"/>
      <c r="R324" s="103"/>
      <c r="S324" s="103"/>
      <c r="T324" s="234">
        <f>U324</f>
        <v>0</v>
      </c>
      <c r="U324" s="363">
        <v>0</v>
      </c>
      <c r="V324" s="379">
        <v>0</v>
      </c>
    </row>
    <row r="325" spans="2:22">
      <c r="G325" s="60" t="s">
        <v>319</v>
      </c>
      <c r="I325" s="47"/>
      <c r="J325" s="188"/>
      <c r="K325" s="188"/>
      <c r="L325" s="188"/>
      <c r="M325" s="188"/>
      <c r="N325" s="188"/>
      <c r="O325" s="188"/>
      <c r="P325" s="188"/>
      <c r="Q325" s="188"/>
      <c r="R325" s="188"/>
      <c r="S325" s="188"/>
      <c r="T325" s="188"/>
      <c r="U325" s="375">
        <v>0</v>
      </c>
      <c r="V325" s="380">
        <v>0</v>
      </c>
    </row>
    <row r="326" spans="2:22">
      <c r="B326" s="1" t="s">
        <v>207</v>
      </c>
      <c r="G326" s="26" t="s">
        <v>17</v>
      </c>
      <c r="I326" s="7"/>
      <c r="J326" s="7"/>
      <c r="K326" s="7"/>
      <c r="L326" s="7"/>
      <c r="M326" s="7"/>
      <c r="N326" s="7"/>
      <c r="O326" s="7"/>
      <c r="P326" s="240">
        <f>P313-P314-P315</f>
        <v>0</v>
      </c>
      <c r="Q326" s="240">
        <f>Q315-Q317+Q318</f>
        <v>0</v>
      </c>
      <c r="R326" s="240">
        <f>R317-R318</f>
        <v>0</v>
      </c>
      <c r="S326" s="7">
        <f>S319-S320+S321-S322</f>
        <v>0</v>
      </c>
      <c r="T326" s="7">
        <f>T321-T322-T323+T324</f>
        <v>0</v>
      </c>
      <c r="U326" s="132">
        <f>U323-U324-U325</f>
        <v>0</v>
      </c>
      <c r="V326" s="7">
        <f>V323-V324-V325</f>
        <v>0</v>
      </c>
    </row>
    <row r="327" spans="2:22">
      <c r="G327" s="6"/>
      <c r="I327" s="148"/>
      <c r="J327" s="148"/>
      <c r="K327" s="148"/>
      <c r="L327" s="148"/>
      <c r="M327" s="148"/>
      <c r="N327" s="148"/>
      <c r="O327" s="148"/>
      <c r="P327" s="148"/>
      <c r="Q327" s="148"/>
      <c r="R327" s="148"/>
      <c r="S327" s="148"/>
      <c r="T327" s="148"/>
      <c r="U327" s="386"/>
      <c r="V327" s="148"/>
    </row>
    <row r="328" spans="2:22">
      <c r="G328" s="26" t="s">
        <v>12</v>
      </c>
      <c r="H328" s="55"/>
      <c r="I328" s="149"/>
      <c r="J328" s="150"/>
      <c r="K328" s="150"/>
      <c r="L328" s="150"/>
      <c r="M328" s="150"/>
      <c r="N328" s="150"/>
      <c r="O328" s="150"/>
      <c r="P328" s="150"/>
      <c r="Q328" s="150"/>
      <c r="R328" s="150"/>
      <c r="S328" s="150"/>
      <c r="T328" s="150"/>
      <c r="U328" s="150"/>
      <c r="V328" s="384"/>
    </row>
    <row r="329" spans="2:22">
      <c r="G329" s="6"/>
      <c r="I329" s="148"/>
      <c r="J329" s="148"/>
      <c r="K329" s="148"/>
      <c r="L329" s="148"/>
      <c r="M329" s="148"/>
      <c r="N329" s="148"/>
      <c r="O329" s="148"/>
      <c r="P329" s="148"/>
      <c r="Q329" s="148"/>
      <c r="R329" s="148"/>
      <c r="S329" s="148"/>
      <c r="T329" s="148"/>
      <c r="U329" s="386"/>
      <c r="V329" s="148"/>
    </row>
    <row r="330" spans="2:22" ht="18.75">
      <c r="C330" s="1" t="s">
        <v>207</v>
      </c>
      <c r="D330" s="1" t="s">
        <v>237</v>
      </c>
      <c r="E330" s="1" t="s">
        <v>109</v>
      </c>
      <c r="F330" s="9" t="s">
        <v>26</v>
      </c>
      <c r="H330" s="55"/>
      <c r="I330" s="151">
        <f t="shared" ref="I330:S330" si="136" xml:space="preserve"> I287 + I292 - I298 + I326 + I328</f>
        <v>0</v>
      </c>
      <c r="J330" s="152">
        <f t="shared" si="136"/>
        <v>0</v>
      </c>
      <c r="K330" s="152">
        <f t="shared" si="136"/>
        <v>0</v>
      </c>
      <c r="L330" s="152">
        <f t="shared" si="136"/>
        <v>0</v>
      </c>
      <c r="M330" s="152">
        <f t="shared" si="136"/>
        <v>0</v>
      </c>
      <c r="N330" s="152">
        <f t="shared" si="136"/>
        <v>0</v>
      </c>
      <c r="O330" s="152">
        <f t="shared" si="136"/>
        <v>0</v>
      </c>
      <c r="P330" s="152">
        <f t="shared" si="136"/>
        <v>0</v>
      </c>
      <c r="Q330" s="152">
        <f t="shared" si="136"/>
        <v>0</v>
      </c>
      <c r="R330" s="152">
        <f t="shared" si="136"/>
        <v>0</v>
      </c>
      <c r="S330" s="152">
        <f t="shared" si="136"/>
        <v>11582</v>
      </c>
      <c r="T330" s="152">
        <f t="shared" ref="T330:U330" si="137" xml:space="preserve"> T287 + T292 - T298 + T326 + T328</f>
        <v>14117</v>
      </c>
      <c r="U330" s="152">
        <f t="shared" si="137"/>
        <v>13086</v>
      </c>
      <c r="V330" s="385">
        <f t="shared" ref="V330" si="138" xml:space="preserve"> V287 + V292 - V298 + V326 + V328</f>
        <v>15101</v>
      </c>
    </row>
    <row r="331" spans="2:22">
      <c r="G331" s="6"/>
      <c r="I331" s="7"/>
      <c r="J331" s="7"/>
      <c r="K331" s="7"/>
      <c r="L331" s="23"/>
      <c r="M331" s="23"/>
      <c r="N331" s="23"/>
      <c r="O331" s="23"/>
      <c r="P331" s="23"/>
      <c r="Q331" s="23"/>
      <c r="R331" s="23"/>
      <c r="S331" s="23"/>
      <c r="T331" s="23"/>
      <c r="U331" s="23"/>
      <c r="V331" s="23"/>
    </row>
    <row r="332" spans="2:22" ht="15.75" thickBot="1">
      <c r="S332" s="1"/>
    </row>
    <row r="333" spans="2:22" ht="15.75" thickBot="1">
      <c r="F333" s="8"/>
      <c r="G333" s="8"/>
      <c r="H333" s="8"/>
      <c r="I333" s="8"/>
      <c r="J333" s="8"/>
      <c r="K333" s="8"/>
      <c r="L333" s="8"/>
      <c r="M333" s="8"/>
      <c r="N333" s="8"/>
      <c r="O333" s="8"/>
      <c r="P333" s="8"/>
      <c r="Q333" s="8"/>
      <c r="R333" s="8"/>
      <c r="S333" s="8"/>
      <c r="T333" s="8"/>
      <c r="U333" s="8"/>
      <c r="V333" s="8"/>
    </row>
    <row r="334" spans="2:22" ht="21.75" thickBot="1">
      <c r="F334" s="13" t="s">
        <v>4</v>
      </c>
      <c r="G334" s="13"/>
      <c r="H334" s="179" t="s">
        <v>208</v>
      </c>
      <c r="I334" s="177"/>
      <c r="S334" s="1"/>
    </row>
    <row r="335" spans="2:22">
      <c r="S335" s="1"/>
    </row>
    <row r="336" spans="2:22" ht="18.75">
      <c r="F336" s="9" t="s">
        <v>21</v>
      </c>
      <c r="G336" s="9"/>
      <c r="I336" s="2">
        <v>2011</v>
      </c>
      <c r="J336" s="2">
        <f>I336+1</f>
        <v>2012</v>
      </c>
      <c r="K336" s="2">
        <f t="shared" ref="K336" si="139">J336+1</f>
        <v>2013</v>
      </c>
      <c r="L336" s="2">
        <f t="shared" ref="L336" si="140">K336+1</f>
        <v>2014</v>
      </c>
      <c r="M336" s="2">
        <f>L336+1</f>
        <v>2015</v>
      </c>
      <c r="N336" s="2">
        <f t="shared" ref="N336" si="141">M336+1</f>
        <v>2016</v>
      </c>
      <c r="O336" s="2">
        <f t="shared" ref="O336" si="142">N336+1</f>
        <v>2017</v>
      </c>
      <c r="P336" s="2">
        <f t="shared" ref="P336" si="143">O336+1</f>
        <v>2018</v>
      </c>
      <c r="Q336" s="2">
        <f t="shared" ref="Q336" si="144">P336+1</f>
        <v>2019</v>
      </c>
      <c r="R336" s="2">
        <f t="shared" ref="R336" si="145">Q336+1</f>
        <v>2020</v>
      </c>
      <c r="S336" s="2">
        <f>R336+1</f>
        <v>2021</v>
      </c>
      <c r="T336" s="2">
        <f>S336+1</f>
        <v>2022</v>
      </c>
      <c r="U336" s="2">
        <f>T336+1</f>
        <v>2023</v>
      </c>
      <c r="V336" s="2">
        <f>U336+1</f>
        <v>2024</v>
      </c>
    </row>
    <row r="337" spans="1:22">
      <c r="G337" s="60" t="str">
        <f>"Total MWh Produced / Purchased from " &amp; H334</f>
        <v>Total MWh Produced / Purchased from Blundell II</v>
      </c>
      <c r="H337" s="55"/>
      <c r="I337" s="3"/>
      <c r="J337" s="4"/>
      <c r="K337" s="4"/>
      <c r="L337" s="4"/>
      <c r="M337" s="4"/>
      <c r="N337" s="4"/>
      <c r="O337" s="4"/>
      <c r="P337" s="4"/>
      <c r="Q337" s="4"/>
      <c r="R337" s="4"/>
      <c r="S337" s="4">
        <v>65905</v>
      </c>
      <c r="T337" s="4">
        <v>82827</v>
      </c>
      <c r="U337" s="4">
        <v>79104</v>
      </c>
      <c r="V337" s="4">
        <v>73731.839999999851</v>
      </c>
    </row>
    <row r="338" spans="1:22">
      <c r="G338" s="60" t="s">
        <v>25</v>
      </c>
      <c r="H338" s="55"/>
      <c r="I338" s="260"/>
      <c r="J338" s="41"/>
      <c r="K338" s="41"/>
      <c r="L338" s="41"/>
      <c r="M338" s="41"/>
      <c r="N338" s="41"/>
      <c r="O338" s="41"/>
      <c r="P338" s="41"/>
      <c r="Q338" s="41"/>
      <c r="R338" s="41"/>
      <c r="S338" s="41">
        <v>1</v>
      </c>
      <c r="T338" s="41">
        <v>1</v>
      </c>
      <c r="U338" s="41">
        <v>1</v>
      </c>
      <c r="V338" s="41">
        <v>1</v>
      </c>
    </row>
    <row r="339" spans="1:22">
      <c r="G339" s="60" t="s">
        <v>20</v>
      </c>
      <c r="H339" s="55"/>
      <c r="I339" s="261"/>
      <c r="J339" s="36"/>
      <c r="K339" s="36"/>
      <c r="L339" s="36"/>
      <c r="M339" s="36"/>
      <c r="N339" s="36"/>
      <c r="O339" s="36"/>
      <c r="P339" s="36"/>
      <c r="Q339" s="36"/>
      <c r="R339" s="36"/>
      <c r="S339" s="36">
        <f>S2</f>
        <v>7.9696892166366717E-2</v>
      </c>
      <c r="T339" s="36">
        <f>T2</f>
        <v>7.8737918965874246E-2</v>
      </c>
      <c r="U339" s="36">
        <f>U2</f>
        <v>7.7386335360771719E-2</v>
      </c>
      <c r="V339" s="36">
        <f>V2</f>
        <v>7.7478165526227077E-2</v>
      </c>
    </row>
    <row r="340" spans="1:22">
      <c r="A340" s="1" t="s">
        <v>208</v>
      </c>
      <c r="G340" s="26" t="s">
        <v>22</v>
      </c>
      <c r="H340" s="6"/>
      <c r="I340" s="30">
        <v>0</v>
      </c>
      <c r="J340" s="30">
        <v>0</v>
      </c>
      <c r="K340" s="30">
        <v>0</v>
      </c>
      <c r="L340" s="30">
        <v>0</v>
      </c>
      <c r="M340" s="30">
        <v>0</v>
      </c>
      <c r="N340" s="155">
        <v>0</v>
      </c>
      <c r="O340" s="155">
        <v>0</v>
      </c>
      <c r="P340" s="155">
        <v>0</v>
      </c>
      <c r="Q340" s="155">
        <f>Q337*Q339</f>
        <v>0</v>
      </c>
      <c r="R340" s="155">
        <f>R337*R339</f>
        <v>0</v>
      </c>
      <c r="S340" s="155">
        <f>ROUND(S337*S339,0)</f>
        <v>5252</v>
      </c>
      <c r="T340" s="155">
        <f>ROUNDUP(T337*T339,0)</f>
        <v>6522</v>
      </c>
      <c r="U340" s="155">
        <f>ROUNDDOWN(U337*U339,0)</f>
        <v>6121</v>
      </c>
      <c r="V340" s="155">
        <f>ROUNDDOWN(V337*V339,0)</f>
        <v>5712</v>
      </c>
    </row>
    <row r="341" spans="1:22">
      <c r="I341" s="29"/>
      <c r="J341" s="29"/>
      <c r="K341" s="29"/>
      <c r="L341" s="29"/>
      <c r="M341" s="29"/>
      <c r="N341" s="20"/>
      <c r="O341" s="20"/>
      <c r="P341" s="20"/>
      <c r="Q341" s="20"/>
      <c r="R341" s="20"/>
      <c r="S341" s="20"/>
      <c r="T341" s="20"/>
      <c r="U341" s="20"/>
      <c r="V341" s="20"/>
    </row>
    <row r="342" spans="1:22" ht="18.75">
      <c r="F342" s="9" t="s">
        <v>118</v>
      </c>
      <c r="I342" s="2">
        <v>2011</v>
      </c>
      <c r="J342" s="2">
        <f>I342+1</f>
        <v>2012</v>
      </c>
      <c r="K342" s="2">
        <f t="shared" ref="K342" si="146">J342+1</f>
        <v>2013</v>
      </c>
      <c r="L342" s="2">
        <f t="shared" ref="L342" si="147">K342+1</f>
        <v>2014</v>
      </c>
      <c r="M342" s="2">
        <f>L342+1</f>
        <v>2015</v>
      </c>
      <c r="N342" s="2">
        <f t="shared" ref="N342" si="148">M342+1</f>
        <v>2016</v>
      </c>
      <c r="O342" s="2">
        <f t="shared" ref="O342" si="149">N342+1</f>
        <v>2017</v>
      </c>
      <c r="P342" s="2">
        <f t="shared" ref="P342" si="150">O342+1</f>
        <v>2018</v>
      </c>
      <c r="Q342" s="2">
        <f t="shared" ref="Q342" si="151">P342+1</f>
        <v>2019</v>
      </c>
      <c r="R342" s="2">
        <f t="shared" ref="R342" si="152">Q342+1</f>
        <v>2020</v>
      </c>
      <c r="S342" s="2">
        <f>R342+1</f>
        <v>2021</v>
      </c>
      <c r="T342" s="2">
        <f>S342+1</f>
        <v>2022</v>
      </c>
      <c r="U342" s="2">
        <f>T342+1</f>
        <v>2023</v>
      </c>
      <c r="V342" s="2">
        <f>U342+1</f>
        <v>2024</v>
      </c>
    </row>
    <row r="343" spans="1:22">
      <c r="G343" s="60" t="s">
        <v>10</v>
      </c>
      <c r="H343" s="55"/>
      <c r="I343" s="38">
        <f>IF($J11 = "Eligible", I340 * 'Facility Detail'!$G$3472, 0 )</f>
        <v>0</v>
      </c>
      <c r="J343" s="11">
        <f>IF($J11 = "Eligible", J340 * 'Facility Detail'!$G$3472, 0 )</f>
        <v>0</v>
      </c>
      <c r="K343" s="11">
        <f>IF($J11 = "Eligible", K340 * 'Facility Detail'!$G$3472, 0 )</f>
        <v>0</v>
      </c>
      <c r="L343" s="11">
        <f>IF($J11 = "Eligible", L340 * 'Facility Detail'!$G$3472, 0 )</f>
        <v>0</v>
      </c>
      <c r="M343" s="11">
        <f>IF($J11 = "Eligible", M340 * 'Facility Detail'!$G$3472, 0 )</f>
        <v>0</v>
      </c>
      <c r="N343" s="11">
        <f>IF($J11 = "Eligible", N340 * 'Facility Detail'!$G$3472, 0 )</f>
        <v>0</v>
      </c>
      <c r="O343" s="11">
        <f>IF($J11 = "Eligible", O340 * 'Facility Detail'!$G$3472, 0 )</f>
        <v>0</v>
      </c>
      <c r="P343" s="11">
        <f>IF($J11 = "Eligible", P340 * 'Facility Detail'!$G$3472, 0 )</f>
        <v>0</v>
      </c>
      <c r="Q343" s="11">
        <f>IF($J11 = "Eligible", Q340 * 'Facility Detail'!$G$3472, 0 )</f>
        <v>0</v>
      </c>
      <c r="R343" s="11">
        <f>IF($J11 = "Eligible", R340 * 'Facility Detail'!$G$3472, 0 )</f>
        <v>0</v>
      </c>
      <c r="S343" s="11">
        <f>IF($J11 = "Eligible", S340 * 'Facility Detail'!$G$3472, 0 )</f>
        <v>0</v>
      </c>
      <c r="T343" s="11">
        <f>IF($J11 = "Eligible", T340 * 'Facility Detail'!$G$3472, 0 )</f>
        <v>0</v>
      </c>
      <c r="U343" s="11">
        <f>IF($J11 = "Eligible", U340 * 'Facility Detail'!$G$3472, 0 )</f>
        <v>0</v>
      </c>
      <c r="V343" s="370">
        <f>IF($J11 = "Eligible", V340 * 'Facility Detail'!$G$3472, 0 )</f>
        <v>0</v>
      </c>
    </row>
    <row r="344" spans="1:22">
      <c r="G344" s="60" t="s">
        <v>6</v>
      </c>
      <c r="H344" s="55"/>
      <c r="I344" s="39">
        <f>IF($K11= "Eligible", I340, 0 )</f>
        <v>0</v>
      </c>
      <c r="J344" s="187">
        <f>IF($K11= "Eligible", J340, 0 )</f>
        <v>0</v>
      </c>
      <c r="K344" s="187">
        <f>IF($K11= "Eligible", K340, 0 )</f>
        <v>0</v>
      </c>
      <c r="L344" s="187">
        <f>IF($K11= "Eligible", L340, 0 )</f>
        <v>0</v>
      </c>
      <c r="M344" s="187">
        <f t="shared" ref="M344:U344" si="153">IF($K11= "Eligible", M340, 0 )</f>
        <v>0</v>
      </c>
      <c r="N344" s="187">
        <f t="shared" si="153"/>
        <v>0</v>
      </c>
      <c r="O344" s="187">
        <f t="shared" si="153"/>
        <v>0</v>
      </c>
      <c r="P344" s="187">
        <f t="shared" si="153"/>
        <v>0</v>
      </c>
      <c r="Q344" s="187">
        <f t="shared" si="153"/>
        <v>0</v>
      </c>
      <c r="R344" s="187">
        <f t="shared" si="153"/>
        <v>0</v>
      </c>
      <c r="S344" s="187">
        <f t="shared" si="153"/>
        <v>0</v>
      </c>
      <c r="T344" s="187">
        <f t="shared" si="153"/>
        <v>0</v>
      </c>
      <c r="U344" s="187">
        <f t="shared" si="153"/>
        <v>0</v>
      </c>
      <c r="V344" s="371">
        <f t="shared" ref="V344" si="154">IF($K11= "Eligible", V340, 0 )</f>
        <v>0</v>
      </c>
    </row>
    <row r="345" spans="1:22">
      <c r="G345" s="26" t="s">
        <v>120</v>
      </c>
      <c r="H345" s="6"/>
      <c r="I345" s="32">
        <f>SUM(I343:I344)</f>
        <v>0</v>
      </c>
      <c r="J345" s="33">
        <f t="shared" ref="J345:S345" si="155">SUM(J343:J344)</f>
        <v>0</v>
      </c>
      <c r="K345" s="33">
        <f t="shared" si="155"/>
        <v>0</v>
      </c>
      <c r="L345" s="33">
        <f t="shared" si="155"/>
        <v>0</v>
      </c>
      <c r="M345" s="33">
        <f t="shared" si="155"/>
        <v>0</v>
      </c>
      <c r="N345" s="33">
        <f t="shared" si="155"/>
        <v>0</v>
      </c>
      <c r="O345" s="33">
        <f t="shared" si="155"/>
        <v>0</v>
      </c>
      <c r="P345" s="33">
        <f t="shared" si="155"/>
        <v>0</v>
      </c>
      <c r="Q345" s="33">
        <f t="shared" si="155"/>
        <v>0</v>
      </c>
      <c r="R345" s="33">
        <f t="shared" si="155"/>
        <v>0</v>
      </c>
      <c r="S345" s="33">
        <f t="shared" si="155"/>
        <v>0</v>
      </c>
      <c r="T345" s="33">
        <f t="shared" ref="T345:U345" si="156">SUM(T343:T344)</f>
        <v>0</v>
      </c>
      <c r="U345" s="33">
        <f t="shared" si="156"/>
        <v>0</v>
      </c>
      <c r="V345" s="33">
        <f t="shared" ref="V345" si="157">SUM(V343:V344)</f>
        <v>0</v>
      </c>
    </row>
    <row r="346" spans="1:22">
      <c r="I346" s="31"/>
      <c r="J346" s="24"/>
      <c r="K346" s="24"/>
      <c r="L346" s="24"/>
      <c r="M346" s="24"/>
      <c r="N346" s="24"/>
      <c r="O346" s="24"/>
      <c r="P346" s="24"/>
      <c r="Q346" s="24"/>
      <c r="R346" s="24"/>
      <c r="S346" s="24"/>
      <c r="T346" s="24"/>
      <c r="U346" s="24"/>
      <c r="V346" s="24"/>
    </row>
    <row r="347" spans="1:22" ht="18.75">
      <c r="F347" s="9" t="s">
        <v>30</v>
      </c>
      <c r="I347" s="2">
        <v>2011</v>
      </c>
      <c r="J347" s="2">
        <f>I347+1</f>
        <v>2012</v>
      </c>
      <c r="K347" s="2">
        <f t="shared" ref="K347" si="158">J347+1</f>
        <v>2013</v>
      </c>
      <c r="L347" s="2">
        <f t="shared" ref="L347" si="159">K347+1</f>
        <v>2014</v>
      </c>
      <c r="M347" s="2">
        <f>L347+1</f>
        <v>2015</v>
      </c>
      <c r="N347" s="2">
        <f t="shared" ref="N347" si="160">M347+1</f>
        <v>2016</v>
      </c>
      <c r="O347" s="2">
        <f t="shared" ref="O347" si="161">N347+1</f>
        <v>2017</v>
      </c>
      <c r="P347" s="2">
        <f t="shared" ref="P347" si="162">O347+1</f>
        <v>2018</v>
      </c>
      <c r="Q347" s="2">
        <f t="shared" ref="Q347" si="163">P347+1</f>
        <v>2019</v>
      </c>
      <c r="R347" s="2">
        <f t="shared" ref="R347" si="164">Q347+1</f>
        <v>2020</v>
      </c>
      <c r="S347" s="2">
        <f>R347+1</f>
        <v>2021</v>
      </c>
      <c r="T347" s="2">
        <f>S347+1</f>
        <v>2022</v>
      </c>
      <c r="U347" s="2">
        <f>T347+1</f>
        <v>2023</v>
      </c>
      <c r="V347" s="2">
        <f>U347+1</f>
        <v>2024</v>
      </c>
    </row>
    <row r="348" spans="1:22">
      <c r="G348" s="60" t="s">
        <v>47</v>
      </c>
      <c r="H348" s="55"/>
      <c r="I348" s="69"/>
      <c r="J348" s="70"/>
      <c r="K348" s="70"/>
      <c r="L348" s="70"/>
      <c r="M348" s="70"/>
      <c r="N348" s="70"/>
      <c r="O348" s="70"/>
      <c r="P348" s="70"/>
      <c r="Q348" s="70"/>
      <c r="R348" s="70"/>
      <c r="S348" s="70"/>
      <c r="T348" s="70"/>
      <c r="U348" s="70"/>
      <c r="V348" s="372"/>
    </row>
    <row r="349" spans="1:22">
      <c r="G349" s="61" t="s">
        <v>23</v>
      </c>
      <c r="H349" s="129"/>
      <c r="I349" s="71"/>
      <c r="J349" s="72"/>
      <c r="K349" s="72"/>
      <c r="L349" s="72"/>
      <c r="M349" s="72"/>
      <c r="N349" s="72"/>
      <c r="O349" s="72"/>
      <c r="P349" s="72"/>
      <c r="Q349" s="72"/>
      <c r="R349" s="72"/>
      <c r="S349" s="72"/>
      <c r="T349" s="72"/>
      <c r="U349" s="72"/>
      <c r="V349" s="373"/>
    </row>
    <row r="350" spans="1:22">
      <c r="G350" s="61" t="s">
        <v>89</v>
      </c>
      <c r="H350" s="128"/>
      <c r="I350" s="43"/>
      <c r="J350" s="44"/>
      <c r="K350" s="44"/>
      <c r="L350" s="44"/>
      <c r="M350" s="44"/>
      <c r="N350" s="44"/>
      <c r="O350" s="44"/>
      <c r="P350" s="44"/>
      <c r="Q350" s="44"/>
      <c r="R350" s="44"/>
      <c r="S350" s="44"/>
      <c r="T350" s="44"/>
      <c r="U350" s="44"/>
      <c r="V350" s="374"/>
    </row>
    <row r="351" spans="1:22">
      <c r="G351" s="26" t="s">
        <v>90</v>
      </c>
      <c r="I351" s="7">
        <v>0</v>
      </c>
      <c r="J351" s="7">
        <v>0</v>
      </c>
      <c r="K351" s="7">
        <v>0</v>
      </c>
      <c r="L351" s="7">
        <v>0</v>
      </c>
      <c r="M351" s="7">
        <v>0</v>
      </c>
      <c r="N351" s="7">
        <v>0</v>
      </c>
      <c r="O351" s="7">
        <v>0</v>
      </c>
      <c r="P351" s="7">
        <v>0</v>
      </c>
      <c r="Q351" s="7">
        <v>0</v>
      </c>
      <c r="R351" s="7">
        <v>0</v>
      </c>
      <c r="S351" s="7">
        <v>0</v>
      </c>
      <c r="T351" s="7">
        <v>0</v>
      </c>
      <c r="U351" s="132">
        <v>0</v>
      </c>
      <c r="V351" s="7">
        <v>0</v>
      </c>
    </row>
    <row r="352" spans="1:22">
      <c r="G352" s="6"/>
      <c r="I352" s="7"/>
      <c r="J352" s="7"/>
      <c r="K352" s="7"/>
      <c r="L352" s="23"/>
      <c r="M352" s="23"/>
      <c r="N352" s="23"/>
      <c r="O352" s="23"/>
      <c r="P352" s="23"/>
      <c r="Q352" s="23"/>
      <c r="R352" s="23"/>
      <c r="S352" s="23"/>
      <c r="T352" s="23"/>
      <c r="U352" s="23"/>
      <c r="V352" s="23"/>
    </row>
    <row r="353" spans="6:22" ht="18.75">
      <c r="F353" s="9" t="s">
        <v>100</v>
      </c>
      <c r="I353" s="2">
        <f>'Facility Detail'!$G$3475</f>
        <v>2011</v>
      </c>
      <c r="J353" s="2">
        <f>I353+1</f>
        <v>2012</v>
      </c>
      <c r="K353" s="2">
        <f t="shared" ref="K353" si="165">J353+1</f>
        <v>2013</v>
      </c>
      <c r="L353" s="2">
        <f t="shared" ref="L353" si="166">K353+1</f>
        <v>2014</v>
      </c>
      <c r="M353" s="2">
        <f>L353+1</f>
        <v>2015</v>
      </c>
      <c r="N353" s="2">
        <f t="shared" ref="N353" si="167">M353+1</f>
        <v>2016</v>
      </c>
      <c r="O353" s="2">
        <f t="shared" ref="O353" si="168">N353+1</f>
        <v>2017</v>
      </c>
      <c r="P353" s="2">
        <f t="shared" ref="P353" si="169">O353+1</f>
        <v>2018</v>
      </c>
      <c r="Q353" s="2">
        <f t="shared" ref="Q353" si="170">P353+1</f>
        <v>2019</v>
      </c>
      <c r="R353" s="2">
        <f t="shared" ref="R353" si="171">Q353+1</f>
        <v>2020</v>
      </c>
      <c r="S353" s="2">
        <f>R353+1</f>
        <v>2021</v>
      </c>
      <c r="T353" s="2">
        <f>S353+1</f>
        <v>2022</v>
      </c>
      <c r="U353" s="2">
        <f>T353+1</f>
        <v>2023</v>
      </c>
      <c r="V353" s="2">
        <f>U353+1</f>
        <v>2024</v>
      </c>
    </row>
    <row r="354" spans="6:22">
      <c r="G354" s="60" t="s">
        <v>68</v>
      </c>
      <c r="H354" s="55"/>
      <c r="I354" s="223"/>
      <c r="J354" s="224">
        <f>I354</f>
        <v>0</v>
      </c>
      <c r="K354" s="225"/>
      <c r="L354" s="225"/>
      <c r="M354" s="225"/>
      <c r="N354" s="225"/>
      <c r="O354" s="225"/>
      <c r="P354" s="225"/>
      <c r="Q354" s="225"/>
      <c r="R354" s="225"/>
      <c r="S354" s="225"/>
      <c r="T354" s="210"/>
      <c r="U354" s="210"/>
      <c r="V354" s="376"/>
    </row>
    <row r="355" spans="6:22">
      <c r="G355" s="60" t="s">
        <v>69</v>
      </c>
      <c r="H355" s="55"/>
      <c r="I355" s="222">
        <f>J355</f>
        <v>0</v>
      </c>
      <c r="J355" s="226"/>
      <c r="K355" s="227"/>
      <c r="L355" s="227"/>
      <c r="M355" s="227"/>
      <c r="N355" s="227"/>
      <c r="O355" s="227"/>
      <c r="P355" s="227"/>
      <c r="Q355" s="227"/>
      <c r="R355" s="227"/>
      <c r="S355" s="227"/>
      <c r="T355" s="211"/>
      <c r="U355" s="211"/>
      <c r="V355" s="377"/>
    </row>
    <row r="356" spans="6:22">
      <c r="G356" s="60" t="s">
        <v>70</v>
      </c>
      <c r="H356" s="55"/>
      <c r="I356" s="228"/>
      <c r="J356" s="226">
        <f>J340</f>
        <v>0</v>
      </c>
      <c r="K356" s="229">
        <f>J356</f>
        <v>0</v>
      </c>
      <c r="L356" s="227"/>
      <c r="M356" s="227"/>
      <c r="N356" s="227"/>
      <c r="O356" s="227"/>
      <c r="P356" s="227"/>
      <c r="Q356" s="227"/>
      <c r="R356" s="227"/>
      <c r="S356" s="227"/>
      <c r="T356" s="211"/>
      <c r="U356" s="211"/>
      <c r="V356" s="377"/>
    </row>
    <row r="357" spans="6:22">
      <c r="G357" s="60" t="s">
        <v>71</v>
      </c>
      <c r="H357" s="55"/>
      <c r="I357" s="228"/>
      <c r="J357" s="229">
        <f>K357</f>
        <v>0</v>
      </c>
      <c r="K357" s="230"/>
      <c r="L357" s="227"/>
      <c r="M357" s="227"/>
      <c r="N357" s="227"/>
      <c r="O357" s="227"/>
      <c r="P357" s="227"/>
      <c r="Q357" s="227"/>
      <c r="R357" s="227"/>
      <c r="S357" s="227"/>
      <c r="T357" s="211"/>
      <c r="U357" s="211"/>
      <c r="V357" s="377"/>
    </row>
    <row r="358" spans="6:22">
      <c r="G358" s="60" t="s">
        <v>170</v>
      </c>
      <c r="I358" s="228"/>
      <c r="J358" s="231"/>
      <c r="K358" s="226">
        <f>K340</f>
        <v>0</v>
      </c>
      <c r="L358" s="232">
        <f>K358</f>
        <v>0</v>
      </c>
      <c r="M358" s="227"/>
      <c r="N358" s="227"/>
      <c r="O358" s="227"/>
      <c r="P358" s="227"/>
      <c r="Q358" s="227"/>
      <c r="R358" s="227"/>
      <c r="S358" s="227"/>
      <c r="T358" s="140"/>
      <c r="U358" s="140"/>
      <c r="V358" s="378"/>
    </row>
    <row r="359" spans="6:22">
      <c r="G359" s="60" t="s">
        <v>171</v>
      </c>
      <c r="I359" s="228"/>
      <c r="J359" s="231"/>
      <c r="K359" s="229">
        <f>L359</f>
        <v>0</v>
      </c>
      <c r="L359" s="226"/>
      <c r="M359" s="227"/>
      <c r="N359" s="227"/>
      <c r="O359" s="227"/>
      <c r="P359" s="227"/>
      <c r="Q359" s="227"/>
      <c r="R359" s="227"/>
      <c r="S359" s="227"/>
      <c r="T359" s="140"/>
      <c r="U359" s="140"/>
      <c r="V359" s="378"/>
    </row>
    <row r="360" spans="6:22">
      <c r="G360" s="60" t="s">
        <v>172</v>
      </c>
      <c r="I360" s="228"/>
      <c r="J360" s="231"/>
      <c r="K360" s="231"/>
      <c r="L360" s="226">
        <f>L340</f>
        <v>0</v>
      </c>
      <c r="M360" s="232">
        <f>L360</f>
        <v>0</v>
      </c>
      <c r="N360" s="231">
        <f>M360</f>
        <v>0</v>
      </c>
      <c r="O360" s="227"/>
      <c r="P360" s="227"/>
      <c r="Q360" s="227"/>
      <c r="R360" s="227"/>
      <c r="S360" s="227"/>
      <c r="T360" s="140"/>
      <c r="U360" s="140"/>
      <c r="V360" s="378"/>
    </row>
    <row r="361" spans="6:22">
      <c r="G361" s="60" t="s">
        <v>173</v>
      </c>
      <c r="I361" s="228"/>
      <c r="J361" s="231"/>
      <c r="K361" s="231"/>
      <c r="L361" s="229"/>
      <c r="M361" s="226"/>
      <c r="N361" s="231"/>
      <c r="O361" s="227"/>
      <c r="P361" s="227"/>
      <c r="Q361" s="227"/>
      <c r="R361" s="227"/>
      <c r="S361" s="227"/>
      <c r="T361" s="140"/>
      <c r="U361" s="140"/>
      <c r="V361" s="378"/>
    </row>
    <row r="362" spans="6:22">
      <c r="G362" s="60" t="s">
        <v>174</v>
      </c>
      <c r="I362" s="228"/>
      <c r="J362" s="231"/>
      <c r="K362" s="231"/>
      <c r="L362" s="231"/>
      <c r="M362" s="226">
        <v>0</v>
      </c>
      <c r="N362" s="232">
        <f>M362</f>
        <v>0</v>
      </c>
      <c r="O362" s="227"/>
      <c r="P362" s="227"/>
      <c r="Q362" s="227"/>
      <c r="R362" s="227"/>
      <c r="S362" s="227"/>
      <c r="T362" s="140"/>
      <c r="U362" s="140"/>
      <c r="V362" s="378"/>
    </row>
    <row r="363" spans="6:22">
      <c r="G363" s="60" t="s">
        <v>175</v>
      </c>
      <c r="I363" s="228"/>
      <c r="J363" s="231"/>
      <c r="K363" s="231"/>
      <c r="L363" s="231"/>
      <c r="M363" s="229"/>
      <c r="N363" s="226"/>
      <c r="O363" s="227"/>
      <c r="P363" s="227"/>
      <c r="Q363" s="227"/>
      <c r="R363" s="227"/>
      <c r="S363" s="227"/>
      <c r="T363" s="140"/>
      <c r="U363" s="140"/>
      <c r="V363" s="378"/>
    </row>
    <row r="364" spans="6:22">
      <c r="G364" s="60" t="s">
        <v>176</v>
      </c>
      <c r="I364" s="228"/>
      <c r="J364" s="231"/>
      <c r="K364" s="231"/>
      <c r="L364" s="231"/>
      <c r="M364" s="231"/>
      <c r="N364" s="233">
        <f>N340</f>
        <v>0</v>
      </c>
      <c r="O364" s="234">
        <f>N364</f>
        <v>0</v>
      </c>
      <c r="P364" s="227"/>
      <c r="Q364" s="227"/>
      <c r="R364" s="227"/>
      <c r="S364" s="227"/>
      <c r="T364" s="140"/>
      <c r="U364" s="140"/>
      <c r="V364" s="378"/>
    </row>
    <row r="365" spans="6:22">
      <c r="G365" s="60" t="s">
        <v>167</v>
      </c>
      <c r="I365" s="228"/>
      <c r="J365" s="231"/>
      <c r="K365" s="231"/>
      <c r="L365" s="231"/>
      <c r="M365" s="231"/>
      <c r="N365" s="235"/>
      <c r="O365" s="236"/>
      <c r="P365" s="227"/>
      <c r="Q365" s="227"/>
      <c r="R365" s="227"/>
      <c r="S365" s="227"/>
      <c r="T365" s="140"/>
      <c r="U365" s="140"/>
      <c r="V365" s="378"/>
    </row>
    <row r="366" spans="6:22">
      <c r="G366" s="60" t="s">
        <v>168</v>
      </c>
      <c r="I366" s="228"/>
      <c r="J366" s="231"/>
      <c r="K366" s="231"/>
      <c r="L366" s="231"/>
      <c r="M366" s="231"/>
      <c r="N366" s="231"/>
      <c r="O366" s="236">
        <f>O340</f>
        <v>0</v>
      </c>
      <c r="P366" s="234">
        <f>O366</f>
        <v>0</v>
      </c>
      <c r="Q366" s="227"/>
      <c r="R366" s="227"/>
      <c r="S366" s="227"/>
      <c r="T366" s="140"/>
      <c r="U366" s="140"/>
      <c r="V366" s="378"/>
    </row>
    <row r="367" spans="6:22">
      <c r="G367" s="60" t="s">
        <v>185</v>
      </c>
      <c r="I367" s="228"/>
      <c r="J367" s="231"/>
      <c r="K367" s="231"/>
      <c r="L367" s="231"/>
      <c r="M367" s="231"/>
      <c r="N367" s="231"/>
      <c r="O367" s="234"/>
      <c r="P367" s="236"/>
      <c r="Q367" s="227"/>
      <c r="R367" s="227"/>
      <c r="S367" s="227"/>
      <c r="T367" s="140"/>
      <c r="U367" s="140"/>
      <c r="V367" s="378"/>
    </row>
    <row r="368" spans="6:22">
      <c r="G368" s="60" t="s">
        <v>186</v>
      </c>
      <c r="I368" s="228"/>
      <c r="J368" s="231"/>
      <c r="K368" s="231"/>
      <c r="L368" s="231"/>
      <c r="M368" s="231"/>
      <c r="N368" s="231"/>
      <c r="O368" s="231"/>
      <c r="P368" s="236">
        <f>P340</f>
        <v>0</v>
      </c>
      <c r="Q368" s="229">
        <f>P368</f>
        <v>0</v>
      </c>
      <c r="R368" s="227"/>
      <c r="S368" s="227"/>
      <c r="T368" s="140"/>
      <c r="U368" s="140"/>
      <c r="V368" s="378"/>
    </row>
    <row r="369" spans="2:22">
      <c r="G369" s="60" t="s">
        <v>187</v>
      </c>
      <c r="I369" s="228"/>
      <c r="J369" s="231"/>
      <c r="K369" s="231"/>
      <c r="L369" s="231"/>
      <c r="M369" s="231"/>
      <c r="N369" s="231"/>
      <c r="O369" s="231"/>
      <c r="P369" s="234"/>
      <c r="Q369" s="237"/>
      <c r="R369" s="227"/>
      <c r="S369" s="227"/>
      <c r="T369" s="140"/>
      <c r="U369" s="140"/>
      <c r="V369" s="378"/>
    </row>
    <row r="370" spans="2:22">
      <c r="G370" s="60" t="s">
        <v>188</v>
      </c>
      <c r="I370" s="228"/>
      <c r="J370" s="231"/>
      <c r="K370" s="231"/>
      <c r="L370" s="231"/>
      <c r="M370" s="231"/>
      <c r="N370" s="231"/>
      <c r="O370" s="231"/>
      <c r="P370" s="231"/>
      <c r="Q370" s="236"/>
      <c r="R370" s="238"/>
      <c r="S370" s="227"/>
      <c r="T370" s="140"/>
      <c r="U370" s="140"/>
      <c r="V370" s="378"/>
    </row>
    <row r="371" spans="2:22">
      <c r="G371" s="60" t="s">
        <v>189</v>
      </c>
      <c r="I371" s="228"/>
      <c r="J371" s="231"/>
      <c r="K371" s="231"/>
      <c r="L371" s="231"/>
      <c r="M371" s="231"/>
      <c r="N371" s="231"/>
      <c r="O371" s="231"/>
      <c r="P371" s="231"/>
      <c r="Q371" s="238"/>
      <c r="R371" s="239"/>
      <c r="S371" s="227"/>
      <c r="T371" s="140"/>
      <c r="U371" s="140"/>
      <c r="V371" s="378"/>
    </row>
    <row r="372" spans="2:22">
      <c r="G372" s="60" t="s">
        <v>190</v>
      </c>
      <c r="I372" s="228"/>
      <c r="J372" s="231"/>
      <c r="K372" s="231"/>
      <c r="L372" s="231"/>
      <c r="M372" s="231"/>
      <c r="N372" s="231"/>
      <c r="O372" s="231"/>
      <c r="P372" s="231"/>
      <c r="Q372" s="231"/>
      <c r="R372" s="239">
        <v>0</v>
      </c>
      <c r="S372" s="238">
        <f>R372</f>
        <v>0</v>
      </c>
      <c r="T372" s="140"/>
      <c r="U372" s="140"/>
      <c r="V372" s="378"/>
    </row>
    <row r="373" spans="2:22">
      <c r="G373" s="60" t="s">
        <v>199</v>
      </c>
      <c r="I373" s="228"/>
      <c r="J373" s="231"/>
      <c r="K373" s="231"/>
      <c r="L373" s="231"/>
      <c r="M373" s="231"/>
      <c r="N373" s="231"/>
      <c r="O373" s="231"/>
      <c r="P373" s="231"/>
      <c r="Q373" s="231"/>
      <c r="R373" s="234">
        <v>0</v>
      </c>
      <c r="S373" s="239">
        <v>0</v>
      </c>
      <c r="T373" s="140"/>
      <c r="U373" s="140"/>
      <c r="V373" s="378"/>
    </row>
    <row r="374" spans="2:22">
      <c r="G374" s="60" t="s">
        <v>200</v>
      </c>
      <c r="I374" s="228"/>
      <c r="J374" s="231"/>
      <c r="K374" s="231"/>
      <c r="L374" s="231"/>
      <c r="M374" s="231"/>
      <c r="N374" s="231"/>
      <c r="O374" s="231"/>
      <c r="P374" s="231"/>
      <c r="Q374" s="231"/>
      <c r="R374" s="231"/>
      <c r="S374" s="239">
        <v>0</v>
      </c>
      <c r="T374" s="238">
        <f>S374</f>
        <v>0</v>
      </c>
      <c r="U374" s="140"/>
      <c r="V374" s="378"/>
    </row>
    <row r="375" spans="2:22">
      <c r="G375" s="60" t="s">
        <v>308</v>
      </c>
      <c r="I375" s="228"/>
      <c r="J375" s="231"/>
      <c r="K375" s="231"/>
      <c r="L375" s="231"/>
      <c r="M375" s="231"/>
      <c r="N375" s="231"/>
      <c r="O375" s="231"/>
      <c r="P375" s="231"/>
      <c r="Q375" s="231"/>
      <c r="R375" s="231"/>
      <c r="S375" s="234">
        <f>T375</f>
        <v>0</v>
      </c>
      <c r="T375" s="239">
        <v>0</v>
      </c>
      <c r="U375" s="140"/>
      <c r="V375" s="378"/>
    </row>
    <row r="376" spans="2:22">
      <c r="G376" s="60" t="s">
        <v>307</v>
      </c>
      <c r="I376" s="110"/>
      <c r="J376" s="103"/>
      <c r="K376" s="103"/>
      <c r="L376" s="103"/>
      <c r="M376" s="103"/>
      <c r="N376" s="103"/>
      <c r="O376" s="103"/>
      <c r="P376" s="103"/>
      <c r="Q376" s="103"/>
      <c r="R376" s="103"/>
      <c r="S376" s="103"/>
      <c r="T376" s="239">
        <v>0</v>
      </c>
      <c r="U376" s="238">
        <f>T376</f>
        <v>0</v>
      </c>
      <c r="V376" s="346">
        <f>U376</f>
        <v>0</v>
      </c>
    </row>
    <row r="377" spans="2:22">
      <c r="G377" s="60" t="s">
        <v>318</v>
      </c>
      <c r="I377" s="110"/>
      <c r="J377" s="103"/>
      <c r="K377" s="103"/>
      <c r="L377" s="103"/>
      <c r="M377" s="103"/>
      <c r="N377" s="103"/>
      <c r="O377" s="103"/>
      <c r="P377" s="103"/>
      <c r="Q377" s="103"/>
      <c r="R377" s="103"/>
      <c r="S377" s="103"/>
      <c r="T377" s="234">
        <f>U377</f>
        <v>0</v>
      </c>
      <c r="U377" s="363">
        <v>0</v>
      </c>
      <c r="V377" s="379">
        <v>0</v>
      </c>
    </row>
    <row r="378" spans="2:22">
      <c r="G378" s="60" t="s">
        <v>319</v>
      </c>
      <c r="I378" s="47"/>
      <c r="J378" s="188"/>
      <c r="K378" s="188"/>
      <c r="L378" s="188"/>
      <c r="M378" s="188"/>
      <c r="N378" s="188"/>
      <c r="O378" s="188"/>
      <c r="P378" s="188"/>
      <c r="Q378" s="188"/>
      <c r="R378" s="188"/>
      <c r="S378" s="188"/>
      <c r="T378" s="188"/>
      <c r="U378" s="375">
        <v>0</v>
      </c>
      <c r="V378" s="380">
        <v>0</v>
      </c>
    </row>
    <row r="379" spans="2:22">
      <c r="B379" s="1" t="s">
        <v>208</v>
      </c>
      <c r="G379" s="26" t="s">
        <v>17</v>
      </c>
      <c r="I379" s="7"/>
      <c r="J379" s="7"/>
      <c r="K379" s="7"/>
      <c r="L379" s="7"/>
      <c r="M379" s="7"/>
      <c r="N379" s="7"/>
      <c r="O379" s="7"/>
      <c r="P379" s="240">
        <f>P366-P367-P368</f>
        <v>0</v>
      </c>
      <c r="Q379" s="240">
        <f>Q368-Q370+Q371</f>
        <v>0</v>
      </c>
      <c r="R379" s="240">
        <f>R370-R371</f>
        <v>0</v>
      </c>
      <c r="S379" s="7">
        <f>S372-S373+S374-S375</f>
        <v>0</v>
      </c>
      <c r="T379" s="7">
        <f>T374-T375-T376+T377</f>
        <v>0</v>
      </c>
      <c r="U379" s="132">
        <f>U376-U377-U378</f>
        <v>0</v>
      </c>
      <c r="V379" s="7">
        <f>V376-V377-V378</f>
        <v>0</v>
      </c>
    </row>
    <row r="380" spans="2:22">
      <c r="G380" s="6"/>
      <c r="I380" s="148"/>
      <c r="J380" s="148"/>
      <c r="K380" s="148"/>
      <c r="L380" s="148"/>
      <c r="M380" s="148"/>
      <c r="N380" s="148"/>
      <c r="O380" s="148"/>
      <c r="P380" s="148"/>
      <c r="Q380" s="148"/>
      <c r="R380" s="148"/>
      <c r="S380" s="148"/>
      <c r="T380" s="148"/>
      <c r="U380" s="386"/>
      <c r="V380" s="148"/>
    </row>
    <row r="381" spans="2:22">
      <c r="G381" s="26" t="s">
        <v>12</v>
      </c>
      <c r="H381" s="55"/>
      <c r="I381" s="149"/>
      <c r="J381" s="150"/>
      <c r="K381" s="150"/>
      <c r="L381" s="150"/>
      <c r="M381" s="150"/>
      <c r="N381" s="150"/>
      <c r="O381" s="150"/>
      <c r="P381" s="150"/>
      <c r="Q381" s="150"/>
      <c r="R381" s="150"/>
      <c r="S381" s="150"/>
      <c r="T381" s="150"/>
      <c r="U381" s="150"/>
      <c r="V381" s="384"/>
    </row>
    <row r="382" spans="2:22">
      <c r="G382" s="6"/>
      <c r="I382" s="148"/>
      <c r="J382" s="148"/>
      <c r="K382" s="148"/>
      <c r="L382" s="148"/>
      <c r="M382" s="148"/>
      <c r="N382" s="148"/>
      <c r="O382" s="148"/>
      <c r="P382" s="148"/>
      <c r="Q382" s="148"/>
      <c r="R382" s="148"/>
      <c r="S382" s="148"/>
      <c r="T382" s="148"/>
      <c r="U382" s="148"/>
      <c r="V382" s="148"/>
    </row>
    <row r="383" spans="2:22" ht="18.75">
      <c r="C383" s="1" t="s">
        <v>208</v>
      </c>
      <c r="D383" s="1" t="s">
        <v>238</v>
      </c>
      <c r="E383" s="1" t="s">
        <v>109</v>
      </c>
      <c r="F383" s="9" t="s">
        <v>26</v>
      </c>
      <c r="H383" s="55"/>
      <c r="I383" s="151">
        <f t="shared" ref="I383:S383" si="172" xml:space="preserve"> I340 + I345 - I351 + I379 + I381</f>
        <v>0</v>
      </c>
      <c r="J383" s="152">
        <f t="shared" si="172"/>
        <v>0</v>
      </c>
      <c r="K383" s="152">
        <f t="shared" si="172"/>
        <v>0</v>
      </c>
      <c r="L383" s="152">
        <f t="shared" si="172"/>
        <v>0</v>
      </c>
      <c r="M383" s="152">
        <f t="shared" si="172"/>
        <v>0</v>
      </c>
      <c r="N383" s="152">
        <f t="shared" si="172"/>
        <v>0</v>
      </c>
      <c r="O383" s="152">
        <f t="shared" si="172"/>
        <v>0</v>
      </c>
      <c r="P383" s="152">
        <f t="shared" si="172"/>
        <v>0</v>
      </c>
      <c r="Q383" s="152">
        <f t="shared" si="172"/>
        <v>0</v>
      </c>
      <c r="R383" s="152">
        <f t="shared" si="172"/>
        <v>0</v>
      </c>
      <c r="S383" s="152">
        <f t="shared" si="172"/>
        <v>5252</v>
      </c>
      <c r="T383" s="152">
        <f t="shared" ref="T383:U383" si="173" xml:space="preserve"> T340 + T345 - T351 + T379 + T381</f>
        <v>6522</v>
      </c>
      <c r="U383" s="152">
        <f t="shared" si="173"/>
        <v>6121</v>
      </c>
      <c r="V383" s="385">
        <f t="shared" ref="V383" si="174" xml:space="preserve"> V340 + V345 - V351 + V379 + V381</f>
        <v>5712</v>
      </c>
    </row>
    <row r="384" spans="2:22">
      <c r="G384" s="6"/>
      <c r="I384" s="7"/>
      <c r="J384" s="7"/>
      <c r="K384" s="7"/>
      <c r="L384" s="23"/>
      <c r="M384" s="23"/>
      <c r="N384" s="23"/>
      <c r="O384" s="23"/>
      <c r="P384" s="23"/>
      <c r="Q384" s="23"/>
      <c r="R384" s="23"/>
      <c r="S384" s="23"/>
      <c r="T384" s="23"/>
      <c r="U384" s="23"/>
      <c r="V384" s="23"/>
    </row>
    <row r="385" spans="1:22" ht="15.75" thickBot="1">
      <c r="S385" s="1"/>
    </row>
    <row r="386" spans="1:22" ht="15.75" thickBot="1">
      <c r="F386" s="8"/>
      <c r="G386" s="8"/>
      <c r="H386" s="8"/>
      <c r="I386" s="8"/>
      <c r="J386" s="8"/>
      <c r="K386" s="8"/>
      <c r="L386" s="8"/>
      <c r="M386" s="8"/>
      <c r="N386" s="8"/>
      <c r="O386" s="8"/>
      <c r="P386" s="8"/>
      <c r="Q386" s="8"/>
      <c r="R386" s="8"/>
      <c r="S386" s="8"/>
      <c r="T386" s="8"/>
      <c r="U386" s="8"/>
      <c r="V386" s="8"/>
    </row>
    <row r="387" spans="1:22" ht="21.75" thickBot="1">
      <c r="F387" s="13" t="s">
        <v>4</v>
      </c>
      <c r="G387" s="13"/>
      <c r="H387" s="170" t="s">
        <v>179</v>
      </c>
      <c r="I387" s="176"/>
      <c r="S387" s="1"/>
    </row>
    <row r="388" spans="1:22">
      <c r="S388" s="1"/>
    </row>
    <row r="389" spans="1:22" ht="18.75">
      <c r="F389" s="9" t="s">
        <v>21</v>
      </c>
      <c r="G389" s="9"/>
      <c r="I389" s="2">
        <v>2011</v>
      </c>
      <c r="J389" s="2">
        <f>I389+1</f>
        <v>2012</v>
      </c>
      <c r="K389" s="2">
        <f t="shared" ref="K389:R389" si="175">J389+1</f>
        <v>2013</v>
      </c>
      <c r="L389" s="2">
        <f t="shared" si="175"/>
        <v>2014</v>
      </c>
      <c r="M389" s="2">
        <f>L389+1</f>
        <v>2015</v>
      </c>
      <c r="N389" s="2">
        <f t="shared" si="175"/>
        <v>2016</v>
      </c>
      <c r="O389" s="2">
        <f t="shared" si="175"/>
        <v>2017</v>
      </c>
      <c r="P389" s="2">
        <f t="shared" si="175"/>
        <v>2018</v>
      </c>
      <c r="Q389" s="2">
        <f t="shared" si="175"/>
        <v>2019</v>
      </c>
      <c r="R389" s="2">
        <f t="shared" si="175"/>
        <v>2020</v>
      </c>
      <c r="S389" s="2">
        <f>R389+1</f>
        <v>2021</v>
      </c>
      <c r="T389" s="2">
        <f>S389+1</f>
        <v>2022</v>
      </c>
      <c r="U389" s="2">
        <f>T389+1</f>
        <v>2023</v>
      </c>
      <c r="V389" s="2">
        <f>U389+1</f>
        <v>2024</v>
      </c>
    </row>
    <row r="390" spans="1:22">
      <c r="G390" s="60" t="str">
        <f>"Total MWh Produced / Purchased from " &amp; H387</f>
        <v>Total MWh Produced / Purchased from Bly Solar</v>
      </c>
      <c r="H390" s="55"/>
      <c r="I390" s="3"/>
      <c r="J390" s="4"/>
      <c r="K390" s="4"/>
      <c r="L390" s="4"/>
      <c r="M390" s="4"/>
      <c r="N390" s="4"/>
      <c r="O390" s="4">
        <v>0</v>
      </c>
      <c r="P390" s="4">
        <v>586.55600000000004</v>
      </c>
      <c r="Q390" s="4">
        <v>18041</v>
      </c>
      <c r="R390" s="4">
        <v>20552</v>
      </c>
      <c r="S390" s="4">
        <v>20443</v>
      </c>
      <c r="T390" s="4">
        <v>20259</v>
      </c>
      <c r="U390" s="4">
        <v>18342.393</v>
      </c>
      <c r="V390" s="369">
        <v>16316.409199999998</v>
      </c>
    </row>
    <row r="391" spans="1:22">
      <c r="G391" s="60" t="s">
        <v>25</v>
      </c>
      <c r="H391" s="55"/>
      <c r="I391" s="260"/>
      <c r="J391" s="41"/>
      <c r="K391" s="41"/>
      <c r="L391" s="41"/>
      <c r="M391" s="41"/>
      <c r="N391" s="41"/>
      <c r="O391" s="41"/>
      <c r="P391" s="41">
        <v>1</v>
      </c>
      <c r="Q391" s="41">
        <v>1</v>
      </c>
      <c r="R391" s="41">
        <v>1</v>
      </c>
      <c r="S391" s="41">
        <v>1</v>
      </c>
      <c r="T391" s="41">
        <v>1</v>
      </c>
      <c r="U391" s="41">
        <v>1</v>
      </c>
      <c r="V391" s="387">
        <v>1</v>
      </c>
    </row>
    <row r="392" spans="1:22">
      <c r="G392" s="60" t="s">
        <v>20</v>
      </c>
      <c r="H392" s="55"/>
      <c r="I392" s="261"/>
      <c r="J392" s="36"/>
      <c r="K392" s="36"/>
      <c r="L392" s="36"/>
      <c r="M392" s="36"/>
      <c r="N392" s="36"/>
      <c r="O392" s="36"/>
      <c r="P392" s="36">
        <f>P83</f>
        <v>0.22007817037432531</v>
      </c>
      <c r="Q392" s="36">
        <f>Q83</f>
        <v>0.2223660721260575</v>
      </c>
      <c r="R392" s="36">
        <f>R83</f>
        <v>0.22351563443464154</v>
      </c>
      <c r="S392" s="36">
        <f>S3</f>
        <v>0.22350374113192695</v>
      </c>
      <c r="T392" s="36">
        <f>T3</f>
        <v>0.2182158613775059</v>
      </c>
      <c r="U392" s="36">
        <f>U3</f>
        <v>0.20975387478957078</v>
      </c>
      <c r="V392" s="388">
        <f>V3</f>
        <v>0.21508537213808981</v>
      </c>
    </row>
    <row r="393" spans="1:22">
      <c r="A393" s="1" t="s">
        <v>179</v>
      </c>
      <c r="G393" s="26" t="s">
        <v>22</v>
      </c>
      <c r="H393" s="6"/>
      <c r="I393" s="30">
        <v>0</v>
      </c>
      <c r="J393" s="30">
        <v>0</v>
      </c>
      <c r="K393" s="30">
        <v>0</v>
      </c>
      <c r="L393" s="30">
        <v>0</v>
      </c>
      <c r="M393" s="30">
        <v>0</v>
      </c>
      <c r="N393" s="155">
        <v>0</v>
      </c>
      <c r="O393" s="155">
        <f>O390*O392</f>
        <v>0</v>
      </c>
      <c r="P393" s="155">
        <v>129</v>
      </c>
      <c r="Q393" s="155">
        <f>Q390*Q392</f>
        <v>4011.7063072262031</v>
      </c>
      <c r="R393" s="155">
        <f>R390*R392</f>
        <v>4593.6933189007532</v>
      </c>
      <c r="S393" s="155">
        <f>ROUNDDOWN(S390*S392,0)</f>
        <v>4569</v>
      </c>
      <c r="T393" s="155">
        <f>ROUNDUP(T390*T392,0)</f>
        <v>4421</v>
      </c>
      <c r="U393" s="155">
        <f>ROUND(U390*U392,0)</f>
        <v>3847</v>
      </c>
      <c r="V393" s="155">
        <f>ROUNDUP(V390*V392,0)</f>
        <v>3510</v>
      </c>
    </row>
    <row r="394" spans="1:22">
      <c r="I394" s="29"/>
      <c r="J394" s="29"/>
      <c r="K394" s="29"/>
      <c r="L394" s="29"/>
      <c r="M394" s="29"/>
      <c r="N394" s="20"/>
      <c r="O394" s="20"/>
      <c r="P394" s="20"/>
      <c r="Q394" s="20"/>
      <c r="R394" s="20"/>
      <c r="S394" s="20"/>
      <c r="T394" s="20"/>
      <c r="U394" s="20"/>
      <c r="V394" s="20"/>
    </row>
    <row r="395" spans="1:22" ht="18.75">
      <c r="F395" s="9" t="s">
        <v>118</v>
      </c>
      <c r="I395" s="2">
        <v>2011</v>
      </c>
      <c r="J395" s="2">
        <f>I395+1</f>
        <v>2012</v>
      </c>
      <c r="K395" s="2">
        <f t="shared" ref="K395:R395" si="176">J395+1</f>
        <v>2013</v>
      </c>
      <c r="L395" s="2">
        <f t="shared" si="176"/>
        <v>2014</v>
      </c>
      <c r="M395" s="2">
        <f>L395+1</f>
        <v>2015</v>
      </c>
      <c r="N395" s="2">
        <f t="shared" si="176"/>
        <v>2016</v>
      </c>
      <c r="O395" s="2">
        <f t="shared" si="176"/>
        <v>2017</v>
      </c>
      <c r="P395" s="2">
        <f t="shared" si="176"/>
        <v>2018</v>
      </c>
      <c r="Q395" s="2">
        <f t="shared" si="176"/>
        <v>2019</v>
      </c>
      <c r="R395" s="2">
        <f t="shared" si="176"/>
        <v>2020</v>
      </c>
      <c r="S395" s="2">
        <f>R395+1</f>
        <v>2021</v>
      </c>
      <c r="T395" s="2">
        <f>S395+1</f>
        <v>2022</v>
      </c>
      <c r="U395" s="2">
        <f>T395+1</f>
        <v>2023</v>
      </c>
      <c r="V395" s="2">
        <f>U395+1</f>
        <v>2024</v>
      </c>
    </row>
    <row r="396" spans="1:22">
      <c r="G396" s="60" t="s">
        <v>10</v>
      </c>
      <c r="H396" s="55"/>
      <c r="I396" s="38">
        <f>IF($J12 = "Eligible", I393 * 'Facility Detail'!$G$3472, 0 )</f>
        <v>0</v>
      </c>
      <c r="J396" s="11">
        <f>IF($J12 = "Eligible", J393 * 'Facility Detail'!$G$3472, 0 )</f>
        <v>0</v>
      </c>
      <c r="K396" s="11">
        <f>IF($J12 = "Eligible", K393 * 'Facility Detail'!$G$3472, 0 )</f>
        <v>0</v>
      </c>
      <c r="L396" s="11">
        <f>IF($J12 = "Eligible", L393 * 'Facility Detail'!$G$3472, 0 )</f>
        <v>0</v>
      </c>
      <c r="M396" s="11">
        <f>IF($J12 = "Eligible", M393 * 'Facility Detail'!$G$3472, 0 )</f>
        <v>0</v>
      </c>
      <c r="N396" s="11">
        <f>IF($J12 = "Eligible", N393 * 'Facility Detail'!$G$3472, 0 )</f>
        <v>0</v>
      </c>
      <c r="O396" s="11">
        <f>IF($J12 = "Eligible", O393 * 'Facility Detail'!$G$3472, 0 )</f>
        <v>0</v>
      </c>
      <c r="P396" s="11">
        <f>IF($J12 = "Eligible", P393 * 'Facility Detail'!$G$3472, 0 )</f>
        <v>0</v>
      </c>
      <c r="Q396" s="11">
        <f>IF($J12 = "Eligible", Q393 * 'Facility Detail'!$G$3472, 0 )</f>
        <v>0</v>
      </c>
      <c r="R396" s="11">
        <f>IF($J12 = "Eligible", R393 * 'Facility Detail'!$G$3472, 0 )</f>
        <v>0</v>
      </c>
      <c r="S396" s="11">
        <f>IF($J12 = "Eligible", S393 * 'Facility Detail'!$G$3472, 0 )</f>
        <v>0</v>
      </c>
      <c r="T396" s="11">
        <f>IF($J12 = "Eligible", T393 * 'Facility Detail'!$G$3472, 0 )</f>
        <v>0</v>
      </c>
      <c r="U396" s="11">
        <f>IF($J12 = "Eligible", U393 * 'Facility Detail'!$G$3472, 0 )</f>
        <v>0</v>
      </c>
      <c r="V396" s="370">
        <f>IF($J12 = "Eligible", V393 * 'Facility Detail'!$G$3472, 0 )</f>
        <v>0</v>
      </c>
    </row>
    <row r="397" spans="1:22">
      <c r="G397" s="60" t="s">
        <v>6</v>
      </c>
      <c r="H397" s="55"/>
      <c r="I397" s="39">
        <f>IF($K12= "Eligible", I393, 0 )</f>
        <v>0</v>
      </c>
      <c r="J397" s="187">
        <f>IF($K12= "Eligible", J393, 0 )</f>
        <v>0</v>
      </c>
      <c r="K397" s="187">
        <f>IF($K12= "Eligible", K393, 0 )</f>
        <v>0</v>
      </c>
      <c r="L397" s="187">
        <f>IF($K12= "Eligible", L393, 0 )</f>
        <v>0</v>
      </c>
      <c r="M397" s="187">
        <f t="shared" ref="M397:U397" si="177">IF($K12= "Eligible", M393, 0 )</f>
        <v>0</v>
      </c>
      <c r="N397" s="187">
        <f t="shared" si="177"/>
        <v>0</v>
      </c>
      <c r="O397" s="187">
        <f t="shared" si="177"/>
        <v>0</v>
      </c>
      <c r="P397" s="187">
        <f t="shared" si="177"/>
        <v>0</v>
      </c>
      <c r="Q397" s="187">
        <f t="shared" si="177"/>
        <v>0</v>
      </c>
      <c r="R397" s="187">
        <f t="shared" si="177"/>
        <v>0</v>
      </c>
      <c r="S397" s="187">
        <f t="shared" si="177"/>
        <v>0</v>
      </c>
      <c r="T397" s="187">
        <f t="shared" si="177"/>
        <v>0</v>
      </c>
      <c r="U397" s="187">
        <f t="shared" si="177"/>
        <v>0</v>
      </c>
      <c r="V397" s="371">
        <f t="shared" ref="V397" si="178">IF($K12= "Eligible", V393, 0 )</f>
        <v>0</v>
      </c>
    </row>
    <row r="398" spans="1:22">
      <c r="G398" s="26" t="s">
        <v>120</v>
      </c>
      <c r="H398" s="6"/>
      <c r="I398" s="32">
        <f>SUM(I396:I397)</f>
        <v>0</v>
      </c>
      <c r="J398" s="33">
        <f t="shared" ref="J398:S398" si="179">SUM(J396:J397)</f>
        <v>0</v>
      </c>
      <c r="K398" s="33">
        <f t="shared" si="179"/>
        <v>0</v>
      </c>
      <c r="L398" s="33">
        <f t="shared" si="179"/>
        <v>0</v>
      </c>
      <c r="M398" s="33">
        <f t="shared" si="179"/>
        <v>0</v>
      </c>
      <c r="N398" s="33">
        <f t="shared" si="179"/>
        <v>0</v>
      </c>
      <c r="O398" s="33">
        <f t="shared" si="179"/>
        <v>0</v>
      </c>
      <c r="P398" s="33">
        <f t="shared" si="179"/>
        <v>0</v>
      </c>
      <c r="Q398" s="33">
        <f t="shared" si="179"/>
        <v>0</v>
      </c>
      <c r="R398" s="33">
        <f t="shared" si="179"/>
        <v>0</v>
      </c>
      <c r="S398" s="33">
        <f t="shared" si="179"/>
        <v>0</v>
      </c>
      <c r="T398" s="33">
        <f t="shared" ref="T398:U398" si="180">SUM(T396:T397)</f>
        <v>0</v>
      </c>
      <c r="U398" s="33">
        <f t="shared" si="180"/>
        <v>0</v>
      </c>
      <c r="V398" s="33">
        <f t="shared" ref="V398" si="181">SUM(V396:V397)</f>
        <v>0</v>
      </c>
    </row>
    <row r="399" spans="1:22">
      <c r="I399" s="31"/>
      <c r="J399" s="24"/>
      <c r="K399" s="24"/>
      <c r="L399" s="24"/>
      <c r="M399" s="24"/>
      <c r="N399" s="24"/>
      <c r="O399" s="24"/>
      <c r="P399" s="24"/>
      <c r="Q399" s="24"/>
      <c r="R399" s="24"/>
      <c r="S399" s="24"/>
      <c r="T399" s="24"/>
      <c r="U399" s="24"/>
      <c r="V399" s="24"/>
    </row>
    <row r="400" spans="1:22" ht="18.75">
      <c r="F400" s="9" t="s">
        <v>30</v>
      </c>
      <c r="I400" s="2">
        <v>2011</v>
      </c>
      <c r="J400" s="2">
        <f>I400+1</f>
        <v>2012</v>
      </c>
      <c r="K400" s="2">
        <f t="shared" ref="K400:R400" si="182">J400+1</f>
        <v>2013</v>
      </c>
      <c r="L400" s="2">
        <f t="shared" si="182"/>
        <v>2014</v>
      </c>
      <c r="M400" s="2">
        <f>L400+1</f>
        <v>2015</v>
      </c>
      <c r="N400" s="2">
        <f t="shared" si="182"/>
        <v>2016</v>
      </c>
      <c r="O400" s="2">
        <f t="shared" si="182"/>
        <v>2017</v>
      </c>
      <c r="P400" s="2">
        <f t="shared" si="182"/>
        <v>2018</v>
      </c>
      <c r="Q400" s="2">
        <f t="shared" si="182"/>
        <v>2019</v>
      </c>
      <c r="R400" s="2">
        <f t="shared" si="182"/>
        <v>2020</v>
      </c>
      <c r="S400" s="2">
        <f>R400+1</f>
        <v>2021</v>
      </c>
      <c r="T400" s="2">
        <f>S400+1</f>
        <v>2022</v>
      </c>
      <c r="U400" s="2">
        <f>T400+1</f>
        <v>2023</v>
      </c>
      <c r="V400" s="2">
        <f>U400+1</f>
        <v>2024</v>
      </c>
    </row>
    <row r="401" spans="6:22">
      <c r="G401" s="60" t="s">
        <v>47</v>
      </c>
      <c r="H401" s="55"/>
      <c r="I401" s="69"/>
      <c r="J401" s="70"/>
      <c r="K401" s="70"/>
      <c r="L401" s="70"/>
      <c r="M401" s="70"/>
      <c r="N401" s="70"/>
      <c r="O401" s="70"/>
      <c r="P401" s="70"/>
      <c r="Q401" s="70"/>
      <c r="R401" s="70"/>
      <c r="S401" s="70"/>
      <c r="T401" s="70"/>
      <c r="U401" s="70"/>
      <c r="V401" s="372"/>
    </row>
    <row r="402" spans="6:22">
      <c r="G402" s="61" t="s">
        <v>23</v>
      </c>
      <c r="H402" s="129"/>
      <c r="I402" s="71"/>
      <c r="J402" s="72"/>
      <c r="K402" s="72"/>
      <c r="L402" s="72"/>
      <c r="M402" s="72"/>
      <c r="N402" s="72"/>
      <c r="O402" s="72"/>
      <c r="P402" s="72"/>
      <c r="Q402" s="72"/>
      <c r="R402" s="72"/>
      <c r="S402" s="72"/>
      <c r="T402" s="72"/>
      <c r="U402" s="72"/>
      <c r="V402" s="373"/>
    </row>
    <row r="403" spans="6:22">
      <c r="G403" s="61" t="s">
        <v>89</v>
      </c>
      <c r="H403" s="128"/>
      <c r="I403" s="43"/>
      <c r="J403" s="44"/>
      <c r="K403" s="44"/>
      <c r="L403" s="44"/>
      <c r="M403" s="44"/>
      <c r="N403" s="44"/>
      <c r="O403" s="44"/>
      <c r="P403" s="44"/>
      <c r="Q403" s="44"/>
      <c r="R403" s="44"/>
      <c r="S403" s="44"/>
      <c r="T403" s="44"/>
      <c r="U403" s="44"/>
      <c r="V403" s="374"/>
    </row>
    <row r="404" spans="6:22">
      <c r="G404" s="26" t="s">
        <v>90</v>
      </c>
      <c r="I404" s="7">
        <v>0</v>
      </c>
      <c r="J404" s="7">
        <v>0</v>
      </c>
      <c r="K404" s="7">
        <v>0</v>
      </c>
      <c r="L404" s="7">
        <v>0</v>
      </c>
      <c r="M404" s="7">
        <v>0</v>
      </c>
      <c r="N404" s="7">
        <v>0</v>
      </c>
      <c r="O404" s="7">
        <v>0</v>
      </c>
      <c r="P404" s="7">
        <v>0</v>
      </c>
      <c r="Q404" s="7">
        <v>0</v>
      </c>
      <c r="R404" s="7">
        <v>0</v>
      </c>
      <c r="S404" s="7">
        <v>0</v>
      </c>
      <c r="T404" s="7">
        <v>0</v>
      </c>
      <c r="U404" s="132">
        <v>0</v>
      </c>
      <c r="V404" s="7">
        <v>0</v>
      </c>
    </row>
    <row r="405" spans="6:22">
      <c r="G405" s="6"/>
      <c r="I405" s="7"/>
      <c r="J405" s="7"/>
      <c r="K405" s="7"/>
      <c r="L405" s="23"/>
      <c r="M405" s="23"/>
      <c r="N405" s="23"/>
      <c r="O405" s="23"/>
      <c r="P405" s="23"/>
      <c r="Q405" s="23"/>
      <c r="R405" s="23"/>
      <c r="S405" s="23"/>
      <c r="T405" s="23"/>
      <c r="U405" s="23"/>
      <c r="V405" s="23"/>
    </row>
    <row r="406" spans="6:22" ht="18.75">
      <c r="F406" s="9" t="s">
        <v>100</v>
      </c>
      <c r="I406" s="2">
        <f>'Facility Detail'!$G$3475</f>
        <v>2011</v>
      </c>
      <c r="J406" s="2">
        <f>I406+1</f>
        <v>2012</v>
      </c>
      <c r="K406" s="2">
        <f t="shared" ref="K406:R406" si="183">J406+1</f>
        <v>2013</v>
      </c>
      <c r="L406" s="2">
        <f t="shared" si="183"/>
        <v>2014</v>
      </c>
      <c r="M406" s="2">
        <f>L406+1</f>
        <v>2015</v>
      </c>
      <c r="N406" s="2">
        <f t="shared" si="183"/>
        <v>2016</v>
      </c>
      <c r="O406" s="2">
        <f t="shared" si="183"/>
        <v>2017</v>
      </c>
      <c r="P406" s="2">
        <f t="shared" si="183"/>
        <v>2018</v>
      </c>
      <c r="Q406" s="2">
        <f t="shared" si="183"/>
        <v>2019</v>
      </c>
      <c r="R406" s="2">
        <f t="shared" si="183"/>
        <v>2020</v>
      </c>
      <c r="S406" s="2">
        <f>R406+1</f>
        <v>2021</v>
      </c>
      <c r="T406" s="2">
        <f>S406+1</f>
        <v>2022</v>
      </c>
      <c r="U406" s="2">
        <f>T406+1</f>
        <v>2023</v>
      </c>
      <c r="V406" s="2">
        <f>U406+1</f>
        <v>2024</v>
      </c>
    </row>
    <row r="407" spans="6:22">
      <c r="G407" s="60" t="s">
        <v>68</v>
      </c>
      <c r="H407" s="55"/>
      <c r="I407" s="223"/>
      <c r="J407" s="224">
        <f>I407</f>
        <v>0</v>
      </c>
      <c r="K407" s="225"/>
      <c r="L407" s="225"/>
      <c r="M407" s="225"/>
      <c r="N407" s="225"/>
      <c r="O407" s="225"/>
      <c r="P407" s="225"/>
      <c r="Q407" s="225"/>
      <c r="R407" s="225"/>
      <c r="S407" s="225"/>
      <c r="T407" s="210"/>
      <c r="U407" s="210"/>
      <c r="V407" s="376"/>
    </row>
    <row r="408" spans="6:22">
      <c r="G408" s="60" t="s">
        <v>69</v>
      </c>
      <c r="H408" s="55"/>
      <c r="I408" s="222">
        <f>J408</f>
        <v>0</v>
      </c>
      <c r="J408" s="226"/>
      <c r="K408" s="227"/>
      <c r="L408" s="227"/>
      <c r="M408" s="227"/>
      <c r="N408" s="227"/>
      <c r="O408" s="227"/>
      <c r="P408" s="227"/>
      <c r="Q408" s="227"/>
      <c r="R408" s="227"/>
      <c r="S408" s="227"/>
      <c r="T408" s="211"/>
      <c r="U408" s="211"/>
      <c r="V408" s="377"/>
    </row>
    <row r="409" spans="6:22">
      <c r="G409" s="60" t="s">
        <v>70</v>
      </c>
      <c r="H409" s="55"/>
      <c r="I409" s="228"/>
      <c r="J409" s="226">
        <f>J393</f>
        <v>0</v>
      </c>
      <c r="K409" s="229">
        <f>J409</f>
        <v>0</v>
      </c>
      <c r="L409" s="227"/>
      <c r="M409" s="227"/>
      <c r="N409" s="227"/>
      <c r="O409" s="227"/>
      <c r="P409" s="227"/>
      <c r="Q409" s="227"/>
      <c r="R409" s="227"/>
      <c r="S409" s="227"/>
      <c r="T409" s="211"/>
      <c r="U409" s="211"/>
      <c r="V409" s="377"/>
    </row>
    <row r="410" spans="6:22">
      <c r="G410" s="60" t="s">
        <v>71</v>
      </c>
      <c r="H410" s="55"/>
      <c r="I410" s="228"/>
      <c r="J410" s="229">
        <f>K410</f>
        <v>0</v>
      </c>
      <c r="K410" s="230"/>
      <c r="L410" s="227"/>
      <c r="M410" s="227"/>
      <c r="N410" s="227"/>
      <c r="O410" s="227"/>
      <c r="P410" s="227"/>
      <c r="Q410" s="227"/>
      <c r="R410" s="227"/>
      <c r="S410" s="227"/>
      <c r="T410" s="211"/>
      <c r="U410" s="211"/>
      <c r="V410" s="377"/>
    </row>
    <row r="411" spans="6:22">
      <c r="G411" s="60" t="s">
        <v>170</v>
      </c>
      <c r="I411" s="228"/>
      <c r="J411" s="231"/>
      <c r="K411" s="226">
        <f>K393</f>
        <v>0</v>
      </c>
      <c r="L411" s="232">
        <f>K411</f>
        <v>0</v>
      </c>
      <c r="M411" s="227"/>
      <c r="N411" s="227"/>
      <c r="O411" s="227"/>
      <c r="P411" s="227"/>
      <c r="Q411" s="227"/>
      <c r="R411" s="227"/>
      <c r="S411" s="227"/>
      <c r="T411" s="140"/>
      <c r="U411" s="140"/>
      <c r="V411" s="378"/>
    </row>
    <row r="412" spans="6:22">
      <c r="G412" s="60" t="s">
        <v>171</v>
      </c>
      <c r="I412" s="228"/>
      <c r="J412" s="231"/>
      <c r="K412" s="229">
        <f>L412</f>
        <v>0</v>
      </c>
      <c r="L412" s="226"/>
      <c r="M412" s="227"/>
      <c r="N412" s="227"/>
      <c r="O412" s="227"/>
      <c r="P412" s="227"/>
      <c r="Q412" s="227"/>
      <c r="R412" s="227"/>
      <c r="S412" s="227"/>
      <c r="T412" s="140"/>
      <c r="U412" s="140"/>
      <c r="V412" s="378"/>
    </row>
    <row r="413" spans="6:22">
      <c r="G413" s="60" t="s">
        <v>172</v>
      </c>
      <c r="I413" s="228"/>
      <c r="J413" s="231"/>
      <c r="K413" s="231"/>
      <c r="L413" s="226">
        <f>L393</f>
        <v>0</v>
      </c>
      <c r="M413" s="232">
        <f>L413</f>
        <v>0</v>
      </c>
      <c r="N413" s="231">
        <f>M413</f>
        <v>0</v>
      </c>
      <c r="O413" s="227"/>
      <c r="P413" s="227"/>
      <c r="Q413" s="227"/>
      <c r="R413" s="227"/>
      <c r="S413" s="227"/>
      <c r="T413" s="140"/>
      <c r="U413" s="140"/>
      <c r="V413" s="378"/>
    </row>
    <row r="414" spans="6:22">
      <c r="G414" s="60" t="s">
        <v>173</v>
      </c>
      <c r="I414" s="228"/>
      <c r="J414" s="231"/>
      <c r="K414" s="231"/>
      <c r="L414" s="229"/>
      <c r="M414" s="226"/>
      <c r="N414" s="231"/>
      <c r="O414" s="227"/>
      <c r="P414" s="227"/>
      <c r="Q414" s="227"/>
      <c r="R414" s="227"/>
      <c r="S414" s="227"/>
      <c r="T414" s="140"/>
      <c r="U414" s="140"/>
      <c r="V414" s="378"/>
    </row>
    <row r="415" spans="6:22">
      <c r="G415" s="60" t="s">
        <v>174</v>
      </c>
      <c r="I415" s="228"/>
      <c r="J415" s="231"/>
      <c r="K415" s="231"/>
      <c r="L415" s="231"/>
      <c r="M415" s="226">
        <v>0</v>
      </c>
      <c r="N415" s="232">
        <f>M415</f>
        <v>0</v>
      </c>
      <c r="O415" s="227"/>
      <c r="P415" s="227"/>
      <c r="Q415" s="227"/>
      <c r="R415" s="227"/>
      <c r="S415" s="227"/>
      <c r="T415" s="140"/>
      <c r="U415" s="140"/>
      <c r="V415" s="378"/>
    </row>
    <row r="416" spans="6:22">
      <c r="G416" s="60" t="s">
        <v>175</v>
      </c>
      <c r="I416" s="228"/>
      <c r="J416" s="231"/>
      <c r="K416" s="231"/>
      <c r="L416" s="231"/>
      <c r="M416" s="229"/>
      <c r="N416" s="226"/>
      <c r="O416" s="227"/>
      <c r="P416" s="227"/>
      <c r="Q416" s="227"/>
      <c r="R416" s="227"/>
      <c r="S416" s="227"/>
      <c r="T416" s="140"/>
      <c r="U416" s="140"/>
      <c r="V416" s="378"/>
    </row>
    <row r="417" spans="1:22">
      <c r="G417" s="60" t="s">
        <v>176</v>
      </c>
      <c r="I417" s="228"/>
      <c r="J417" s="231"/>
      <c r="K417" s="231"/>
      <c r="L417" s="231"/>
      <c r="M417" s="231"/>
      <c r="N417" s="233">
        <f>N393</f>
        <v>0</v>
      </c>
      <c r="O417" s="234">
        <f>N417</f>
        <v>0</v>
      </c>
      <c r="P417" s="227"/>
      <c r="Q417" s="227"/>
      <c r="R417" s="227"/>
      <c r="S417" s="227"/>
      <c r="T417" s="140"/>
      <c r="U417" s="140"/>
      <c r="V417" s="378"/>
    </row>
    <row r="418" spans="1:22">
      <c r="G418" s="60" t="s">
        <v>167</v>
      </c>
      <c r="I418" s="228"/>
      <c r="J418" s="231"/>
      <c r="K418" s="231"/>
      <c r="L418" s="231"/>
      <c r="M418" s="231"/>
      <c r="N418" s="235"/>
      <c r="O418" s="236"/>
      <c r="P418" s="227"/>
      <c r="Q418" s="227"/>
      <c r="R418" s="227"/>
      <c r="S418" s="227"/>
      <c r="T418" s="140"/>
      <c r="U418" s="140"/>
      <c r="V418" s="378"/>
    </row>
    <row r="419" spans="1:22">
      <c r="G419" s="60" t="s">
        <v>168</v>
      </c>
      <c r="I419" s="228"/>
      <c r="J419" s="231"/>
      <c r="K419" s="231"/>
      <c r="L419" s="231"/>
      <c r="M419" s="231"/>
      <c r="N419" s="231"/>
      <c r="O419" s="236">
        <f>O393</f>
        <v>0</v>
      </c>
      <c r="P419" s="234">
        <f>O419</f>
        <v>0</v>
      </c>
      <c r="Q419" s="227"/>
      <c r="R419" s="227"/>
      <c r="S419" s="227"/>
      <c r="T419" s="140"/>
      <c r="U419" s="140"/>
      <c r="V419" s="378"/>
    </row>
    <row r="420" spans="1:22">
      <c r="G420" s="60" t="s">
        <v>185</v>
      </c>
      <c r="I420" s="228"/>
      <c r="J420" s="231"/>
      <c r="K420" s="231"/>
      <c r="L420" s="231"/>
      <c r="M420" s="231"/>
      <c r="N420" s="231"/>
      <c r="O420" s="234"/>
      <c r="P420" s="236"/>
      <c r="Q420" s="227"/>
      <c r="R420" s="227"/>
      <c r="S420" s="227"/>
      <c r="T420" s="140"/>
      <c r="U420" s="140"/>
      <c r="V420" s="378"/>
    </row>
    <row r="421" spans="1:22">
      <c r="G421" s="60" t="s">
        <v>186</v>
      </c>
      <c r="I421" s="228"/>
      <c r="J421" s="231"/>
      <c r="K421" s="231"/>
      <c r="L421" s="231"/>
      <c r="M421" s="231"/>
      <c r="N421" s="231"/>
      <c r="O421" s="231"/>
      <c r="P421" s="236">
        <f>P393</f>
        <v>129</v>
      </c>
      <c r="Q421" s="229">
        <f>P421</f>
        <v>129</v>
      </c>
      <c r="R421" s="227"/>
      <c r="S421" s="227"/>
      <c r="T421" s="140"/>
      <c r="U421" s="140"/>
      <c r="V421" s="378"/>
    </row>
    <row r="422" spans="1:22">
      <c r="G422" s="60" t="s">
        <v>187</v>
      </c>
      <c r="I422" s="228"/>
      <c r="J422" s="231"/>
      <c r="K422" s="231"/>
      <c r="L422" s="231"/>
      <c r="M422" s="231"/>
      <c r="N422" s="231"/>
      <c r="O422" s="231"/>
      <c r="P422" s="234"/>
      <c r="Q422" s="237">
        <v>0</v>
      </c>
      <c r="R422" s="227"/>
      <c r="S422" s="227"/>
      <c r="T422" s="140"/>
      <c r="U422" s="140"/>
      <c r="V422" s="378"/>
    </row>
    <row r="423" spans="1:22">
      <c r="G423" s="60" t="s">
        <v>188</v>
      </c>
      <c r="I423" s="228"/>
      <c r="J423" s="231"/>
      <c r="K423" s="231"/>
      <c r="L423" s="231"/>
      <c r="M423" s="231"/>
      <c r="N423" s="231"/>
      <c r="O423" s="231"/>
      <c r="P423" s="231"/>
      <c r="Q423" s="236">
        <v>0</v>
      </c>
      <c r="R423" s="238">
        <v>0</v>
      </c>
      <c r="S423" s="227"/>
      <c r="T423" s="140"/>
      <c r="U423" s="140"/>
      <c r="V423" s="378"/>
    </row>
    <row r="424" spans="1:22">
      <c r="G424" s="60" t="s">
        <v>189</v>
      </c>
      <c r="I424" s="228"/>
      <c r="J424" s="231"/>
      <c r="K424" s="231"/>
      <c r="L424" s="231"/>
      <c r="M424" s="231"/>
      <c r="N424" s="231"/>
      <c r="O424" s="231"/>
      <c r="P424" s="231"/>
      <c r="Q424" s="238">
        <v>2923</v>
      </c>
      <c r="R424" s="239">
        <v>2923</v>
      </c>
      <c r="S424" s="227"/>
      <c r="T424" s="140"/>
      <c r="U424" s="140"/>
      <c r="V424" s="378"/>
    </row>
    <row r="425" spans="1:22">
      <c r="G425" s="60" t="s">
        <v>190</v>
      </c>
      <c r="I425" s="228"/>
      <c r="J425" s="231"/>
      <c r="K425" s="231"/>
      <c r="L425" s="231"/>
      <c r="M425" s="231"/>
      <c r="N425" s="231"/>
      <c r="O425" s="231"/>
      <c r="P425" s="231"/>
      <c r="Q425" s="231"/>
      <c r="R425" s="239">
        <v>0</v>
      </c>
      <c r="S425" s="238">
        <f>R425</f>
        <v>0</v>
      </c>
      <c r="T425" s="140"/>
      <c r="U425" s="140"/>
      <c r="V425" s="378"/>
    </row>
    <row r="426" spans="1:22">
      <c r="G426" s="60" t="s">
        <v>199</v>
      </c>
      <c r="I426" s="228"/>
      <c r="J426" s="231"/>
      <c r="K426" s="231"/>
      <c r="L426" s="231"/>
      <c r="M426" s="231"/>
      <c r="N426" s="231"/>
      <c r="O426" s="231"/>
      <c r="P426" s="231"/>
      <c r="Q426" s="231"/>
      <c r="R426" s="234">
        <v>0</v>
      </c>
      <c r="S426" s="239">
        <v>0</v>
      </c>
      <c r="T426" s="140"/>
      <c r="U426" s="140"/>
      <c r="V426" s="378"/>
    </row>
    <row r="427" spans="1:22">
      <c r="G427" s="60" t="s">
        <v>200</v>
      </c>
      <c r="I427" s="228"/>
      <c r="J427" s="231"/>
      <c r="K427" s="231"/>
      <c r="L427" s="231"/>
      <c r="M427" s="231"/>
      <c r="N427" s="231"/>
      <c r="O427" s="231"/>
      <c r="P427" s="231"/>
      <c r="Q427" s="231"/>
      <c r="R427" s="231"/>
      <c r="S427" s="239">
        <v>0</v>
      </c>
      <c r="T427" s="238">
        <f>S427</f>
        <v>0</v>
      </c>
      <c r="U427" s="140"/>
      <c r="V427" s="378"/>
    </row>
    <row r="428" spans="1:22" s="209" customFormat="1">
      <c r="A428" s="1"/>
      <c r="B428" s="1"/>
      <c r="C428" s="1"/>
      <c r="D428" s="1"/>
      <c r="E428" s="1"/>
      <c r="F428" s="1"/>
      <c r="G428" s="60" t="s">
        <v>308</v>
      </c>
      <c r="H428" s="1"/>
      <c r="I428" s="228"/>
      <c r="J428" s="231"/>
      <c r="K428" s="231"/>
      <c r="L428" s="231"/>
      <c r="M428" s="231"/>
      <c r="N428" s="231"/>
      <c r="O428" s="231"/>
      <c r="P428" s="231"/>
      <c r="Q428" s="231"/>
      <c r="R428" s="231"/>
      <c r="S428" s="234">
        <f>T428</f>
        <v>0</v>
      </c>
      <c r="T428" s="239">
        <v>0</v>
      </c>
      <c r="U428" s="140"/>
      <c r="V428" s="378"/>
    </row>
    <row r="429" spans="1:22" s="209" customFormat="1">
      <c r="A429" s="1"/>
      <c r="B429" s="1"/>
      <c r="C429" s="1"/>
      <c r="D429" s="1"/>
      <c r="E429" s="1"/>
      <c r="F429" s="1"/>
      <c r="G429" s="60" t="s">
        <v>307</v>
      </c>
      <c r="H429" s="1"/>
      <c r="I429" s="110"/>
      <c r="J429" s="103"/>
      <c r="K429" s="103"/>
      <c r="L429" s="103"/>
      <c r="M429" s="103"/>
      <c r="N429" s="103"/>
      <c r="O429" s="103"/>
      <c r="P429" s="103"/>
      <c r="Q429" s="103"/>
      <c r="R429" s="103"/>
      <c r="S429" s="103"/>
      <c r="T429" s="239">
        <v>0</v>
      </c>
      <c r="U429" s="238">
        <f>T429</f>
        <v>0</v>
      </c>
      <c r="V429" s="346">
        <f>U429</f>
        <v>0</v>
      </c>
    </row>
    <row r="430" spans="1:22">
      <c r="G430" s="60" t="s">
        <v>318</v>
      </c>
      <c r="I430" s="110"/>
      <c r="J430" s="103"/>
      <c r="K430" s="103"/>
      <c r="L430" s="103"/>
      <c r="M430" s="103"/>
      <c r="N430" s="103"/>
      <c r="O430" s="103"/>
      <c r="P430" s="103"/>
      <c r="Q430" s="103"/>
      <c r="R430" s="103"/>
      <c r="S430" s="103"/>
      <c r="T430" s="234">
        <f>U430</f>
        <v>0</v>
      </c>
      <c r="U430" s="363">
        <v>0</v>
      </c>
      <c r="V430" s="379">
        <v>0</v>
      </c>
    </row>
    <row r="431" spans="1:22">
      <c r="G431" s="60" t="s">
        <v>319</v>
      </c>
      <c r="I431" s="47"/>
      <c r="J431" s="188"/>
      <c r="K431" s="188"/>
      <c r="L431" s="188"/>
      <c r="M431" s="188"/>
      <c r="N431" s="188"/>
      <c r="O431" s="188"/>
      <c r="P431" s="188"/>
      <c r="Q431" s="188"/>
      <c r="R431" s="188"/>
      <c r="S431" s="188"/>
      <c r="T431" s="188"/>
      <c r="U431" s="375">
        <v>0</v>
      </c>
      <c r="V431" s="380">
        <v>0</v>
      </c>
    </row>
    <row r="432" spans="1:22">
      <c r="B432" s="1" t="s">
        <v>179</v>
      </c>
      <c r="G432" s="26" t="s">
        <v>17</v>
      </c>
      <c r="I432" s="7"/>
      <c r="J432" s="7"/>
      <c r="K432" s="7"/>
      <c r="L432" s="7"/>
      <c r="M432" s="7"/>
      <c r="N432" s="7"/>
      <c r="O432" s="7">
        <f>O417-O418-O419</f>
        <v>0</v>
      </c>
      <c r="P432" s="240">
        <f>P419-P420-P421</f>
        <v>-129</v>
      </c>
      <c r="Q432" s="240">
        <f>Q421-Q422-Q423+Q424</f>
        <v>3052</v>
      </c>
      <c r="R432" s="240">
        <f>R423-R424</f>
        <v>-2923</v>
      </c>
      <c r="S432" s="7">
        <f>S425-S426+S427-S428</f>
        <v>0</v>
      </c>
      <c r="T432" s="7">
        <f>T427-T428-T429+T430</f>
        <v>0</v>
      </c>
      <c r="U432" s="132">
        <f>U429-U430-U431</f>
        <v>0</v>
      </c>
      <c r="V432" s="7">
        <f>V429-V430-V431</f>
        <v>0</v>
      </c>
    </row>
    <row r="433" spans="1:22">
      <c r="G433" s="6"/>
      <c r="I433" s="148"/>
      <c r="J433" s="148"/>
      <c r="K433" s="148"/>
      <c r="L433" s="148"/>
      <c r="M433" s="148"/>
      <c r="N433" s="148"/>
      <c r="O433" s="148"/>
      <c r="P433" s="148"/>
      <c r="Q433" s="148"/>
      <c r="R433" s="148"/>
      <c r="S433" s="148"/>
      <c r="T433" s="148"/>
      <c r="U433" s="386"/>
      <c r="V433" s="148"/>
    </row>
    <row r="434" spans="1:22">
      <c r="G434" s="26" t="s">
        <v>12</v>
      </c>
      <c r="H434" s="55"/>
      <c r="I434" s="149"/>
      <c r="J434" s="150"/>
      <c r="K434" s="150"/>
      <c r="L434" s="150"/>
      <c r="M434" s="150"/>
      <c r="N434" s="150"/>
      <c r="O434" s="150"/>
      <c r="P434" s="150"/>
      <c r="Q434" s="150"/>
      <c r="R434" s="150"/>
      <c r="S434" s="150"/>
      <c r="T434" s="150"/>
      <c r="U434" s="150"/>
      <c r="V434" s="384"/>
    </row>
    <row r="435" spans="1:22">
      <c r="G435" s="6"/>
      <c r="I435" s="148"/>
      <c r="J435" s="148"/>
      <c r="K435" s="148"/>
      <c r="L435" s="148"/>
      <c r="M435" s="148"/>
      <c r="N435" s="148"/>
      <c r="O435" s="148"/>
      <c r="P435" s="148"/>
      <c r="Q435" s="148"/>
      <c r="R435" s="148"/>
      <c r="S435" s="148"/>
      <c r="T435" s="148"/>
      <c r="U435" s="148"/>
      <c r="V435" s="148"/>
    </row>
    <row r="436" spans="1:22" ht="18.75">
      <c r="C436" s="1" t="s">
        <v>179</v>
      </c>
      <c r="D436" s="1" t="s">
        <v>193</v>
      </c>
      <c r="E436" s="1" t="s">
        <v>108</v>
      </c>
      <c r="F436" s="9" t="s">
        <v>26</v>
      </c>
      <c r="I436" s="151">
        <f t="shared" ref="I436:S436" si="184" xml:space="preserve"> I393 + I398 - I404 + I432 + I434</f>
        <v>0</v>
      </c>
      <c r="J436" s="152">
        <f t="shared" si="184"/>
        <v>0</v>
      </c>
      <c r="K436" s="152">
        <f t="shared" si="184"/>
        <v>0</v>
      </c>
      <c r="L436" s="152">
        <f t="shared" si="184"/>
        <v>0</v>
      </c>
      <c r="M436" s="152">
        <f t="shared" si="184"/>
        <v>0</v>
      </c>
      <c r="N436" s="152">
        <f t="shared" si="184"/>
        <v>0</v>
      </c>
      <c r="O436" s="152">
        <f t="shared" si="184"/>
        <v>0</v>
      </c>
      <c r="P436" s="152">
        <f t="shared" si="184"/>
        <v>0</v>
      </c>
      <c r="Q436" s="152">
        <f t="shared" si="184"/>
        <v>7063.7063072262026</v>
      </c>
      <c r="R436" s="152">
        <f t="shared" si="184"/>
        <v>1670.6933189007532</v>
      </c>
      <c r="S436" s="152">
        <f t="shared" si="184"/>
        <v>4569</v>
      </c>
      <c r="T436" s="152">
        <f t="shared" ref="T436:U436" si="185" xml:space="preserve"> T393 + T398 - T404 + T432 + T434</f>
        <v>4421</v>
      </c>
      <c r="U436" s="152">
        <f t="shared" si="185"/>
        <v>3847</v>
      </c>
      <c r="V436" s="385">
        <f t="shared" ref="V436" si="186" xml:space="preserve"> V393 + V398 - V404 + V432 + V434</f>
        <v>3510</v>
      </c>
    </row>
    <row r="437" spans="1:22" ht="15.75" thickBot="1">
      <c r="S437" s="1"/>
    </row>
    <row r="438" spans="1:22">
      <c r="F438" s="8"/>
      <c r="G438" s="8"/>
      <c r="H438" s="8"/>
      <c r="I438" s="8"/>
      <c r="J438" s="8"/>
      <c r="K438" s="8"/>
      <c r="L438" s="8"/>
      <c r="M438" s="8"/>
      <c r="N438" s="8"/>
      <c r="O438" s="8"/>
      <c r="P438" s="8"/>
      <c r="Q438" s="8"/>
      <c r="R438" s="8"/>
      <c r="S438" s="8"/>
      <c r="T438" s="8"/>
      <c r="U438" s="8"/>
      <c r="V438" s="8"/>
    </row>
    <row r="439" spans="1:22" ht="15.75" thickBot="1">
      <c r="S439" s="1"/>
    </row>
    <row r="440" spans="1:22" ht="21.75" thickBot="1">
      <c r="F440" s="13" t="s">
        <v>4</v>
      </c>
      <c r="G440" s="13"/>
      <c r="H440" s="179" t="s">
        <v>158</v>
      </c>
      <c r="I440" s="182"/>
      <c r="S440" s="1"/>
    </row>
    <row r="441" spans="1:22">
      <c r="S441" s="1"/>
    </row>
    <row r="442" spans="1:22" ht="18.75">
      <c r="F442" s="9" t="s">
        <v>21</v>
      </c>
      <c r="G442" s="9"/>
      <c r="I442" s="2">
        <f>'Facility Detail'!$G$3475</f>
        <v>2011</v>
      </c>
      <c r="J442" s="2">
        <f>I442+1</f>
        <v>2012</v>
      </c>
      <c r="K442" s="2">
        <f>J442+1</f>
        <v>2013</v>
      </c>
      <c r="L442" s="2">
        <f t="shared" ref="L442:P442" si="187">K442+1</f>
        <v>2014</v>
      </c>
      <c r="M442" s="2">
        <f>L442+1</f>
        <v>2015</v>
      </c>
      <c r="N442" s="2">
        <f t="shared" si="187"/>
        <v>2016</v>
      </c>
      <c r="O442" s="2">
        <f t="shared" si="187"/>
        <v>2017</v>
      </c>
      <c r="P442" s="2">
        <f t="shared" si="187"/>
        <v>2018</v>
      </c>
      <c r="Q442" s="2">
        <f t="shared" ref="Q442" si="188">P442+1</f>
        <v>2019</v>
      </c>
      <c r="R442" s="2">
        <f t="shared" ref="R442" si="189">Q442+1</f>
        <v>2020</v>
      </c>
      <c r="S442" s="2">
        <f>R442+1</f>
        <v>2021</v>
      </c>
      <c r="T442" s="2">
        <f>S442+1</f>
        <v>2022</v>
      </c>
      <c r="U442" s="2">
        <f>T442+1</f>
        <v>2023</v>
      </c>
      <c r="V442" s="2">
        <f>U442+1</f>
        <v>2024</v>
      </c>
    </row>
    <row r="443" spans="1:22">
      <c r="G443" s="60" t="str">
        <f>"Total MWh Produced / Purchased from " &amp; H440</f>
        <v>Total MWh Produced / Purchased from Campbell Hill/Three Buttes</v>
      </c>
      <c r="H443" s="55"/>
      <c r="I443" s="3"/>
      <c r="J443" s="4"/>
      <c r="K443" s="4"/>
      <c r="L443" s="4"/>
      <c r="M443" s="4">
        <v>294027</v>
      </c>
      <c r="N443" s="4">
        <v>333872</v>
      </c>
      <c r="O443" s="4">
        <v>311597</v>
      </c>
      <c r="P443" s="4">
        <v>309187.63400000002</v>
      </c>
      <c r="Q443" s="4">
        <v>146872</v>
      </c>
      <c r="R443" s="4">
        <v>342882</v>
      </c>
      <c r="S443" s="4">
        <v>301476</v>
      </c>
      <c r="T443" s="4">
        <v>317723</v>
      </c>
      <c r="U443" s="4">
        <v>296058.73800000001</v>
      </c>
      <c r="V443" s="369">
        <v>310562.47019314044</v>
      </c>
    </row>
    <row r="444" spans="1:22">
      <c r="G444" s="60" t="s">
        <v>25</v>
      </c>
      <c r="H444" s="55"/>
      <c r="I444" s="260"/>
      <c r="J444" s="41"/>
      <c r="K444" s="41"/>
      <c r="L444" s="41"/>
      <c r="M444" s="41">
        <v>1</v>
      </c>
      <c r="N444" s="41">
        <v>1</v>
      </c>
      <c r="O444" s="41">
        <v>1</v>
      </c>
      <c r="P444" s="41">
        <v>1</v>
      </c>
      <c r="Q444" s="41">
        <v>1</v>
      </c>
      <c r="R444" s="41">
        <v>1</v>
      </c>
      <c r="S444" s="41">
        <v>1</v>
      </c>
      <c r="T444" s="41">
        <v>1</v>
      </c>
      <c r="U444" s="41">
        <v>1</v>
      </c>
      <c r="V444" s="387">
        <v>1</v>
      </c>
    </row>
    <row r="445" spans="1:22">
      <c r="G445" s="60" t="s">
        <v>20</v>
      </c>
      <c r="H445" s="55"/>
      <c r="I445" s="261"/>
      <c r="J445" s="36"/>
      <c r="K445" s="36"/>
      <c r="L445" s="36"/>
      <c r="M445" s="36">
        <v>8.0535999999999996E-2</v>
      </c>
      <c r="N445" s="36">
        <v>8.1698151927344531E-2</v>
      </c>
      <c r="O445" s="36">
        <v>8.0833713568703974E-2</v>
      </c>
      <c r="P445" s="36">
        <v>7.9451999999999995E-2</v>
      </c>
      <c r="Q445" s="36">
        <v>7.6724662968274293E-2</v>
      </c>
      <c r="R445" s="36">
        <v>8.1268700519883177E-2</v>
      </c>
      <c r="S445" s="36">
        <f>S2</f>
        <v>7.9696892166366717E-2</v>
      </c>
      <c r="T445" s="36">
        <f>T2</f>
        <v>7.8737918965874246E-2</v>
      </c>
      <c r="U445" s="36">
        <f>U2</f>
        <v>7.7386335360771719E-2</v>
      </c>
      <c r="V445" s="388">
        <f>V2</f>
        <v>7.7478165526227077E-2</v>
      </c>
    </row>
    <row r="446" spans="1:22">
      <c r="A446" s="1" t="s">
        <v>209</v>
      </c>
      <c r="G446" s="26" t="s">
        <v>22</v>
      </c>
      <c r="H446" s="6"/>
      <c r="I446" s="30">
        <f xml:space="preserve"> ROUND(I443 * I444 * I445,0)</f>
        <v>0</v>
      </c>
      <c r="J446" s="30">
        <f t="shared" ref="J446:L446" si="190" xml:space="preserve"> ROUND(J443 * J444 * J445,0)</f>
        <v>0</v>
      </c>
      <c r="K446" s="30">
        <f t="shared" si="190"/>
        <v>0</v>
      </c>
      <c r="L446" s="30">
        <f t="shared" si="190"/>
        <v>0</v>
      </c>
      <c r="M446" s="30">
        <v>23680</v>
      </c>
      <c r="N446" s="155">
        <v>27276</v>
      </c>
      <c r="O446" s="155">
        <v>25187</v>
      </c>
      <c r="P446" s="155">
        <v>24567</v>
      </c>
      <c r="Q446" s="155">
        <f>Q443*Q445</f>
        <v>11268.704699476382</v>
      </c>
      <c r="R446" s="155">
        <f>R443*R445</f>
        <v>27865.574571658584</v>
      </c>
      <c r="S446" s="155">
        <f>ROUNDDOWN(S443*S445,0)</f>
        <v>24026</v>
      </c>
      <c r="T446" s="155">
        <f>ROUNDUP(T443*T445,0)</f>
        <v>25017</v>
      </c>
      <c r="U446" s="155">
        <f t="shared" ref="U446:V446" si="191">ROUNDDOWN(U443*U445,0)</f>
        <v>22910</v>
      </c>
      <c r="V446" s="155">
        <f t="shared" si="191"/>
        <v>24061</v>
      </c>
    </row>
    <row r="447" spans="1:22">
      <c r="I447" s="29"/>
      <c r="J447" s="29"/>
      <c r="K447" s="29"/>
      <c r="L447" s="29"/>
      <c r="M447" s="29"/>
      <c r="N447" s="20"/>
      <c r="O447" s="20"/>
      <c r="P447" s="20"/>
      <c r="Q447" s="20"/>
      <c r="R447" s="20"/>
      <c r="S447" s="20"/>
      <c r="T447" s="20"/>
      <c r="U447" s="20"/>
      <c r="V447" s="20"/>
    </row>
    <row r="448" spans="1:22" ht="18.75">
      <c r="F448" s="9" t="s">
        <v>118</v>
      </c>
      <c r="I448" s="2">
        <f>'Facility Detail'!$G$3475</f>
        <v>2011</v>
      </c>
      <c r="J448" s="2">
        <f>I448+1</f>
        <v>2012</v>
      </c>
      <c r="K448" s="2">
        <f>J448+1</f>
        <v>2013</v>
      </c>
      <c r="L448" s="2">
        <f t="shared" ref="L448:P448" si="192">K448+1</f>
        <v>2014</v>
      </c>
      <c r="M448" s="2">
        <f>L448+1</f>
        <v>2015</v>
      </c>
      <c r="N448" s="2">
        <f t="shared" si="192"/>
        <v>2016</v>
      </c>
      <c r="O448" s="2">
        <f t="shared" si="192"/>
        <v>2017</v>
      </c>
      <c r="P448" s="2">
        <f t="shared" si="192"/>
        <v>2018</v>
      </c>
      <c r="Q448" s="2">
        <f t="shared" ref="Q448" si="193">P448+1</f>
        <v>2019</v>
      </c>
      <c r="R448" s="2">
        <f t="shared" ref="R448" si="194">Q448+1</f>
        <v>2020</v>
      </c>
      <c r="S448" s="2">
        <f>R448+1</f>
        <v>2021</v>
      </c>
      <c r="T448" s="2">
        <f>S448+1</f>
        <v>2022</v>
      </c>
      <c r="U448" s="2">
        <f>T448+1</f>
        <v>2023</v>
      </c>
      <c r="V448" s="2">
        <f>U448+1</f>
        <v>2024</v>
      </c>
    </row>
    <row r="449" spans="6:22">
      <c r="G449" s="60" t="s">
        <v>10</v>
      </c>
      <c r="H449" s="55"/>
      <c r="I449" s="38">
        <f>IF($J13 = "Eligible", I446 * 'Facility Detail'!$G$3472, 0 )</f>
        <v>0</v>
      </c>
      <c r="J449" s="11">
        <f>IF($J13 = "Eligible", J446 * 'Facility Detail'!$G$3472, 0 )</f>
        <v>0</v>
      </c>
      <c r="K449" s="11">
        <f>IF($J13 = "Eligible", K446 * 'Facility Detail'!$G$3472, 0 )</f>
        <v>0</v>
      </c>
      <c r="L449" s="11">
        <f>IF($J13 = "Eligible", L446 * 'Facility Detail'!$G$3472, 0 )</f>
        <v>0</v>
      </c>
      <c r="M449" s="11">
        <f>IF($J13 = "Eligible", M446 * 'Facility Detail'!$G$3472, 0 )</f>
        <v>0</v>
      </c>
      <c r="N449" s="11">
        <f>IF($J13 = "Eligible", N446 * 'Facility Detail'!$G$3472, 0 )</f>
        <v>0</v>
      </c>
      <c r="O449" s="11">
        <f>IF($J13 = "Eligible", O446 * 'Facility Detail'!$G$3472, 0 )</f>
        <v>0</v>
      </c>
      <c r="P449" s="11">
        <f>IF($J13 = "Eligible", P446 * 'Facility Detail'!$G$3472, 0 )</f>
        <v>0</v>
      </c>
      <c r="Q449" s="11">
        <f>IF($J13 = "Eligible", Q446 * 'Facility Detail'!$G$3472, 0 )</f>
        <v>0</v>
      </c>
      <c r="R449" s="11">
        <f>IF($J13 = "Eligible", R446 * 'Facility Detail'!$G$3472, 0 )</f>
        <v>0</v>
      </c>
      <c r="S449" s="11">
        <f>IF($J13 = "Eligible", S446 * 'Facility Detail'!$G$3472, 0 )</f>
        <v>0</v>
      </c>
      <c r="T449" s="11">
        <f>IF($J13 = "Eligible", T446 * 'Facility Detail'!$G$3472, 0 )</f>
        <v>0</v>
      </c>
      <c r="U449" s="11">
        <f>IF($J13 = "Eligible", U446 * 'Facility Detail'!$G$3472, 0 )</f>
        <v>0</v>
      </c>
      <c r="V449" s="370">
        <f>IF($J13 = "Eligible", V446 * 'Facility Detail'!$G$3472, 0 )</f>
        <v>0</v>
      </c>
    </row>
    <row r="450" spans="6:22">
      <c r="G450" s="60" t="s">
        <v>6</v>
      </c>
      <c r="H450" s="55"/>
      <c r="I450" s="39">
        <f>IF($K13= "Eligible", I446, 0 )</f>
        <v>0</v>
      </c>
      <c r="J450" s="187">
        <f>IF($K13= "Eligible", J446, 0 )</f>
        <v>0</v>
      </c>
      <c r="K450" s="187">
        <f>IF($K13= "Eligible", K446, 0 )</f>
        <v>0</v>
      </c>
      <c r="L450" s="187">
        <f>IF($K13= "Eligible", L446, 0 )</f>
        <v>0</v>
      </c>
      <c r="M450" s="187">
        <f t="shared" ref="M450:U450" si="195">IF($K13= "Eligible", M446, 0 )</f>
        <v>0</v>
      </c>
      <c r="N450" s="187">
        <f t="shared" si="195"/>
        <v>0</v>
      </c>
      <c r="O450" s="187">
        <f t="shared" si="195"/>
        <v>0</v>
      </c>
      <c r="P450" s="187">
        <f t="shared" si="195"/>
        <v>0</v>
      </c>
      <c r="Q450" s="187">
        <f t="shared" si="195"/>
        <v>0</v>
      </c>
      <c r="R450" s="187">
        <f t="shared" si="195"/>
        <v>0</v>
      </c>
      <c r="S450" s="187">
        <f t="shared" si="195"/>
        <v>0</v>
      </c>
      <c r="T450" s="187">
        <f t="shared" si="195"/>
        <v>0</v>
      </c>
      <c r="U450" s="187">
        <f t="shared" si="195"/>
        <v>0</v>
      </c>
      <c r="V450" s="371">
        <f t="shared" ref="V450" si="196">IF($K13= "Eligible", V446, 0 )</f>
        <v>0</v>
      </c>
    </row>
    <row r="451" spans="6:22">
      <c r="G451" s="26" t="s">
        <v>120</v>
      </c>
      <c r="H451" s="6"/>
      <c r="I451" s="32">
        <f>SUM(I449:I450)</f>
        <v>0</v>
      </c>
      <c r="J451" s="33">
        <f t="shared" ref="J451:S451" si="197">SUM(J449:J450)</f>
        <v>0</v>
      </c>
      <c r="K451" s="33">
        <f t="shared" si="197"/>
        <v>0</v>
      </c>
      <c r="L451" s="33">
        <f t="shared" si="197"/>
        <v>0</v>
      </c>
      <c r="M451" s="33">
        <f t="shared" si="197"/>
        <v>0</v>
      </c>
      <c r="N451" s="33">
        <f t="shared" si="197"/>
        <v>0</v>
      </c>
      <c r="O451" s="33">
        <f t="shared" si="197"/>
        <v>0</v>
      </c>
      <c r="P451" s="33">
        <f t="shared" si="197"/>
        <v>0</v>
      </c>
      <c r="Q451" s="33">
        <f t="shared" si="197"/>
        <v>0</v>
      </c>
      <c r="R451" s="33">
        <f t="shared" si="197"/>
        <v>0</v>
      </c>
      <c r="S451" s="33">
        <f t="shared" si="197"/>
        <v>0</v>
      </c>
      <c r="T451" s="33">
        <f t="shared" ref="T451:U451" si="198">SUM(T449:T450)</f>
        <v>0</v>
      </c>
      <c r="U451" s="33">
        <f t="shared" si="198"/>
        <v>0</v>
      </c>
      <c r="V451" s="33">
        <f t="shared" ref="V451" si="199">SUM(V449:V450)</f>
        <v>0</v>
      </c>
    </row>
    <row r="452" spans="6:22">
      <c r="I452" s="31"/>
      <c r="J452" s="24"/>
      <c r="K452" s="24"/>
      <c r="L452" s="24"/>
      <c r="M452" s="24"/>
      <c r="N452" s="24"/>
      <c r="O452" s="24"/>
      <c r="P452" s="24"/>
      <c r="Q452" s="24"/>
      <c r="R452" s="24"/>
      <c r="S452" s="24"/>
      <c r="T452" s="24"/>
      <c r="U452" s="24"/>
      <c r="V452" s="24"/>
    </row>
    <row r="453" spans="6:22" ht="18.75">
      <c r="F453" s="9" t="s">
        <v>30</v>
      </c>
      <c r="I453" s="2">
        <f>'Facility Detail'!$G$3475</f>
        <v>2011</v>
      </c>
      <c r="J453" s="2">
        <f>I453+1</f>
        <v>2012</v>
      </c>
      <c r="K453" s="2">
        <f>J453+1</f>
        <v>2013</v>
      </c>
      <c r="L453" s="2">
        <f t="shared" ref="L453:P453" si="200">K453+1</f>
        <v>2014</v>
      </c>
      <c r="M453" s="2">
        <f>L453+1</f>
        <v>2015</v>
      </c>
      <c r="N453" s="2">
        <f t="shared" si="200"/>
        <v>2016</v>
      </c>
      <c r="O453" s="2">
        <f t="shared" si="200"/>
        <v>2017</v>
      </c>
      <c r="P453" s="2">
        <f t="shared" si="200"/>
        <v>2018</v>
      </c>
      <c r="Q453" s="2">
        <f t="shared" ref="Q453" si="201">P453+1</f>
        <v>2019</v>
      </c>
      <c r="R453" s="2">
        <f t="shared" ref="R453" si="202">Q453+1</f>
        <v>2020</v>
      </c>
      <c r="S453" s="2">
        <f>R453+1</f>
        <v>2021</v>
      </c>
      <c r="T453" s="2">
        <f>S453+1</f>
        <v>2022</v>
      </c>
      <c r="U453" s="2">
        <f>T453+1</f>
        <v>2023</v>
      </c>
      <c r="V453" s="2">
        <f>U453+1</f>
        <v>2024</v>
      </c>
    </row>
    <row r="454" spans="6:22">
      <c r="G454" s="60" t="s">
        <v>47</v>
      </c>
      <c r="H454" s="55"/>
      <c r="I454" s="69"/>
      <c r="J454" s="70"/>
      <c r="K454" s="70"/>
      <c r="L454" s="70"/>
      <c r="M454" s="70"/>
      <c r="N454" s="70"/>
      <c r="O454" s="70"/>
      <c r="P454" s="70"/>
      <c r="Q454" s="70"/>
      <c r="R454" s="70"/>
      <c r="S454" s="70"/>
      <c r="T454" s="70"/>
      <c r="U454" s="70"/>
      <c r="V454" s="372"/>
    </row>
    <row r="455" spans="6:22">
      <c r="G455" s="61" t="s">
        <v>23</v>
      </c>
      <c r="H455" s="129"/>
      <c r="I455" s="71"/>
      <c r="J455" s="72"/>
      <c r="K455" s="72"/>
      <c r="L455" s="72"/>
      <c r="M455" s="72"/>
      <c r="N455" s="72"/>
      <c r="O455" s="72"/>
      <c r="P455" s="72"/>
      <c r="Q455" s="72"/>
      <c r="R455" s="72"/>
      <c r="S455" s="72"/>
      <c r="T455" s="72"/>
      <c r="U455" s="72"/>
      <c r="V455" s="373"/>
    </row>
    <row r="456" spans="6:22">
      <c r="G456" s="61" t="s">
        <v>89</v>
      </c>
      <c r="H456" s="128"/>
      <c r="I456" s="43"/>
      <c r="J456" s="44"/>
      <c r="K456" s="44"/>
      <c r="L456" s="44"/>
      <c r="M456" s="44"/>
      <c r="N456" s="44"/>
      <c r="O456" s="44"/>
      <c r="P456" s="44"/>
      <c r="Q456" s="44"/>
      <c r="R456" s="44"/>
      <c r="S456" s="44"/>
      <c r="T456" s="44"/>
      <c r="U456" s="44"/>
      <c r="V456" s="374"/>
    </row>
    <row r="457" spans="6:22">
      <c r="G457" s="26" t="s">
        <v>90</v>
      </c>
      <c r="I457" s="7">
        <f>SUM(I454:I456)</f>
        <v>0</v>
      </c>
      <c r="J457" s="7">
        <f>SUM(J454:J456)</f>
        <v>0</v>
      </c>
      <c r="K457" s="7">
        <f>SUM(K454:K456)</f>
        <v>0</v>
      </c>
      <c r="L457" s="7">
        <f t="shared" ref="L457:O457" si="203">SUM(L454:L456)</f>
        <v>0</v>
      </c>
      <c r="M457" s="7">
        <f t="shared" si="203"/>
        <v>0</v>
      </c>
      <c r="N457" s="7">
        <f t="shared" si="203"/>
        <v>0</v>
      </c>
      <c r="O457" s="7">
        <f t="shared" si="203"/>
        <v>0</v>
      </c>
      <c r="P457" s="7">
        <f t="shared" ref="P457:S457" si="204">SUM(P454:P456)</f>
        <v>0</v>
      </c>
      <c r="Q457" s="7">
        <f t="shared" si="204"/>
        <v>0</v>
      </c>
      <c r="R457" s="7">
        <f t="shared" ref="R457" si="205">SUM(R454:R456)</f>
        <v>0</v>
      </c>
      <c r="S457" s="7">
        <f t="shared" si="204"/>
        <v>0</v>
      </c>
      <c r="T457" s="7">
        <f t="shared" ref="T457:U457" si="206">SUM(T454:T456)</f>
        <v>0</v>
      </c>
      <c r="U457" s="132">
        <f t="shared" si="206"/>
        <v>0</v>
      </c>
      <c r="V457" s="7">
        <f t="shared" ref="V457" si="207">SUM(V454:V456)</f>
        <v>0</v>
      </c>
    </row>
    <row r="458" spans="6:22">
      <c r="G458" s="6"/>
      <c r="I458" s="7"/>
      <c r="J458" s="7"/>
      <c r="K458" s="7"/>
      <c r="L458" s="23"/>
      <c r="M458" s="23"/>
      <c r="N458" s="23"/>
      <c r="O458" s="23"/>
      <c r="P458" s="23"/>
      <c r="Q458" s="23"/>
      <c r="R458" s="23"/>
      <c r="S458" s="23"/>
      <c r="T458" s="23"/>
      <c r="U458" s="23"/>
      <c r="V458" s="23"/>
    </row>
    <row r="459" spans="6:22" ht="18.75">
      <c r="F459" s="9" t="s">
        <v>100</v>
      </c>
      <c r="I459" s="2">
        <f>'Facility Detail'!$G$3475</f>
        <v>2011</v>
      </c>
      <c r="J459" s="2">
        <f>I459+1</f>
        <v>2012</v>
      </c>
      <c r="K459" s="2">
        <f>J459+1</f>
        <v>2013</v>
      </c>
      <c r="L459" s="2">
        <f t="shared" ref="L459:P459" si="208">K459+1</f>
        <v>2014</v>
      </c>
      <c r="M459" s="2">
        <f>L459+1</f>
        <v>2015</v>
      </c>
      <c r="N459" s="2">
        <f t="shared" si="208"/>
        <v>2016</v>
      </c>
      <c r="O459" s="2">
        <f t="shared" si="208"/>
        <v>2017</v>
      </c>
      <c r="P459" s="2">
        <f t="shared" si="208"/>
        <v>2018</v>
      </c>
      <c r="Q459" s="2">
        <f t="shared" ref="Q459" si="209">P459+1</f>
        <v>2019</v>
      </c>
      <c r="R459" s="2">
        <f t="shared" ref="R459" si="210">Q459+1</f>
        <v>2020</v>
      </c>
      <c r="S459" s="2">
        <f>R459+1</f>
        <v>2021</v>
      </c>
      <c r="T459" s="2">
        <f>S459+1</f>
        <v>2022</v>
      </c>
      <c r="U459" s="2">
        <f>T459+1</f>
        <v>2023</v>
      </c>
      <c r="V459" s="2">
        <f>U459+1</f>
        <v>2024</v>
      </c>
    </row>
    <row r="460" spans="6:22" ht="14.25" customHeight="1">
      <c r="F460" s="9"/>
      <c r="G460" s="60" t="s">
        <v>68</v>
      </c>
      <c r="I460" s="223"/>
      <c r="J460" s="224">
        <f>I460</f>
        <v>0</v>
      </c>
      <c r="K460" s="225"/>
      <c r="L460" s="225"/>
      <c r="M460" s="225"/>
      <c r="N460" s="225"/>
      <c r="O460" s="225"/>
      <c r="P460" s="225"/>
      <c r="Q460" s="225"/>
      <c r="R460" s="225"/>
      <c r="S460" s="225"/>
      <c r="T460" s="210"/>
      <c r="U460" s="210"/>
      <c r="V460" s="376"/>
    </row>
    <row r="461" spans="6:22" ht="14.25" customHeight="1">
      <c r="F461" s="9"/>
      <c r="G461" s="60" t="s">
        <v>69</v>
      </c>
      <c r="I461" s="222">
        <f>J461</f>
        <v>0</v>
      </c>
      <c r="J461" s="226"/>
      <c r="K461" s="227"/>
      <c r="L461" s="227"/>
      <c r="M461" s="227"/>
      <c r="N461" s="227"/>
      <c r="O461" s="227"/>
      <c r="P461" s="227"/>
      <c r="Q461" s="227"/>
      <c r="R461" s="227"/>
      <c r="S461" s="227"/>
      <c r="T461" s="211"/>
      <c r="U461" s="211"/>
      <c r="V461" s="377"/>
    </row>
    <row r="462" spans="6:22" ht="14.25" customHeight="1">
      <c r="F462" s="9"/>
      <c r="G462" s="60" t="s">
        <v>70</v>
      </c>
      <c r="I462" s="228"/>
      <c r="J462" s="226">
        <f>J446</f>
        <v>0</v>
      </c>
      <c r="K462" s="229">
        <f>J462</f>
        <v>0</v>
      </c>
      <c r="L462" s="227"/>
      <c r="M462" s="227"/>
      <c r="N462" s="227"/>
      <c r="O462" s="227"/>
      <c r="P462" s="227"/>
      <c r="Q462" s="227"/>
      <c r="R462" s="227"/>
      <c r="S462" s="227"/>
      <c r="T462" s="211"/>
      <c r="U462" s="211"/>
      <c r="V462" s="377"/>
    </row>
    <row r="463" spans="6:22" ht="14.25" customHeight="1">
      <c r="F463" s="9"/>
      <c r="G463" s="60" t="s">
        <v>71</v>
      </c>
      <c r="I463" s="228"/>
      <c r="J463" s="229">
        <f>K463</f>
        <v>0</v>
      </c>
      <c r="K463" s="230"/>
      <c r="L463" s="227"/>
      <c r="M463" s="227"/>
      <c r="N463" s="227"/>
      <c r="O463" s="227"/>
      <c r="P463" s="227"/>
      <c r="Q463" s="227"/>
      <c r="R463" s="227"/>
      <c r="S463" s="227"/>
      <c r="T463" s="211"/>
      <c r="U463" s="211"/>
      <c r="V463" s="377"/>
    </row>
    <row r="464" spans="6:22" ht="14.25" customHeight="1">
      <c r="F464" s="9"/>
      <c r="G464" s="60" t="s">
        <v>170</v>
      </c>
      <c r="I464" s="228"/>
      <c r="J464" s="231"/>
      <c r="K464" s="226">
        <f>K446</f>
        <v>0</v>
      </c>
      <c r="L464" s="232">
        <f>K464</f>
        <v>0</v>
      </c>
      <c r="M464" s="227"/>
      <c r="N464" s="227"/>
      <c r="O464" s="227"/>
      <c r="P464" s="227"/>
      <c r="Q464" s="227"/>
      <c r="R464" s="227"/>
      <c r="S464" s="227"/>
      <c r="T464" s="140"/>
      <c r="U464" s="140"/>
      <c r="V464" s="378"/>
    </row>
    <row r="465" spans="7:22" ht="14.25" customHeight="1">
      <c r="G465" s="60" t="s">
        <v>171</v>
      </c>
      <c r="I465" s="228"/>
      <c r="J465" s="231"/>
      <c r="K465" s="229">
        <f>L465</f>
        <v>0</v>
      </c>
      <c r="L465" s="226"/>
      <c r="M465" s="227"/>
      <c r="N465" s="227"/>
      <c r="O465" s="227" t="s">
        <v>169</v>
      </c>
      <c r="P465" s="227"/>
      <c r="Q465" s="227"/>
      <c r="R465" s="227"/>
      <c r="S465" s="227"/>
      <c r="T465" s="140"/>
      <c r="U465" s="140"/>
      <c r="V465" s="378"/>
    </row>
    <row r="466" spans="7:22" ht="14.25" customHeight="1">
      <c r="G466" s="60" t="s">
        <v>172</v>
      </c>
      <c r="I466" s="228"/>
      <c r="J466" s="231"/>
      <c r="K466" s="231"/>
      <c r="L466" s="226"/>
      <c r="M466" s="232">
        <f>L466</f>
        <v>0</v>
      </c>
      <c r="N466" s="231">
        <f>M466</f>
        <v>0</v>
      </c>
      <c r="O466" s="227"/>
      <c r="P466" s="227"/>
      <c r="Q466" s="227"/>
      <c r="R466" s="227"/>
      <c r="S466" s="227"/>
      <c r="T466" s="140"/>
      <c r="U466" s="140"/>
      <c r="V466" s="378"/>
    </row>
    <row r="467" spans="7:22" ht="14.25" customHeight="1">
      <c r="G467" s="60" t="s">
        <v>173</v>
      </c>
      <c r="I467" s="228"/>
      <c r="J467" s="231"/>
      <c r="K467" s="231"/>
      <c r="L467" s="229"/>
      <c r="M467" s="226"/>
      <c r="N467" s="231"/>
      <c r="O467" s="227"/>
      <c r="P467" s="227"/>
      <c r="Q467" s="227"/>
      <c r="R467" s="227"/>
      <c r="S467" s="227"/>
      <c r="T467" s="140"/>
      <c r="U467" s="140"/>
      <c r="V467" s="378"/>
    </row>
    <row r="468" spans="7:22" ht="14.25" customHeight="1">
      <c r="G468" s="60" t="s">
        <v>174</v>
      </c>
      <c r="I468" s="228"/>
      <c r="J468" s="231"/>
      <c r="K468" s="231"/>
      <c r="L468" s="231"/>
      <c r="M468" s="226">
        <f>M446</f>
        <v>23680</v>
      </c>
      <c r="N468" s="232">
        <f>M468</f>
        <v>23680</v>
      </c>
      <c r="O468" s="227"/>
      <c r="P468" s="227"/>
      <c r="Q468" s="227"/>
      <c r="R468" s="227"/>
      <c r="S468" s="227"/>
      <c r="T468" s="140"/>
      <c r="U468" s="140"/>
      <c r="V468" s="378"/>
    </row>
    <row r="469" spans="7:22" ht="14.25" customHeight="1">
      <c r="G469" s="60" t="s">
        <v>175</v>
      </c>
      <c r="I469" s="228"/>
      <c r="J469" s="231"/>
      <c r="K469" s="231"/>
      <c r="L469" s="231"/>
      <c r="M469" s="229"/>
      <c r="N469" s="226"/>
      <c r="O469" s="227"/>
      <c r="P469" s="227"/>
      <c r="Q469" s="227"/>
      <c r="R469" s="227"/>
      <c r="S469" s="227"/>
      <c r="T469" s="140"/>
      <c r="U469" s="140"/>
      <c r="V469" s="378"/>
    </row>
    <row r="470" spans="7:22" ht="14.25" customHeight="1">
      <c r="G470" s="60" t="s">
        <v>176</v>
      </c>
      <c r="I470" s="228"/>
      <c r="J470" s="231"/>
      <c r="K470" s="231"/>
      <c r="L470" s="231"/>
      <c r="M470" s="231"/>
      <c r="N470" s="233">
        <v>0</v>
      </c>
      <c r="O470" s="234">
        <f>N470</f>
        <v>0</v>
      </c>
      <c r="P470" s="227"/>
      <c r="Q470" s="227"/>
      <c r="R470" s="227"/>
      <c r="S470" s="227"/>
      <c r="T470" s="140"/>
      <c r="U470" s="140"/>
      <c r="V470" s="378"/>
    </row>
    <row r="471" spans="7:22" ht="14.25" customHeight="1">
      <c r="G471" s="60" t="s">
        <v>167</v>
      </c>
      <c r="I471" s="228"/>
      <c r="J471" s="231"/>
      <c r="K471" s="231"/>
      <c r="L471" s="231"/>
      <c r="M471" s="231"/>
      <c r="N471" s="235"/>
      <c r="O471" s="236"/>
      <c r="P471" s="227"/>
      <c r="Q471" s="227"/>
      <c r="R471" s="227"/>
      <c r="S471" s="227"/>
      <c r="T471" s="140"/>
      <c r="U471" s="140"/>
      <c r="V471" s="378"/>
    </row>
    <row r="472" spans="7:22" ht="14.25" customHeight="1">
      <c r="G472" s="60" t="s">
        <v>168</v>
      </c>
      <c r="I472" s="228"/>
      <c r="J472" s="231"/>
      <c r="K472" s="231"/>
      <c r="L472" s="231"/>
      <c r="M472" s="231"/>
      <c r="N472" s="231"/>
      <c r="O472" s="236">
        <f>O446</f>
        <v>25187</v>
      </c>
      <c r="P472" s="234">
        <f>O472</f>
        <v>25187</v>
      </c>
      <c r="Q472" s="227"/>
      <c r="R472" s="227"/>
      <c r="S472" s="227"/>
      <c r="T472" s="140"/>
      <c r="U472" s="140"/>
      <c r="V472" s="378"/>
    </row>
    <row r="473" spans="7:22" ht="14.25" customHeight="1">
      <c r="G473" s="60" t="s">
        <v>185</v>
      </c>
      <c r="I473" s="228"/>
      <c r="J473" s="231"/>
      <c r="K473" s="231"/>
      <c r="L473" s="231"/>
      <c r="M473" s="231"/>
      <c r="N473" s="231"/>
      <c r="O473" s="234"/>
      <c r="P473" s="236"/>
      <c r="Q473" s="227"/>
      <c r="R473" s="227"/>
      <c r="S473" s="227"/>
      <c r="T473" s="140"/>
      <c r="U473" s="140"/>
      <c r="V473" s="378"/>
    </row>
    <row r="474" spans="7:22" ht="14.25" customHeight="1">
      <c r="G474" s="60" t="s">
        <v>186</v>
      </c>
      <c r="I474" s="228"/>
      <c r="J474" s="231"/>
      <c r="K474" s="231"/>
      <c r="L474" s="231"/>
      <c r="M474" s="231"/>
      <c r="N474" s="231"/>
      <c r="O474" s="231"/>
      <c r="P474" s="236">
        <v>0</v>
      </c>
      <c r="Q474" s="229">
        <f>P474</f>
        <v>0</v>
      </c>
      <c r="R474" s="227"/>
      <c r="S474" s="227"/>
      <c r="T474" s="140"/>
      <c r="U474" s="140"/>
      <c r="V474" s="378"/>
    </row>
    <row r="475" spans="7:22" ht="14.25" customHeight="1">
      <c r="G475" s="60" t="s">
        <v>187</v>
      </c>
      <c r="I475" s="228"/>
      <c r="J475" s="231"/>
      <c r="K475" s="231"/>
      <c r="L475" s="231"/>
      <c r="M475" s="231"/>
      <c r="N475" s="231"/>
      <c r="O475" s="231"/>
      <c r="P475" s="234"/>
      <c r="Q475" s="237"/>
      <c r="R475" s="227"/>
      <c r="S475" s="227"/>
      <c r="T475" s="140"/>
      <c r="U475" s="140"/>
      <c r="V475" s="378"/>
    </row>
    <row r="476" spans="7:22" ht="14.25" customHeight="1">
      <c r="G476" s="60" t="s">
        <v>188</v>
      </c>
      <c r="I476" s="228"/>
      <c r="J476" s="231"/>
      <c r="K476" s="231"/>
      <c r="L476" s="231"/>
      <c r="M476" s="231"/>
      <c r="N476" s="231"/>
      <c r="O476" s="231"/>
      <c r="P476" s="231"/>
      <c r="Q476" s="236"/>
      <c r="R476" s="238">
        <f>P476</f>
        <v>0</v>
      </c>
      <c r="S476" s="227"/>
      <c r="T476" s="140"/>
      <c r="U476" s="140"/>
      <c r="V476" s="378"/>
    </row>
    <row r="477" spans="7:22">
      <c r="G477" s="60" t="s">
        <v>189</v>
      </c>
      <c r="I477" s="228"/>
      <c r="J477" s="231"/>
      <c r="K477" s="231"/>
      <c r="L477" s="231"/>
      <c r="M477" s="231"/>
      <c r="N477" s="231"/>
      <c r="O477" s="231"/>
      <c r="P477" s="231"/>
      <c r="Q477" s="238"/>
      <c r="R477" s="239"/>
      <c r="S477" s="227"/>
      <c r="T477" s="140"/>
      <c r="U477" s="140"/>
      <c r="V477" s="378"/>
    </row>
    <row r="478" spans="7:22">
      <c r="G478" s="60" t="s">
        <v>190</v>
      </c>
      <c r="I478" s="228"/>
      <c r="J478" s="231"/>
      <c r="K478" s="231"/>
      <c r="L478" s="231"/>
      <c r="M478" s="231"/>
      <c r="N478" s="231"/>
      <c r="O478" s="231"/>
      <c r="P478" s="231"/>
      <c r="Q478" s="231"/>
      <c r="R478" s="239"/>
      <c r="S478" s="238">
        <f>Q476</f>
        <v>0</v>
      </c>
      <c r="T478" s="140"/>
      <c r="U478" s="140"/>
      <c r="V478" s="378"/>
    </row>
    <row r="479" spans="7:22">
      <c r="G479" s="60" t="s">
        <v>199</v>
      </c>
      <c r="I479" s="228"/>
      <c r="J479" s="231"/>
      <c r="K479" s="231"/>
      <c r="L479" s="231"/>
      <c r="M479" s="231"/>
      <c r="N479" s="231"/>
      <c r="O479" s="231"/>
      <c r="P479" s="231"/>
      <c r="Q479" s="231"/>
      <c r="R479" s="234">
        <f>S479</f>
        <v>20000</v>
      </c>
      <c r="S479" s="239">
        <v>20000</v>
      </c>
      <c r="T479" s="140"/>
      <c r="U479" s="140"/>
      <c r="V479" s="378"/>
    </row>
    <row r="480" spans="7:22">
      <c r="G480" s="60" t="s">
        <v>200</v>
      </c>
      <c r="I480" s="228"/>
      <c r="J480" s="231"/>
      <c r="K480" s="231"/>
      <c r="L480" s="231"/>
      <c r="M480" s="231"/>
      <c r="N480" s="231"/>
      <c r="O480" s="231"/>
      <c r="P480" s="231"/>
      <c r="Q480" s="231"/>
      <c r="R480" s="231"/>
      <c r="S480" s="239"/>
      <c r="T480" s="238"/>
      <c r="U480" s="140"/>
      <c r="V480" s="378"/>
    </row>
    <row r="481" spans="2:22">
      <c r="G481" s="60" t="s">
        <v>308</v>
      </c>
      <c r="I481" s="228"/>
      <c r="J481" s="231"/>
      <c r="K481" s="231"/>
      <c r="L481" s="231"/>
      <c r="M481" s="231"/>
      <c r="N481" s="231"/>
      <c r="O481" s="231"/>
      <c r="P481" s="231"/>
      <c r="Q481" s="231"/>
      <c r="R481" s="231"/>
      <c r="S481" s="234"/>
      <c r="T481" s="239"/>
      <c r="U481" s="140"/>
      <c r="V481" s="378"/>
    </row>
    <row r="482" spans="2:22">
      <c r="G482" s="60" t="s">
        <v>307</v>
      </c>
      <c r="I482" s="110"/>
      <c r="J482" s="103"/>
      <c r="K482" s="103"/>
      <c r="L482" s="103"/>
      <c r="M482" s="103"/>
      <c r="N482" s="103"/>
      <c r="O482" s="103"/>
      <c r="P482" s="103"/>
      <c r="Q482" s="103"/>
      <c r="R482" s="103"/>
      <c r="S482" s="103"/>
      <c r="T482" s="239"/>
      <c r="U482" s="238"/>
      <c r="V482" s="346"/>
    </row>
    <row r="483" spans="2:22">
      <c r="G483" s="60" t="s">
        <v>318</v>
      </c>
      <c r="I483" s="110"/>
      <c r="J483" s="103"/>
      <c r="K483" s="103"/>
      <c r="L483" s="103"/>
      <c r="M483" s="103"/>
      <c r="N483" s="103"/>
      <c r="O483" s="103"/>
      <c r="P483" s="103"/>
      <c r="Q483" s="103"/>
      <c r="R483" s="103"/>
      <c r="S483" s="103"/>
      <c r="T483" s="234"/>
      <c r="U483" s="363"/>
      <c r="V483" s="379"/>
    </row>
    <row r="484" spans="2:22">
      <c r="G484" s="60" t="s">
        <v>319</v>
      </c>
      <c r="I484" s="47"/>
      <c r="J484" s="188"/>
      <c r="K484" s="188"/>
      <c r="L484" s="188"/>
      <c r="M484" s="188"/>
      <c r="N484" s="188"/>
      <c r="O484" s="188"/>
      <c r="P484" s="188"/>
      <c r="Q484" s="188"/>
      <c r="R484" s="188"/>
      <c r="S484" s="188"/>
      <c r="T484" s="188"/>
      <c r="U484" s="375"/>
      <c r="V484" s="380"/>
    </row>
    <row r="485" spans="2:22">
      <c r="B485" s="1" t="s">
        <v>209</v>
      </c>
      <c r="G485" s="26" t="s">
        <v>17</v>
      </c>
      <c r="I485" s="7">
        <f xml:space="preserve"> I464 - I460</f>
        <v>0</v>
      </c>
      <c r="J485" s="7">
        <f xml:space="preserve"> J460 + J468 - J465 - J464</f>
        <v>0</v>
      </c>
      <c r="K485" s="7">
        <f>K465 - K468</f>
        <v>0</v>
      </c>
      <c r="L485" s="7">
        <f>L465 - L468</f>
        <v>0</v>
      </c>
      <c r="M485" s="7">
        <f>M466-M467-M468</f>
        <v>-23680</v>
      </c>
      <c r="N485" s="7">
        <f>N468-N469-N470</f>
        <v>23680</v>
      </c>
      <c r="O485" s="7">
        <f>O470-O471-O472</f>
        <v>-25187</v>
      </c>
      <c r="P485" s="240">
        <f>P472-P473-P474</f>
        <v>25187</v>
      </c>
      <c r="Q485" s="240">
        <f>Q474-Q475-Q476</f>
        <v>0</v>
      </c>
      <c r="R485" s="240">
        <f>R479</f>
        <v>20000</v>
      </c>
      <c r="S485" s="7">
        <f>S478-S479-S480</f>
        <v>-20000</v>
      </c>
      <c r="T485" s="7">
        <f>T480-T481-T482</f>
        <v>0</v>
      </c>
      <c r="U485" s="132">
        <f>U480-U481-U482</f>
        <v>0</v>
      </c>
      <c r="V485" s="7">
        <f>V480-V481-V482</f>
        <v>0</v>
      </c>
    </row>
    <row r="486" spans="2:22">
      <c r="G486" s="6"/>
      <c r="I486" s="148"/>
      <c r="J486" s="148"/>
      <c r="K486" s="148"/>
      <c r="L486" s="148"/>
      <c r="M486" s="148"/>
      <c r="N486" s="148"/>
      <c r="O486" s="148"/>
      <c r="P486" s="148"/>
      <c r="Q486" s="148"/>
      <c r="R486" s="148"/>
      <c r="S486" s="148"/>
      <c r="T486" s="148"/>
      <c r="U486" s="386"/>
      <c r="V486" s="148"/>
    </row>
    <row r="487" spans="2:22">
      <c r="G487" s="26" t="s">
        <v>12</v>
      </c>
      <c r="H487" s="55"/>
      <c r="I487" s="149"/>
      <c r="J487" s="150"/>
      <c r="K487" s="150"/>
      <c r="L487" s="150"/>
      <c r="M487" s="150"/>
      <c r="N487" s="150"/>
      <c r="O487" s="150"/>
      <c r="P487" s="150"/>
      <c r="Q487" s="150"/>
      <c r="R487" s="150"/>
      <c r="S487" s="150"/>
      <c r="T487" s="150"/>
      <c r="U487" s="150"/>
      <c r="V487" s="384"/>
    </row>
    <row r="488" spans="2:22">
      <c r="G488" s="6"/>
      <c r="I488" s="148"/>
      <c r="J488" s="148"/>
      <c r="K488" s="148"/>
      <c r="L488" s="148"/>
      <c r="M488" s="148"/>
      <c r="N488" s="148"/>
      <c r="O488" s="148"/>
      <c r="P488" s="148"/>
      <c r="Q488" s="148"/>
      <c r="R488" s="148"/>
      <c r="S488" s="148"/>
      <c r="T488" s="148"/>
      <c r="U488" s="148"/>
      <c r="V488" s="148"/>
    </row>
    <row r="489" spans="2:22" ht="18.75">
      <c r="C489" s="1" t="s">
        <v>209</v>
      </c>
      <c r="D489" s="1" t="s">
        <v>159</v>
      </c>
      <c r="E489" s="1" t="s">
        <v>107</v>
      </c>
      <c r="F489" s="9" t="s">
        <v>26</v>
      </c>
      <c r="H489" s="55"/>
      <c r="I489" s="151">
        <f t="shared" ref="I489:S489" si="211" xml:space="preserve"> I446 + I451 - I457 + I485 + I487</f>
        <v>0</v>
      </c>
      <c r="J489" s="152">
        <f t="shared" si="211"/>
        <v>0</v>
      </c>
      <c r="K489" s="152">
        <f t="shared" si="211"/>
        <v>0</v>
      </c>
      <c r="L489" s="152">
        <f t="shared" si="211"/>
        <v>0</v>
      </c>
      <c r="M489" s="152">
        <f t="shared" si="211"/>
        <v>0</v>
      </c>
      <c r="N489" s="152">
        <f t="shared" si="211"/>
        <v>50956</v>
      </c>
      <c r="O489" s="152">
        <f t="shared" si="211"/>
        <v>0</v>
      </c>
      <c r="P489" s="152">
        <f t="shared" si="211"/>
        <v>49754</v>
      </c>
      <c r="Q489" s="152">
        <f t="shared" si="211"/>
        <v>11268.704699476382</v>
      </c>
      <c r="R489" s="152">
        <f t="shared" si="211"/>
        <v>47865.574571658581</v>
      </c>
      <c r="S489" s="152">
        <f t="shared" si="211"/>
        <v>4026</v>
      </c>
      <c r="T489" s="152">
        <f t="shared" ref="T489:U489" si="212" xml:space="preserve"> T446 + T451 - T457 + T485 + T487</f>
        <v>25017</v>
      </c>
      <c r="U489" s="152">
        <f t="shared" si="212"/>
        <v>22910</v>
      </c>
      <c r="V489" s="385">
        <f t="shared" ref="V489" si="213" xml:space="preserve"> V446 + V451 - V457 + V485 + V487</f>
        <v>24061</v>
      </c>
    </row>
    <row r="490" spans="2:22" ht="15.75" thickBot="1">
      <c r="G490" s="6"/>
      <c r="I490" s="7"/>
      <c r="J490" s="7"/>
      <c r="K490" s="7"/>
      <c r="L490" s="23"/>
      <c r="M490" s="23"/>
      <c r="N490" s="23"/>
      <c r="O490" s="23"/>
      <c r="P490" s="23"/>
      <c r="Q490" s="23"/>
      <c r="R490" s="23"/>
      <c r="S490" s="23"/>
      <c r="T490" s="23"/>
      <c r="U490" s="23"/>
      <c r="V490" s="23"/>
    </row>
    <row r="491" spans="2:22" ht="15.75" thickBot="1">
      <c r="F491" s="8"/>
      <c r="G491" s="8"/>
      <c r="H491" s="8"/>
      <c r="I491" s="8"/>
      <c r="J491" s="8"/>
      <c r="K491" s="8"/>
      <c r="L491" s="8"/>
      <c r="M491" s="8"/>
      <c r="N491" s="8"/>
      <c r="O491" s="8"/>
      <c r="P491" s="8"/>
      <c r="Q491" s="8"/>
      <c r="R491" s="8"/>
      <c r="S491" s="8"/>
      <c r="T491" s="8"/>
      <c r="U491" s="8"/>
      <c r="V491" s="8"/>
    </row>
    <row r="492" spans="2:22" ht="21.75" thickBot="1">
      <c r="F492" s="13" t="s">
        <v>4</v>
      </c>
      <c r="G492" s="13"/>
      <c r="H492" s="179" t="s">
        <v>328</v>
      </c>
      <c r="I492" s="177"/>
      <c r="S492" s="1"/>
    </row>
    <row r="493" spans="2:22">
      <c r="S493" s="1"/>
    </row>
    <row r="494" spans="2:22" ht="18.75">
      <c r="F494" s="9" t="s">
        <v>21</v>
      </c>
      <c r="G494" s="9"/>
      <c r="I494" s="2">
        <v>2011</v>
      </c>
      <c r="J494" s="2">
        <f>I494+1</f>
        <v>2012</v>
      </c>
      <c r="K494" s="2">
        <f t="shared" ref="K494" si="214">J494+1</f>
        <v>2013</v>
      </c>
      <c r="L494" s="2">
        <f t="shared" ref="L494" si="215">K494+1</f>
        <v>2014</v>
      </c>
      <c r="M494" s="2">
        <f>L494+1</f>
        <v>2015</v>
      </c>
      <c r="N494" s="2">
        <f t="shared" ref="N494" si="216">M494+1</f>
        <v>2016</v>
      </c>
      <c r="O494" s="2">
        <f t="shared" ref="O494" si="217">N494+1</f>
        <v>2017</v>
      </c>
      <c r="P494" s="2">
        <f t="shared" ref="P494" si="218">O494+1</f>
        <v>2018</v>
      </c>
      <c r="Q494" s="2">
        <f t="shared" ref="Q494" si="219">P494+1</f>
        <v>2019</v>
      </c>
      <c r="R494" s="2">
        <f t="shared" ref="R494" si="220">Q494+1</f>
        <v>2020</v>
      </c>
      <c r="S494" s="2">
        <f>R494+1</f>
        <v>2021</v>
      </c>
      <c r="T494" s="2">
        <f>S494+1</f>
        <v>2022</v>
      </c>
      <c r="U494" s="2">
        <f>T494+1</f>
        <v>2023</v>
      </c>
      <c r="V494" s="2">
        <f>U494+1</f>
        <v>2024</v>
      </c>
    </row>
    <row r="495" spans="2:22">
      <c r="G495" s="60" t="str">
        <f>"Total MWh Produced / Purchased from " &amp; H492</f>
        <v>Total MWh Produced / Purchased from Cedar Creek Wind</v>
      </c>
      <c r="H495" s="55"/>
      <c r="I495" s="3"/>
      <c r="J495" s="4"/>
      <c r="K495" s="4"/>
      <c r="L495" s="4"/>
      <c r="M495" s="4"/>
      <c r="N495" s="4"/>
      <c r="O495" s="4">
        <v>0</v>
      </c>
      <c r="P495" s="4"/>
      <c r="Q495" s="4"/>
      <c r="R495" s="4"/>
      <c r="S495" s="4">
        <v>0</v>
      </c>
      <c r="T495" s="4">
        <v>0</v>
      </c>
      <c r="U495" s="4">
        <v>0</v>
      </c>
      <c r="V495" s="4">
        <v>216231.73130037999</v>
      </c>
    </row>
    <row r="496" spans="2:22">
      <c r="G496" s="60" t="s">
        <v>25</v>
      </c>
      <c r="H496" s="55"/>
      <c r="I496" s="260"/>
      <c r="J496" s="41"/>
      <c r="K496" s="41"/>
      <c r="L496" s="41"/>
      <c r="M496" s="41"/>
      <c r="N496" s="41"/>
      <c r="O496" s="41"/>
      <c r="P496" s="41"/>
      <c r="Q496" s="41"/>
      <c r="R496" s="41"/>
      <c r="S496" s="10">
        <v>0</v>
      </c>
      <c r="T496" s="10">
        <v>0</v>
      </c>
      <c r="U496" s="10">
        <v>0</v>
      </c>
      <c r="V496" s="41">
        <v>1</v>
      </c>
    </row>
    <row r="497" spans="1:22">
      <c r="G497" s="60" t="s">
        <v>20</v>
      </c>
      <c r="H497" s="55"/>
      <c r="I497" s="261"/>
      <c r="J497" s="36"/>
      <c r="K497" s="36"/>
      <c r="L497" s="36"/>
      <c r="M497" s="36"/>
      <c r="N497" s="36"/>
      <c r="O497" s="36"/>
      <c r="P497" s="36"/>
      <c r="Q497" s="36"/>
      <c r="R497" s="36"/>
      <c r="S497" s="427">
        <v>0</v>
      </c>
      <c r="T497" s="427">
        <v>0</v>
      </c>
      <c r="U497" s="427">
        <v>0</v>
      </c>
      <c r="V497" s="36">
        <f>V2</f>
        <v>7.7478165526227077E-2</v>
      </c>
    </row>
    <row r="498" spans="1:22">
      <c r="A498" s="1" t="s">
        <v>328</v>
      </c>
      <c r="G498" s="26" t="s">
        <v>22</v>
      </c>
      <c r="H498" s="6"/>
      <c r="I498" s="30">
        <v>0</v>
      </c>
      <c r="J498" s="30">
        <v>0</v>
      </c>
      <c r="K498" s="30">
        <v>0</v>
      </c>
      <c r="L498" s="30">
        <v>0</v>
      </c>
      <c r="M498" s="30">
        <v>0</v>
      </c>
      <c r="N498" s="155">
        <v>0</v>
      </c>
      <c r="O498" s="155">
        <f t="shared" ref="O498:R498" si="221">O495*O497</f>
        <v>0</v>
      </c>
      <c r="P498" s="155">
        <f t="shared" si="221"/>
        <v>0</v>
      </c>
      <c r="Q498" s="155">
        <f t="shared" si="221"/>
        <v>0</v>
      </c>
      <c r="R498" s="155">
        <f t="shared" si="221"/>
        <v>0</v>
      </c>
      <c r="S498" s="155">
        <f>ROUND(S495*S497,0)</f>
        <v>0</v>
      </c>
      <c r="T498" s="155">
        <f>ROUNDUP(T495*T497,0)</f>
        <v>0</v>
      </c>
      <c r="U498" s="155">
        <f t="shared" ref="U498:V498" si="222">ROUNDDOWN(U495*U497,0)</f>
        <v>0</v>
      </c>
      <c r="V498" s="155">
        <f t="shared" si="222"/>
        <v>16753</v>
      </c>
    </row>
    <row r="499" spans="1:22">
      <c r="I499" s="29"/>
      <c r="J499" s="29"/>
      <c r="K499" s="29"/>
      <c r="L499" s="29"/>
      <c r="M499" s="29"/>
      <c r="N499" s="20"/>
      <c r="O499" s="20"/>
      <c r="P499" s="20"/>
      <c r="Q499" s="20"/>
      <c r="R499" s="20"/>
      <c r="S499" s="20"/>
      <c r="T499" s="20"/>
      <c r="U499" s="20"/>
      <c r="V499" s="20"/>
    </row>
    <row r="500" spans="1:22" ht="18.75">
      <c r="F500" s="9" t="s">
        <v>118</v>
      </c>
      <c r="I500" s="2">
        <v>2011</v>
      </c>
      <c r="J500" s="2">
        <f>I500+1</f>
        <v>2012</v>
      </c>
      <c r="K500" s="2">
        <f t="shared" ref="K500" si="223">J500+1</f>
        <v>2013</v>
      </c>
      <c r="L500" s="2">
        <f t="shared" ref="L500" si="224">K500+1</f>
        <v>2014</v>
      </c>
      <c r="M500" s="2">
        <f>L500+1</f>
        <v>2015</v>
      </c>
      <c r="N500" s="2">
        <f t="shared" ref="N500" si="225">M500+1</f>
        <v>2016</v>
      </c>
      <c r="O500" s="2">
        <f t="shared" ref="O500" si="226">N500+1</f>
        <v>2017</v>
      </c>
      <c r="P500" s="2">
        <f t="shared" ref="P500" si="227">O500+1</f>
        <v>2018</v>
      </c>
      <c r="Q500" s="2">
        <f t="shared" ref="Q500" si="228">P500+1</f>
        <v>2019</v>
      </c>
      <c r="R500" s="2">
        <f t="shared" ref="R500" si="229">Q500+1</f>
        <v>2020</v>
      </c>
      <c r="S500" s="2">
        <f>R500+1</f>
        <v>2021</v>
      </c>
      <c r="T500" s="2">
        <f>S500+1</f>
        <v>2022</v>
      </c>
      <c r="U500" s="2">
        <f>T500+1</f>
        <v>2023</v>
      </c>
      <c r="V500" s="2">
        <f>U500+1</f>
        <v>2024</v>
      </c>
    </row>
    <row r="501" spans="1:22">
      <c r="G501" s="60" t="s">
        <v>10</v>
      </c>
      <c r="H501" s="55"/>
      <c r="I501" s="38">
        <f>IF($J65 = "Eligible", I498 * 'Facility Detail'!$G$3472, 0 )</f>
        <v>0</v>
      </c>
      <c r="J501" s="11">
        <f>IF($J65 = "Eligible", J498 * 'Facility Detail'!$G$3472, 0 )</f>
        <v>0</v>
      </c>
      <c r="K501" s="11">
        <f>IF($J65 = "Eligible", K498 * 'Facility Detail'!$G$3472, 0 )</f>
        <v>0</v>
      </c>
      <c r="L501" s="11">
        <f>IF($J65 = "Eligible", L498 * 'Facility Detail'!$G$3472, 0 )</f>
        <v>0</v>
      </c>
      <c r="M501" s="11">
        <f>IF($J65 = "Eligible", M498 * 'Facility Detail'!$G$3472, 0 )</f>
        <v>0</v>
      </c>
      <c r="N501" s="11">
        <f>IF($J65 = "Eligible", N498 * 'Facility Detail'!$G$3472, 0 )</f>
        <v>0</v>
      </c>
      <c r="O501" s="11">
        <f>IF($J65 = "Eligible", O498 * 'Facility Detail'!$G$3472, 0 )</f>
        <v>0</v>
      </c>
      <c r="P501" s="11">
        <f>IF($J65 = "Eligible", P498 * 'Facility Detail'!$G$3472, 0 )</f>
        <v>0</v>
      </c>
      <c r="Q501" s="11">
        <f>IF($J65 = "Eligible", Q498 * 'Facility Detail'!$G$3472, 0 )</f>
        <v>0</v>
      </c>
      <c r="R501" s="11">
        <f>IF($J65 = "Eligible", R498 * 'Facility Detail'!$G$3472, 0 )</f>
        <v>0</v>
      </c>
      <c r="S501" s="11">
        <f>IF($J65 = "Eligible", S498 * 'Facility Detail'!$G$3472, 0 )</f>
        <v>0</v>
      </c>
      <c r="T501" s="11">
        <f>IF($J65 = "Eligible", T498 * 'Facility Detail'!$G$3472, 0 )</f>
        <v>0</v>
      </c>
      <c r="U501" s="11">
        <f>IF($J65 = "Eligible", U498 * 'Facility Detail'!$G$3472, 0 )</f>
        <v>0</v>
      </c>
      <c r="V501" s="370">
        <f>IF($J65 = "Eligible", V498 * 'Facility Detail'!$G$3472, 0 )</f>
        <v>0</v>
      </c>
    </row>
    <row r="502" spans="1:22">
      <c r="G502" s="60" t="s">
        <v>6</v>
      </c>
      <c r="H502" s="55"/>
      <c r="I502" s="39">
        <f t="shared" ref="I502:T502" si="230">IF($K65= "Eligible", I498, 0 )</f>
        <v>0</v>
      </c>
      <c r="J502" s="187">
        <f t="shared" si="230"/>
        <v>0</v>
      </c>
      <c r="K502" s="187">
        <f t="shared" si="230"/>
        <v>0</v>
      </c>
      <c r="L502" s="187">
        <f t="shared" si="230"/>
        <v>0</v>
      </c>
      <c r="M502" s="187">
        <f t="shared" si="230"/>
        <v>0</v>
      </c>
      <c r="N502" s="187">
        <f t="shared" si="230"/>
        <v>0</v>
      </c>
      <c r="O502" s="187">
        <f t="shared" si="230"/>
        <v>0</v>
      </c>
      <c r="P502" s="187">
        <f t="shared" si="230"/>
        <v>0</v>
      </c>
      <c r="Q502" s="187">
        <f t="shared" si="230"/>
        <v>0</v>
      </c>
      <c r="R502" s="187">
        <f t="shared" si="230"/>
        <v>0</v>
      </c>
      <c r="S502" s="187">
        <f t="shared" si="230"/>
        <v>0</v>
      </c>
      <c r="T502" s="187">
        <f t="shared" si="230"/>
        <v>0</v>
      </c>
      <c r="U502" s="187">
        <f t="shared" ref="U502:V502" si="231">IF($K65= "Eligible", U498, 0 )</f>
        <v>0</v>
      </c>
      <c r="V502" s="371">
        <f t="shared" si="231"/>
        <v>0</v>
      </c>
    </row>
    <row r="503" spans="1:22">
      <c r="G503" s="26" t="s">
        <v>120</v>
      </c>
      <c r="H503" s="6"/>
      <c r="I503" s="32">
        <f>SUM(I501:I502)</f>
        <v>0</v>
      </c>
      <c r="J503" s="33">
        <f t="shared" ref="J503:V503" si="232">SUM(J501:J502)</f>
        <v>0</v>
      </c>
      <c r="K503" s="33">
        <f t="shared" si="232"/>
        <v>0</v>
      </c>
      <c r="L503" s="33">
        <f t="shared" si="232"/>
        <v>0</v>
      </c>
      <c r="M503" s="33">
        <f t="shared" si="232"/>
        <v>0</v>
      </c>
      <c r="N503" s="33">
        <f t="shared" si="232"/>
        <v>0</v>
      </c>
      <c r="O503" s="33">
        <f t="shared" si="232"/>
        <v>0</v>
      </c>
      <c r="P503" s="33">
        <f t="shared" si="232"/>
        <v>0</v>
      </c>
      <c r="Q503" s="33">
        <f t="shared" si="232"/>
        <v>0</v>
      </c>
      <c r="R503" s="33">
        <f t="shared" si="232"/>
        <v>0</v>
      </c>
      <c r="S503" s="33">
        <f t="shared" si="232"/>
        <v>0</v>
      </c>
      <c r="T503" s="33">
        <f t="shared" si="232"/>
        <v>0</v>
      </c>
      <c r="U503" s="33">
        <f t="shared" si="232"/>
        <v>0</v>
      </c>
      <c r="V503" s="33">
        <f t="shared" si="232"/>
        <v>0</v>
      </c>
    </row>
    <row r="504" spans="1:22">
      <c r="I504" s="31"/>
      <c r="J504" s="24"/>
      <c r="K504" s="24"/>
      <c r="L504" s="24"/>
      <c r="M504" s="24"/>
      <c r="N504" s="24"/>
      <c r="O504" s="24"/>
      <c r="P504" s="24"/>
      <c r="Q504" s="24"/>
      <c r="R504" s="24"/>
      <c r="S504" s="24"/>
      <c r="T504" s="24"/>
      <c r="U504" s="24"/>
      <c r="V504" s="24"/>
    </row>
    <row r="505" spans="1:22" ht="18.75">
      <c r="F505" s="9" t="s">
        <v>30</v>
      </c>
      <c r="I505" s="2">
        <v>2011</v>
      </c>
      <c r="J505" s="2">
        <f>I505+1</f>
        <v>2012</v>
      </c>
      <c r="K505" s="2">
        <f t="shared" ref="K505" si="233">J505+1</f>
        <v>2013</v>
      </c>
      <c r="L505" s="2">
        <f t="shared" ref="L505" si="234">K505+1</f>
        <v>2014</v>
      </c>
      <c r="M505" s="2">
        <f>L505+1</f>
        <v>2015</v>
      </c>
      <c r="N505" s="2">
        <f t="shared" ref="N505" si="235">M505+1</f>
        <v>2016</v>
      </c>
      <c r="O505" s="2">
        <f t="shared" ref="O505" si="236">N505+1</f>
        <v>2017</v>
      </c>
      <c r="P505" s="2">
        <f t="shared" ref="P505" si="237">O505+1</f>
        <v>2018</v>
      </c>
      <c r="Q505" s="2">
        <f t="shared" ref="Q505" si="238">P505+1</f>
        <v>2019</v>
      </c>
      <c r="R505" s="2">
        <f t="shared" ref="R505" si="239">Q505+1</f>
        <v>2020</v>
      </c>
      <c r="S505" s="2">
        <f>R505+1</f>
        <v>2021</v>
      </c>
      <c r="T505" s="2">
        <f>S505+1</f>
        <v>2022</v>
      </c>
      <c r="U505" s="2">
        <f>T505+1</f>
        <v>2023</v>
      </c>
      <c r="V505" s="2">
        <f>U505+1</f>
        <v>2024</v>
      </c>
    </row>
    <row r="506" spans="1:22">
      <c r="G506" s="60" t="s">
        <v>47</v>
      </c>
      <c r="H506" s="55"/>
      <c r="I506" s="69"/>
      <c r="J506" s="70"/>
      <c r="K506" s="70"/>
      <c r="L506" s="70"/>
      <c r="M506" s="70"/>
      <c r="N506" s="70"/>
      <c r="O506" s="70"/>
      <c r="P506" s="70"/>
      <c r="Q506" s="70"/>
      <c r="R506" s="70"/>
      <c r="S506" s="70"/>
      <c r="T506" s="70"/>
      <c r="U506" s="70"/>
      <c r="V506" s="372"/>
    </row>
    <row r="507" spans="1:22">
      <c r="G507" s="61" t="s">
        <v>23</v>
      </c>
      <c r="H507" s="129"/>
      <c r="I507" s="71"/>
      <c r="J507" s="72"/>
      <c r="K507" s="72"/>
      <c r="L507" s="72"/>
      <c r="M507" s="72"/>
      <c r="N507" s="72"/>
      <c r="O507" s="72"/>
      <c r="P507" s="72"/>
      <c r="Q507" s="72"/>
      <c r="R507" s="72"/>
      <c r="S507" s="72"/>
      <c r="T507" s="72"/>
      <c r="U507" s="72"/>
      <c r="V507" s="373"/>
    </row>
    <row r="508" spans="1:22">
      <c r="G508" s="61" t="s">
        <v>89</v>
      </c>
      <c r="H508" s="128"/>
      <c r="I508" s="43"/>
      <c r="J508" s="44"/>
      <c r="K508" s="44"/>
      <c r="L508" s="44"/>
      <c r="M508" s="44"/>
      <c r="N508" s="44"/>
      <c r="O508" s="44"/>
      <c r="P508" s="44"/>
      <c r="Q508" s="44"/>
      <c r="R508" s="44"/>
      <c r="S508" s="44"/>
      <c r="T508" s="44"/>
      <c r="U508" s="44"/>
      <c r="V508" s="374"/>
    </row>
    <row r="509" spans="1:22">
      <c r="G509" s="26" t="s">
        <v>90</v>
      </c>
      <c r="I509" s="7">
        <v>0</v>
      </c>
      <c r="J509" s="7">
        <v>0</v>
      </c>
      <c r="K509" s="7">
        <v>0</v>
      </c>
      <c r="L509" s="7">
        <v>0</v>
      </c>
      <c r="M509" s="7">
        <v>0</v>
      </c>
      <c r="N509" s="7">
        <v>0</v>
      </c>
      <c r="O509" s="7">
        <v>0</v>
      </c>
      <c r="P509" s="7">
        <v>0</v>
      </c>
      <c r="Q509" s="7">
        <v>0</v>
      </c>
      <c r="R509" s="7">
        <v>0</v>
      </c>
      <c r="S509" s="7">
        <v>0</v>
      </c>
      <c r="T509" s="7">
        <v>0</v>
      </c>
      <c r="U509" s="132">
        <v>0</v>
      </c>
      <c r="V509" s="7">
        <v>0</v>
      </c>
    </row>
    <row r="510" spans="1:22">
      <c r="G510" s="6"/>
      <c r="I510" s="7"/>
      <c r="J510" s="7"/>
      <c r="K510" s="7"/>
      <c r="L510" s="23"/>
      <c r="M510" s="23"/>
      <c r="N510" s="23"/>
      <c r="O510" s="23"/>
      <c r="P510" s="23"/>
      <c r="Q510" s="23"/>
      <c r="R510" s="23"/>
      <c r="S510" s="23"/>
      <c r="T510" s="23"/>
      <c r="U510" s="23"/>
      <c r="V510" s="23"/>
    </row>
    <row r="511" spans="1:22" ht="18.75">
      <c r="F511" s="9" t="s">
        <v>100</v>
      </c>
      <c r="I511" s="2">
        <f>'Facility Detail'!$G$3475</f>
        <v>2011</v>
      </c>
      <c r="J511" s="2">
        <f>I511+1</f>
        <v>2012</v>
      </c>
      <c r="K511" s="2">
        <f t="shared" ref="K511" si="240">J511+1</f>
        <v>2013</v>
      </c>
      <c r="L511" s="2">
        <f t="shared" ref="L511" si="241">K511+1</f>
        <v>2014</v>
      </c>
      <c r="M511" s="2">
        <f>L511+1</f>
        <v>2015</v>
      </c>
      <c r="N511" s="2">
        <f t="shared" ref="N511" si="242">M511+1</f>
        <v>2016</v>
      </c>
      <c r="O511" s="2">
        <f t="shared" ref="O511" si="243">N511+1</f>
        <v>2017</v>
      </c>
      <c r="P511" s="2">
        <f t="shared" ref="P511" si="244">O511+1</f>
        <v>2018</v>
      </c>
      <c r="Q511" s="2">
        <f t="shared" ref="Q511" si="245">P511+1</f>
        <v>2019</v>
      </c>
      <c r="R511" s="2">
        <f t="shared" ref="R511" si="246">Q511+1</f>
        <v>2020</v>
      </c>
      <c r="S511" s="2">
        <f>R511+1</f>
        <v>2021</v>
      </c>
      <c r="T511" s="2">
        <f>S511+1</f>
        <v>2022</v>
      </c>
      <c r="U511" s="2">
        <f>T511+1</f>
        <v>2023</v>
      </c>
      <c r="V511" s="2">
        <f>U511+1</f>
        <v>2024</v>
      </c>
    </row>
    <row r="512" spans="1:22">
      <c r="G512" s="60" t="s">
        <v>68</v>
      </c>
      <c r="H512" s="55"/>
      <c r="I512" s="3"/>
      <c r="J512" s="45">
        <f>I512</f>
        <v>0</v>
      </c>
      <c r="K512" s="102"/>
      <c r="L512" s="102"/>
      <c r="M512" s="102"/>
      <c r="N512" s="102"/>
      <c r="O512" s="102"/>
      <c r="P512" s="102"/>
      <c r="Q512" s="102"/>
      <c r="R512" s="102"/>
      <c r="S512" s="102"/>
      <c r="T512" s="210"/>
      <c r="U512" s="210"/>
      <c r="V512" s="376"/>
    </row>
    <row r="513" spans="7:22">
      <c r="G513" s="60" t="s">
        <v>69</v>
      </c>
      <c r="H513" s="55"/>
      <c r="I513" s="122">
        <f>J513</f>
        <v>0</v>
      </c>
      <c r="J513" s="10"/>
      <c r="K513" s="58"/>
      <c r="L513" s="58"/>
      <c r="M513" s="58"/>
      <c r="N513" s="58"/>
      <c r="O513" s="58"/>
      <c r="P513" s="58"/>
      <c r="Q513" s="58"/>
      <c r="R513" s="58"/>
      <c r="S513" s="58"/>
      <c r="T513" s="211"/>
      <c r="U513" s="211"/>
      <c r="V513" s="377"/>
    </row>
    <row r="514" spans="7:22">
      <c r="G514" s="60" t="s">
        <v>70</v>
      </c>
      <c r="H514" s="55"/>
      <c r="I514" s="46"/>
      <c r="J514" s="10">
        <f>J498</f>
        <v>0</v>
      </c>
      <c r="K514" s="54">
        <f>J514</f>
        <v>0</v>
      </c>
      <c r="L514" s="58"/>
      <c r="M514" s="58"/>
      <c r="N514" s="58"/>
      <c r="O514" s="58"/>
      <c r="P514" s="58"/>
      <c r="Q514" s="58"/>
      <c r="R514" s="58"/>
      <c r="S514" s="58"/>
      <c r="T514" s="211"/>
      <c r="U514" s="211"/>
      <c r="V514" s="377"/>
    </row>
    <row r="515" spans="7:22">
      <c r="G515" s="60" t="s">
        <v>71</v>
      </c>
      <c r="H515" s="55"/>
      <c r="I515" s="46"/>
      <c r="J515" s="54">
        <f>K515</f>
        <v>0</v>
      </c>
      <c r="K515" s="10"/>
      <c r="L515" s="58"/>
      <c r="M515" s="58"/>
      <c r="N515" s="58"/>
      <c r="O515" s="58"/>
      <c r="P515" s="58"/>
      <c r="Q515" s="58"/>
      <c r="R515" s="58"/>
      <c r="S515" s="58"/>
      <c r="T515" s="211"/>
      <c r="U515" s="211"/>
      <c r="V515" s="377"/>
    </row>
    <row r="516" spans="7:22">
      <c r="G516" s="60" t="s">
        <v>170</v>
      </c>
      <c r="I516" s="46"/>
      <c r="J516" s="114"/>
      <c r="K516" s="10">
        <f>K498</f>
        <v>0</v>
      </c>
      <c r="L516" s="115">
        <f>K516</f>
        <v>0</v>
      </c>
      <c r="M516" s="58"/>
      <c r="N516" s="58"/>
      <c r="O516" s="58"/>
      <c r="P516" s="58"/>
      <c r="Q516" s="58"/>
      <c r="R516" s="58"/>
      <c r="S516" s="58"/>
      <c r="T516" s="140"/>
      <c r="U516" s="140"/>
      <c r="V516" s="378"/>
    </row>
    <row r="517" spans="7:22">
      <c r="G517" s="60" t="s">
        <v>171</v>
      </c>
      <c r="I517" s="46"/>
      <c r="J517" s="114"/>
      <c r="K517" s="54">
        <f>L517</f>
        <v>0</v>
      </c>
      <c r="L517" s="10"/>
      <c r="M517" s="58"/>
      <c r="N517" s="58"/>
      <c r="O517" s="58"/>
      <c r="P517" s="58"/>
      <c r="Q517" s="58"/>
      <c r="R517" s="58"/>
      <c r="S517" s="58"/>
      <c r="T517" s="140"/>
      <c r="U517" s="140"/>
      <c r="V517" s="378"/>
    </row>
    <row r="518" spans="7:22">
      <c r="G518" s="60" t="s">
        <v>172</v>
      </c>
      <c r="I518" s="46"/>
      <c r="J518" s="114"/>
      <c r="K518" s="114"/>
      <c r="L518" s="10">
        <f>L498</f>
        <v>0</v>
      </c>
      <c r="M518" s="115">
        <f>L518</f>
        <v>0</v>
      </c>
      <c r="N518" s="114">
        <f>M518</f>
        <v>0</v>
      </c>
      <c r="O518" s="58"/>
      <c r="P518" s="58"/>
      <c r="Q518" s="58"/>
      <c r="R518" s="58"/>
      <c r="S518" s="58"/>
      <c r="T518" s="140"/>
      <c r="U518" s="140"/>
      <c r="V518" s="378"/>
    </row>
    <row r="519" spans="7:22">
      <c r="G519" s="60" t="s">
        <v>173</v>
      </c>
      <c r="I519" s="46"/>
      <c r="J519" s="114"/>
      <c r="K519" s="114"/>
      <c r="L519" s="54"/>
      <c r="M519" s="10"/>
      <c r="N519" s="114"/>
      <c r="O519" s="58"/>
      <c r="P519" s="58"/>
      <c r="Q519" s="58"/>
      <c r="R519" s="58"/>
      <c r="S519" s="58"/>
      <c r="T519" s="140"/>
      <c r="U519" s="140"/>
      <c r="V519" s="378"/>
    </row>
    <row r="520" spans="7:22">
      <c r="G520" s="60" t="s">
        <v>174</v>
      </c>
      <c r="I520" s="46"/>
      <c r="J520" s="114"/>
      <c r="K520" s="114"/>
      <c r="L520" s="114"/>
      <c r="M520" s="10">
        <v>0</v>
      </c>
      <c r="N520" s="115">
        <f>M520</f>
        <v>0</v>
      </c>
      <c r="O520" s="58"/>
      <c r="P520" s="58"/>
      <c r="Q520" s="58"/>
      <c r="R520" s="58"/>
      <c r="S520" s="58"/>
      <c r="T520" s="140"/>
      <c r="U520" s="140"/>
      <c r="V520" s="378"/>
    </row>
    <row r="521" spans="7:22">
      <c r="G521" s="60" t="s">
        <v>175</v>
      </c>
      <c r="I521" s="46"/>
      <c r="J521" s="114"/>
      <c r="K521" s="114"/>
      <c r="L521" s="114"/>
      <c r="M521" s="54"/>
      <c r="N521" s="10"/>
      <c r="O521" s="58"/>
      <c r="P521" s="58"/>
      <c r="Q521" s="58"/>
      <c r="R521" s="58"/>
      <c r="S521" s="58"/>
      <c r="T521" s="140"/>
      <c r="U521" s="140"/>
      <c r="V521" s="378"/>
    </row>
    <row r="522" spans="7:22">
      <c r="G522" s="60" t="s">
        <v>176</v>
      </c>
      <c r="I522" s="46"/>
      <c r="J522" s="114"/>
      <c r="K522" s="114"/>
      <c r="L522" s="114"/>
      <c r="M522" s="114"/>
      <c r="N522" s="143">
        <f>N498</f>
        <v>0</v>
      </c>
      <c r="O522" s="116">
        <f>N522</f>
        <v>0</v>
      </c>
      <c r="P522" s="58"/>
      <c r="Q522" s="58"/>
      <c r="R522" s="58"/>
      <c r="S522" s="58"/>
      <c r="T522" s="140"/>
      <c r="U522" s="140"/>
      <c r="V522" s="378"/>
    </row>
    <row r="523" spans="7:22">
      <c r="G523" s="60" t="s">
        <v>167</v>
      </c>
      <c r="I523" s="46"/>
      <c r="J523" s="114"/>
      <c r="K523" s="114"/>
      <c r="L523" s="114"/>
      <c r="M523" s="114"/>
      <c r="N523" s="144"/>
      <c r="O523" s="117"/>
      <c r="P523" s="58"/>
      <c r="Q523" s="58"/>
      <c r="R523" s="58"/>
      <c r="S523" s="58"/>
      <c r="T523" s="140"/>
      <c r="U523" s="140"/>
      <c r="V523" s="378"/>
    </row>
    <row r="524" spans="7:22">
      <c r="G524" s="60" t="s">
        <v>168</v>
      </c>
      <c r="I524" s="46"/>
      <c r="J524" s="114"/>
      <c r="K524" s="114"/>
      <c r="L524" s="114"/>
      <c r="M524" s="114"/>
      <c r="N524" s="114"/>
      <c r="O524" s="117">
        <f>O498</f>
        <v>0</v>
      </c>
      <c r="P524" s="116">
        <f>O524</f>
        <v>0</v>
      </c>
      <c r="Q524" s="58"/>
      <c r="R524" s="58"/>
      <c r="S524" s="58"/>
      <c r="T524" s="140"/>
      <c r="U524" s="140"/>
      <c r="V524" s="378"/>
    </row>
    <row r="525" spans="7:22">
      <c r="G525" s="60" t="s">
        <v>185</v>
      </c>
      <c r="I525" s="46"/>
      <c r="J525" s="114"/>
      <c r="K525" s="114"/>
      <c r="L525" s="114"/>
      <c r="M525" s="114"/>
      <c r="N525" s="114"/>
      <c r="O525" s="116"/>
      <c r="P525" s="117"/>
      <c r="Q525" s="58"/>
      <c r="R525" s="58"/>
      <c r="S525" s="58"/>
      <c r="T525" s="140"/>
      <c r="U525" s="140"/>
      <c r="V525" s="378"/>
    </row>
    <row r="526" spans="7:22">
      <c r="G526" s="60" t="s">
        <v>186</v>
      </c>
      <c r="I526" s="46"/>
      <c r="J526" s="114"/>
      <c r="K526" s="114"/>
      <c r="L526" s="114"/>
      <c r="M526" s="114"/>
      <c r="N526" s="114"/>
      <c r="O526" s="114"/>
      <c r="P526" s="117">
        <f>P498</f>
        <v>0</v>
      </c>
      <c r="Q526" s="54">
        <f>P526</f>
        <v>0</v>
      </c>
      <c r="R526" s="58"/>
      <c r="S526" s="58"/>
      <c r="T526" s="140"/>
      <c r="U526" s="140"/>
      <c r="V526" s="378"/>
    </row>
    <row r="527" spans="7:22">
      <c r="G527" s="60" t="s">
        <v>187</v>
      </c>
      <c r="I527" s="46"/>
      <c r="J527" s="114"/>
      <c r="K527" s="114"/>
      <c r="L527" s="114"/>
      <c r="M527" s="114"/>
      <c r="N527" s="114"/>
      <c r="O527" s="114"/>
      <c r="P527" s="116"/>
      <c r="Q527" s="275"/>
      <c r="R527" s="58"/>
      <c r="S527" s="58"/>
      <c r="T527" s="140"/>
      <c r="U527" s="140"/>
      <c r="V527" s="378"/>
    </row>
    <row r="528" spans="7:22">
      <c r="G528" s="60" t="s">
        <v>188</v>
      </c>
      <c r="I528" s="46"/>
      <c r="J528" s="114"/>
      <c r="K528" s="114"/>
      <c r="L528" s="114"/>
      <c r="M528" s="114"/>
      <c r="N528" s="114"/>
      <c r="O528" s="114"/>
      <c r="P528" s="114"/>
      <c r="Q528" s="117"/>
      <c r="R528" s="145"/>
      <c r="S528" s="58"/>
      <c r="T528" s="140"/>
      <c r="U528" s="140"/>
      <c r="V528" s="378"/>
    </row>
    <row r="529" spans="2:22">
      <c r="G529" s="60" t="s">
        <v>189</v>
      </c>
      <c r="I529" s="46"/>
      <c r="J529" s="114"/>
      <c r="K529" s="114"/>
      <c r="L529" s="114"/>
      <c r="M529" s="114"/>
      <c r="N529" s="114"/>
      <c r="O529" s="114"/>
      <c r="P529" s="114"/>
      <c r="Q529" s="145"/>
      <c r="R529" s="167"/>
      <c r="S529" s="58"/>
      <c r="T529" s="140"/>
      <c r="U529" s="140"/>
      <c r="V529" s="378"/>
    </row>
    <row r="530" spans="2:22">
      <c r="G530" s="60" t="s">
        <v>190</v>
      </c>
      <c r="I530" s="46"/>
      <c r="J530" s="114"/>
      <c r="K530" s="114"/>
      <c r="L530" s="114"/>
      <c r="M530" s="114"/>
      <c r="N530" s="114"/>
      <c r="O530" s="114"/>
      <c r="P530" s="114"/>
      <c r="Q530" s="114"/>
      <c r="R530" s="167">
        <v>0</v>
      </c>
      <c r="S530" s="145">
        <f>R530</f>
        <v>0</v>
      </c>
      <c r="T530" s="140"/>
      <c r="U530" s="140"/>
      <c r="V530" s="378"/>
    </row>
    <row r="531" spans="2:22">
      <c r="G531" s="60" t="s">
        <v>199</v>
      </c>
      <c r="I531" s="46"/>
      <c r="J531" s="114"/>
      <c r="K531" s="114"/>
      <c r="L531" s="114"/>
      <c r="M531" s="114"/>
      <c r="N531" s="114"/>
      <c r="O531" s="114"/>
      <c r="P531" s="114"/>
      <c r="Q531" s="114"/>
      <c r="R531" s="116"/>
      <c r="S531" s="167"/>
      <c r="T531" s="140"/>
      <c r="U531" s="140"/>
      <c r="V531" s="378"/>
    </row>
    <row r="532" spans="2:22">
      <c r="G532" s="60" t="s">
        <v>200</v>
      </c>
      <c r="I532" s="46"/>
      <c r="J532" s="114"/>
      <c r="K532" s="114"/>
      <c r="L532" s="114"/>
      <c r="M532" s="114"/>
      <c r="N532" s="114"/>
      <c r="O532" s="114"/>
      <c r="P532" s="114"/>
      <c r="Q532" s="114"/>
      <c r="R532" s="114"/>
      <c r="S532" s="167"/>
      <c r="T532" s="145">
        <f>S532</f>
        <v>0</v>
      </c>
      <c r="U532" s="140"/>
      <c r="V532" s="378"/>
    </row>
    <row r="533" spans="2:22">
      <c r="G533" s="60" t="s">
        <v>308</v>
      </c>
      <c r="I533" s="46"/>
      <c r="J533" s="114"/>
      <c r="K533" s="114"/>
      <c r="L533" s="114"/>
      <c r="M533" s="114"/>
      <c r="N533" s="114"/>
      <c r="O533" s="114"/>
      <c r="P533" s="114"/>
      <c r="Q533" s="114"/>
      <c r="R533" s="114"/>
      <c r="S533" s="116">
        <f>T533</f>
        <v>0</v>
      </c>
      <c r="T533" s="167"/>
      <c r="U533" s="140"/>
      <c r="V533" s="378"/>
    </row>
    <row r="534" spans="2:22">
      <c r="G534" s="60" t="s">
        <v>307</v>
      </c>
      <c r="I534" s="110"/>
      <c r="J534" s="103"/>
      <c r="K534" s="103"/>
      <c r="L534" s="103"/>
      <c r="M534" s="103"/>
      <c r="N534" s="103"/>
      <c r="O534" s="103"/>
      <c r="P534" s="103"/>
      <c r="Q534" s="103"/>
      <c r="R534" s="103"/>
      <c r="S534" s="103"/>
      <c r="T534" s="167"/>
      <c r="U534" s="145">
        <f>T534</f>
        <v>0</v>
      </c>
      <c r="V534" s="347">
        <f>U534</f>
        <v>0</v>
      </c>
    </row>
    <row r="535" spans="2:22">
      <c r="G535" s="60" t="s">
        <v>318</v>
      </c>
      <c r="I535" s="110"/>
      <c r="J535" s="103"/>
      <c r="K535" s="103"/>
      <c r="L535" s="103"/>
      <c r="M535" s="103"/>
      <c r="N535" s="103"/>
      <c r="O535" s="103"/>
      <c r="P535" s="103"/>
      <c r="Q535" s="103"/>
      <c r="R535" s="103"/>
      <c r="S535" s="103"/>
      <c r="T535" s="116">
        <f>U535</f>
        <v>0</v>
      </c>
      <c r="U535" s="367"/>
      <c r="V535" s="389"/>
    </row>
    <row r="536" spans="2:22">
      <c r="G536" s="60" t="s">
        <v>319</v>
      </c>
      <c r="I536" s="47"/>
      <c r="J536" s="188"/>
      <c r="K536" s="188"/>
      <c r="L536" s="188"/>
      <c r="M536" s="188"/>
      <c r="N536" s="188"/>
      <c r="O536" s="188"/>
      <c r="P536" s="188"/>
      <c r="Q536" s="188"/>
      <c r="R536" s="188"/>
      <c r="S536" s="188"/>
      <c r="T536" s="188"/>
      <c r="U536" s="391"/>
      <c r="V536" s="390"/>
    </row>
    <row r="537" spans="2:22">
      <c r="B537" s="1" t="s">
        <v>328</v>
      </c>
      <c r="G537" s="26" t="s">
        <v>17</v>
      </c>
      <c r="I537" s="7"/>
      <c r="J537" s="7"/>
      <c r="K537" s="7"/>
      <c r="L537" s="7"/>
      <c r="M537" s="7"/>
      <c r="N537" s="7"/>
      <c r="O537" s="7">
        <f>O522-O523-O524</f>
        <v>0</v>
      </c>
      <c r="P537" s="148">
        <f>P524-P525-P526</f>
        <v>0</v>
      </c>
      <c r="Q537" s="148">
        <f>Q526-Q527-Q528+Q529</f>
        <v>0</v>
      </c>
      <c r="R537" s="148">
        <f>R531</f>
        <v>0</v>
      </c>
      <c r="S537" s="7">
        <f>S530-S531-S532</f>
        <v>0</v>
      </c>
      <c r="T537" s="7">
        <f>T532-T533-T534</f>
        <v>0</v>
      </c>
      <c r="U537" s="132">
        <f>U534-U535-U536</f>
        <v>0</v>
      </c>
      <c r="V537" s="7">
        <f>V534-V535-V536</f>
        <v>0</v>
      </c>
    </row>
    <row r="538" spans="2:22">
      <c r="G538" s="6"/>
      <c r="I538" s="148"/>
      <c r="J538" s="148"/>
      <c r="K538" s="148"/>
      <c r="L538" s="148"/>
      <c r="M538" s="148"/>
      <c r="N538" s="148"/>
      <c r="O538" s="148"/>
      <c r="P538" s="148"/>
      <c r="Q538" s="148"/>
      <c r="R538" s="148"/>
      <c r="S538" s="148"/>
      <c r="T538" s="148"/>
      <c r="U538" s="386"/>
      <c r="V538" s="148"/>
    </row>
    <row r="539" spans="2:22">
      <c r="G539" s="26" t="s">
        <v>12</v>
      </c>
      <c r="H539" s="55"/>
      <c r="I539" s="149"/>
      <c r="J539" s="150"/>
      <c r="K539" s="150"/>
      <c r="L539" s="150"/>
      <c r="M539" s="150"/>
      <c r="N539" s="150"/>
      <c r="O539" s="150"/>
      <c r="P539" s="150"/>
      <c r="Q539" s="150"/>
      <c r="R539" s="150"/>
      <c r="S539" s="150"/>
      <c r="T539" s="150"/>
      <c r="U539" s="150"/>
      <c r="V539" s="384"/>
    </row>
    <row r="540" spans="2:22">
      <c r="G540" s="6"/>
      <c r="I540" s="148"/>
      <c r="J540" s="148"/>
      <c r="K540" s="148"/>
      <c r="L540" s="148"/>
      <c r="M540" s="148"/>
      <c r="N540" s="148"/>
      <c r="O540" s="148"/>
      <c r="P540" s="148"/>
      <c r="Q540" s="148"/>
      <c r="R540" s="148"/>
      <c r="S540" s="148"/>
      <c r="T540" s="148"/>
      <c r="U540" s="148"/>
      <c r="V540" s="148"/>
    </row>
    <row r="541" spans="2:22" ht="18.75">
      <c r="C541" s="1" t="s">
        <v>328</v>
      </c>
      <c r="D541" s="1" t="s">
        <v>329</v>
      </c>
      <c r="E541" s="1" t="s">
        <v>107</v>
      </c>
      <c r="F541" s="9" t="s">
        <v>26</v>
      </c>
      <c r="I541" s="151">
        <f t="shared" ref="I541:R541" si="247" xml:space="preserve"> I498 + I503 - I509 + I537 + I539</f>
        <v>0</v>
      </c>
      <c r="J541" s="152">
        <f t="shared" si="247"/>
        <v>0</v>
      </c>
      <c r="K541" s="152">
        <f t="shared" si="247"/>
        <v>0</v>
      </c>
      <c r="L541" s="152">
        <f t="shared" si="247"/>
        <v>0</v>
      </c>
      <c r="M541" s="152">
        <f t="shared" si="247"/>
        <v>0</v>
      </c>
      <c r="N541" s="152">
        <f t="shared" si="247"/>
        <v>0</v>
      </c>
      <c r="O541" s="152">
        <f t="shared" si="247"/>
        <v>0</v>
      </c>
      <c r="P541" s="152">
        <f t="shared" si="247"/>
        <v>0</v>
      </c>
      <c r="Q541" s="152">
        <f t="shared" si="247"/>
        <v>0</v>
      </c>
      <c r="R541" s="152">
        <f t="shared" si="247"/>
        <v>0</v>
      </c>
      <c r="S541" s="152">
        <f xml:space="preserve"> S498+S537</f>
        <v>0</v>
      </c>
      <c r="T541" s="152">
        <f xml:space="preserve"> T498+T537</f>
        <v>0</v>
      </c>
      <c r="U541" s="152">
        <f xml:space="preserve"> U498+U537</f>
        <v>0</v>
      </c>
      <c r="V541" s="385">
        <f xml:space="preserve"> V498+V537</f>
        <v>16753</v>
      </c>
    </row>
    <row r="542" spans="2:22">
      <c r="S542" s="1"/>
    </row>
    <row r="543" spans="2:22" ht="15.75" thickBot="1">
      <c r="S543" s="1"/>
    </row>
    <row r="544" spans="2:22" ht="15.75" thickBot="1">
      <c r="F544" s="8"/>
      <c r="G544" s="8"/>
      <c r="H544" s="8"/>
      <c r="I544" s="8"/>
      <c r="J544" s="8"/>
      <c r="K544" s="8"/>
      <c r="L544" s="8"/>
      <c r="M544" s="8"/>
      <c r="N544" s="8"/>
      <c r="O544" s="8"/>
      <c r="P544" s="8"/>
      <c r="Q544" s="8"/>
      <c r="R544" s="8"/>
      <c r="S544" s="8"/>
      <c r="T544" s="8"/>
      <c r="U544" s="8"/>
      <c r="V544" s="8"/>
    </row>
    <row r="545" spans="1:22" ht="21.75" thickBot="1">
      <c r="F545" s="13" t="s">
        <v>4</v>
      </c>
      <c r="G545" s="13"/>
      <c r="H545" s="179" t="s">
        <v>210</v>
      </c>
      <c r="I545" s="177"/>
      <c r="S545" s="1"/>
    </row>
    <row r="546" spans="1:22">
      <c r="S546" s="1"/>
    </row>
    <row r="547" spans="1:22" ht="18.75">
      <c r="F547" s="9" t="s">
        <v>21</v>
      </c>
      <c r="G547" s="9"/>
      <c r="I547" s="2">
        <v>2011</v>
      </c>
      <c r="J547" s="2">
        <f>I547+1</f>
        <v>2012</v>
      </c>
      <c r="K547" s="2">
        <f t="shared" ref="K547" si="248">J547+1</f>
        <v>2013</v>
      </c>
      <c r="L547" s="2">
        <f t="shared" ref="L547" si="249">K547+1</f>
        <v>2014</v>
      </c>
      <c r="M547" s="2">
        <f>L547+1</f>
        <v>2015</v>
      </c>
      <c r="N547" s="2">
        <f t="shared" ref="N547" si="250">M547+1</f>
        <v>2016</v>
      </c>
      <c r="O547" s="2">
        <f t="shared" ref="O547" si="251">N547+1</f>
        <v>2017</v>
      </c>
      <c r="P547" s="2">
        <f t="shared" ref="P547" si="252">O547+1</f>
        <v>2018</v>
      </c>
      <c r="Q547" s="2">
        <f t="shared" ref="Q547" si="253">P547+1</f>
        <v>2019</v>
      </c>
      <c r="R547" s="2">
        <f t="shared" ref="R547" si="254">Q547+1</f>
        <v>2020</v>
      </c>
      <c r="S547" s="2">
        <f>R547+1</f>
        <v>2021</v>
      </c>
      <c r="T547" s="2">
        <f>S547+1</f>
        <v>2022</v>
      </c>
      <c r="U547" s="2">
        <f>T547+1</f>
        <v>2023</v>
      </c>
      <c r="V547" s="2">
        <f>U547+1</f>
        <v>2024</v>
      </c>
    </row>
    <row r="548" spans="1:22">
      <c r="G548" s="60" t="str">
        <f>"Total MWh Produced / Purchased from " &amp; H545</f>
        <v>Total MWh Produced / Purchased from Cedar Springs Wind I</v>
      </c>
      <c r="H548" s="55"/>
      <c r="I548" s="3"/>
      <c r="J548" s="4"/>
      <c r="K548" s="4"/>
      <c r="L548" s="4"/>
      <c r="M548" s="4"/>
      <c r="N548" s="4"/>
      <c r="O548" s="4">
        <v>0</v>
      </c>
      <c r="P548" s="4"/>
      <c r="Q548" s="4"/>
      <c r="R548" s="4"/>
      <c r="S548" s="4">
        <v>762074</v>
      </c>
      <c r="T548" s="4">
        <v>821086</v>
      </c>
      <c r="U548" s="362">
        <v>763560.69099999999</v>
      </c>
      <c r="V548" s="4">
        <v>804713.04634974001</v>
      </c>
    </row>
    <row r="549" spans="1:22">
      <c r="G549" s="60" t="s">
        <v>25</v>
      </c>
      <c r="H549" s="55"/>
      <c r="I549" s="260"/>
      <c r="J549" s="41"/>
      <c r="K549" s="41"/>
      <c r="L549" s="41"/>
      <c r="M549" s="41"/>
      <c r="N549" s="41"/>
      <c r="O549" s="41"/>
      <c r="P549" s="41"/>
      <c r="Q549" s="41"/>
      <c r="R549" s="41"/>
      <c r="S549" s="41">
        <v>1</v>
      </c>
      <c r="T549" s="41">
        <v>1</v>
      </c>
      <c r="U549" s="365">
        <v>1</v>
      </c>
      <c r="V549" s="41">
        <v>1</v>
      </c>
    </row>
    <row r="550" spans="1:22">
      <c r="G550" s="60" t="s">
        <v>20</v>
      </c>
      <c r="H550" s="55"/>
      <c r="I550" s="261"/>
      <c r="J550" s="36"/>
      <c r="K550" s="36"/>
      <c r="L550" s="36"/>
      <c r="M550" s="36"/>
      <c r="N550" s="36"/>
      <c r="O550" s="36"/>
      <c r="P550" s="36"/>
      <c r="Q550" s="36"/>
      <c r="R550" s="36"/>
      <c r="S550" s="36">
        <f>S2</f>
        <v>7.9696892166366717E-2</v>
      </c>
      <c r="T550" s="36">
        <f>T2</f>
        <v>7.8737918965874246E-2</v>
      </c>
      <c r="U550" s="366">
        <f>U2</f>
        <v>7.7386335360771719E-2</v>
      </c>
      <c r="V550" s="36">
        <f>V2</f>
        <v>7.7478165526227077E-2</v>
      </c>
    </row>
    <row r="551" spans="1:22">
      <c r="A551" s="1" t="s">
        <v>210</v>
      </c>
      <c r="G551" s="26" t="s">
        <v>22</v>
      </c>
      <c r="H551" s="6"/>
      <c r="I551" s="30">
        <v>0</v>
      </c>
      <c r="J551" s="30">
        <v>0</v>
      </c>
      <c r="K551" s="30">
        <v>0</v>
      </c>
      <c r="L551" s="30">
        <v>0</v>
      </c>
      <c r="M551" s="30">
        <v>0</v>
      </c>
      <c r="N551" s="155">
        <v>0</v>
      </c>
      <c r="O551" s="155">
        <f t="shared" ref="O551:R551" si="255">O548*O550</f>
        <v>0</v>
      </c>
      <c r="P551" s="155">
        <f t="shared" si="255"/>
        <v>0</v>
      </c>
      <c r="Q551" s="155">
        <f t="shared" si="255"/>
        <v>0</v>
      </c>
      <c r="R551" s="155">
        <f t="shared" si="255"/>
        <v>0</v>
      </c>
      <c r="S551" s="155">
        <f>ROUND(S548*S550,0)</f>
        <v>60735</v>
      </c>
      <c r="T551" s="155">
        <f>ROUNDUP(T548*T550,0)</f>
        <v>64651</v>
      </c>
      <c r="U551" s="155">
        <f t="shared" ref="U551:V551" si="256">ROUNDDOWN(U548*U550,0)</f>
        <v>59089</v>
      </c>
      <c r="V551" s="155">
        <f t="shared" si="256"/>
        <v>62347</v>
      </c>
    </row>
    <row r="552" spans="1:22">
      <c r="I552" s="29"/>
      <c r="J552" s="29"/>
      <c r="K552" s="29"/>
      <c r="L552" s="29"/>
      <c r="M552" s="29"/>
      <c r="N552" s="20"/>
      <c r="O552" s="20"/>
      <c r="P552" s="20"/>
      <c r="Q552" s="20"/>
      <c r="R552" s="20"/>
      <c r="S552" s="20"/>
      <c r="T552" s="20"/>
      <c r="U552" s="20"/>
      <c r="V552" s="20"/>
    </row>
    <row r="553" spans="1:22" ht="18.75">
      <c r="F553" s="9" t="s">
        <v>118</v>
      </c>
      <c r="I553" s="2">
        <v>2011</v>
      </c>
      <c r="J553" s="2">
        <f>I553+1</f>
        <v>2012</v>
      </c>
      <c r="K553" s="2">
        <f t="shared" ref="K553" si="257">J553+1</f>
        <v>2013</v>
      </c>
      <c r="L553" s="2">
        <f t="shared" ref="L553" si="258">K553+1</f>
        <v>2014</v>
      </c>
      <c r="M553" s="2">
        <f>L553+1</f>
        <v>2015</v>
      </c>
      <c r="N553" s="2">
        <f t="shared" ref="N553" si="259">M553+1</f>
        <v>2016</v>
      </c>
      <c r="O553" s="2">
        <f t="shared" ref="O553" si="260">N553+1</f>
        <v>2017</v>
      </c>
      <c r="P553" s="2">
        <f t="shared" ref="P553" si="261">O553+1</f>
        <v>2018</v>
      </c>
      <c r="Q553" s="2">
        <f t="shared" ref="Q553" si="262">P553+1</f>
        <v>2019</v>
      </c>
      <c r="R553" s="2">
        <f t="shared" ref="R553" si="263">Q553+1</f>
        <v>2020</v>
      </c>
      <c r="S553" s="2">
        <f>R553+1</f>
        <v>2021</v>
      </c>
      <c r="T553" s="2">
        <f>S553+1</f>
        <v>2022</v>
      </c>
      <c r="U553" s="2">
        <f>T553+1</f>
        <v>2023</v>
      </c>
      <c r="V553" s="2">
        <f>U553+1</f>
        <v>2024</v>
      </c>
    </row>
    <row r="554" spans="1:22">
      <c r="G554" s="60" t="s">
        <v>10</v>
      </c>
      <c r="H554" s="55"/>
      <c r="I554" s="38">
        <f>IF($J15 = "Eligible", I551 * 'Facility Detail'!$G$3472, 0 )</f>
        <v>0</v>
      </c>
      <c r="J554" s="11">
        <f>IF($J15 = "Eligible", J551 * 'Facility Detail'!$G$3472, 0 )</f>
        <v>0</v>
      </c>
      <c r="K554" s="11">
        <f>IF($J15 = "Eligible", K551 * 'Facility Detail'!$G$3472, 0 )</f>
        <v>0</v>
      </c>
      <c r="L554" s="11">
        <f>IF($J15 = "Eligible", L551 * 'Facility Detail'!$G$3472, 0 )</f>
        <v>0</v>
      </c>
      <c r="M554" s="11">
        <f>IF($J15 = "Eligible", M551 * 'Facility Detail'!$G$3472, 0 )</f>
        <v>0</v>
      </c>
      <c r="N554" s="11">
        <f>IF($J15 = "Eligible", N551 * 'Facility Detail'!$G$3472, 0 )</f>
        <v>0</v>
      </c>
      <c r="O554" s="11">
        <f>IF($J15 = "Eligible", O551 * 'Facility Detail'!$G$3472, 0 )</f>
        <v>0</v>
      </c>
      <c r="P554" s="11">
        <f>IF($J15 = "Eligible", P551 * 'Facility Detail'!$G$3472, 0 )</f>
        <v>0</v>
      </c>
      <c r="Q554" s="11">
        <f>IF($J15 = "Eligible", Q551 * 'Facility Detail'!$G$3472, 0 )</f>
        <v>0</v>
      </c>
      <c r="R554" s="11">
        <f>IF($J15 = "Eligible", R551 * 'Facility Detail'!$G$3472, 0 )</f>
        <v>0</v>
      </c>
      <c r="S554" s="11">
        <f>IF($J15 = "Eligible", S551 * 'Facility Detail'!$G$3472, 0 )</f>
        <v>0</v>
      </c>
      <c r="T554" s="11">
        <f>IF($J15 = "Eligible", T551 * 'Facility Detail'!$G$3472, 0 )</f>
        <v>0</v>
      </c>
      <c r="U554" s="11">
        <f>IF($J15 = "Eligible", U551 * 'Facility Detail'!$G$3472, 0 )</f>
        <v>0</v>
      </c>
      <c r="V554" s="370">
        <f>IF($J15 = "Eligible", V551 * 'Facility Detail'!$G$3472, 0 )</f>
        <v>0</v>
      </c>
    </row>
    <row r="555" spans="1:22">
      <c r="G555" s="60" t="s">
        <v>6</v>
      </c>
      <c r="H555" s="55"/>
      <c r="I555" s="39">
        <f t="shared" ref="I555:L555" si="264">IF($K15= "Eligible", I551, 0 )</f>
        <v>0</v>
      </c>
      <c r="J555" s="187">
        <f t="shared" si="264"/>
        <v>0</v>
      </c>
      <c r="K555" s="187">
        <f t="shared" si="264"/>
        <v>0</v>
      </c>
      <c r="L555" s="187">
        <f t="shared" si="264"/>
        <v>0</v>
      </c>
      <c r="M555" s="187">
        <f t="shared" ref="M555:V555" si="265">IF($K15= "Eligible", M551, 0 )</f>
        <v>0</v>
      </c>
      <c r="N555" s="187">
        <f t="shared" si="265"/>
        <v>0</v>
      </c>
      <c r="O555" s="187">
        <f t="shared" si="265"/>
        <v>0</v>
      </c>
      <c r="P555" s="187">
        <f t="shared" si="265"/>
        <v>0</v>
      </c>
      <c r="Q555" s="187">
        <f t="shared" si="265"/>
        <v>0</v>
      </c>
      <c r="R555" s="187">
        <f t="shared" si="265"/>
        <v>0</v>
      </c>
      <c r="S555" s="187">
        <f t="shared" si="265"/>
        <v>0</v>
      </c>
      <c r="T555" s="187">
        <f t="shared" si="265"/>
        <v>0</v>
      </c>
      <c r="U555" s="187">
        <f t="shared" si="265"/>
        <v>0</v>
      </c>
      <c r="V555" s="371">
        <f t="shared" si="265"/>
        <v>0</v>
      </c>
    </row>
    <row r="556" spans="1:22">
      <c r="G556" s="26" t="s">
        <v>120</v>
      </c>
      <c r="H556" s="6"/>
      <c r="I556" s="32">
        <f>SUM(I554:I555)</f>
        <v>0</v>
      </c>
      <c r="J556" s="33">
        <f t="shared" ref="J556:S556" si="266">SUM(J554:J555)</f>
        <v>0</v>
      </c>
      <c r="K556" s="33">
        <f t="shared" si="266"/>
        <v>0</v>
      </c>
      <c r="L556" s="33">
        <f t="shared" si="266"/>
        <v>0</v>
      </c>
      <c r="M556" s="33">
        <f t="shared" si="266"/>
        <v>0</v>
      </c>
      <c r="N556" s="33">
        <f t="shared" si="266"/>
        <v>0</v>
      </c>
      <c r="O556" s="33">
        <f t="shared" si="266"/>
        <v>0</v>
      </c>
      <c r="P556" s="33">
        <f t="shared" si="266"/>
        <v>0</v>
      </c>
      <c r="Q556" s="33">
        <f t="shared" si="266"/>
        <v>0</v>
      </c>
      <c r="R556" s="33">
        <f t="shared" si="266"/>
        <v>0</v>
      </c>
      <c r="S556" s="33">
        <f t="shared" si="266"/>
        <v>0</v>
      </c>
      <c r="T556" s="33">
        <f t="shared" ref="T556:U556" si="267">SUM(T554:T555)</f>
        <v>0</v>
      </c>
      <c r="U556" s="33">
        <f t="shared" si="267"/>
        <v>0</v>
      </c>
      <c r="V556" s="33">
        <f t="shared" ref="V556" si="268">SUM(V554:V555)</f>
        <v>0</v>
      </c>
    </row>
    <row r="557" spans="1:22">
      <c r="I557" s="31"/>
      <c r="J557" s="24"/>
      <c r="K557" s="24"/>
      <c r="L557" s="24"/>
      <c r="M557" s="24"/>
      <c r="N557" s="24"/>
      <c r="O557" s="24"/>
      <c r="P557" s="24"/>
      <c r="Q557" s="24"/>
      <c r="R557" s="24"/>
      <c r="S557" s="24"/>
      <c r="T557" s="24"/>
      <c r="U557" s="24"/>
      <c r="V557" s="24"/>
    </row>
    <row r="558" spans="1:22" ht="18.75">
      <c r="F558" s="9" t="s">
        <v>30</v>
      </c>
      <c r="I558" s="2">
        <v>2011</v>
      </c>
      <c r="J558" s="2">
        <f>I558+1</f>
        <v>2012</v>
      </c>
      <c r="K558" s="2">
        <f t="shared" ref="K558" si="269">J558+1</f>
        <v>2013</v>
      </c>
      <c r="L558" s="2">
        <f t="shared" ref="L558" si="270">K558+1</f>
        <v>2014</v>
      </c>
      <c r="M558" s="2">
        <f>L558+1</f>
        <v>2015</v>
      </c>
      <c r="N558" s="2">
        <f t="shared" ref="N558" si="271">M558+1</f>
        <v>2016</v>
      </c>
      <c r="O558" s="2">
        <f t="shared" ref="O558" si="272">N558+1</f>
        <v>2017</v>
      </c>
      <c r="P558" s="2">
        <f t="shared" ref="P558" si="273">O558+1</f>
        <v>2018</v>
      </c>
      <c r="Q558" s="2">
        <f t="shared" ref="Q558" si="274">P558+1</f>
        <v>2019</v>
      </c>
      <c r="R558" s="2">
        <f t="shared" ref="R558" si="275">Q558+1</f>
        <v>2020</v>
      </c>
      <c r="S558" s="2">
        <f>R558+1</f>
        <v>2021</v>
      </c>
      <c r="T558" s="2">
        <f>S558+1</f>
        <v>2022</v>
      </c>
      <c r="U558" s="2">
        <f>T558+1</f>
        <v>2023</v>
      </c>
      <c r="V558" s="2">
        <f>U558+1</f>
        <v>2024</v>
      </c>
    </row>
    <row r="559" spans="1:22">
      <c r="G559" s="60" t="s">
        <v>47</v>
      </c>
      <c r="H559" s="55"/>
      <c r="I559" s="69"/>
      <c r="J559" s="70"/>
      <c r="K559" s="70"/>
      <c r="L559" s="70"/>
      <c r="M559" s="70"/>
      <c r="N559" s="70"/>
      <c r="O559" s="70"/>
      <c r="P559" s="70"/>
      <c r="Q559" s="70"/>
      <c r="R559" s="70"/>
      <c r="S559" s="70"/>
      <c r="T559" s="70"/>
      <c r="U559" s="70"/>
      <c r="V559" s="372"/>
    </row>
    <row r="560" spans="1:22">
      <c r="G560" s="61" t="s">
        <v>23</v>
      </c>
      <c r="H560" s="129"/>
      <c r="I560" s="71"/>
      <c r="J560" s="72"/>
      <c r="K560" s="72"/>
      <c r="L560" s="72"/>
      <c r="M560" s="72"/>
      <c r="N560" s="72"/>
      <c r="O560" s="72"/>
      <c r="P560" s="72"/>
      <c r="Q560" s="72"/>
      <c r="R560" s="72"/>
      <c r="S560" s="72"/>
      <c r="T560" s="72"/>
      <c r="U560" s="72"/>
      <c r="V560" s="373"/>
    </row>
    <row r="561" spans="6:22">
      <c r="G561" s="61" t="s">
        <v>89</v>
      </c>
      <c r="H561" s="128"/>
      <c r="I561" s="43"/>
      <c r="J561" s="44"/>
      <c r="K561" s="44"/>
      <c r="L561" s="44"/>
      <c r="M561" s="44"/>
      <c r="N561" s="44"/>
      <c r="O561" s="44"/>
      <c r="P561" s="44"/>
      <c r="Q561" s="44"/>
      <c r="R561" s="44"/>
      <c r="S561" s="44"/>
      <c r="T561" s="44"/>
      <c r="U561" s="44"/>
      <c r="V561" s="374"/>
    </row>
    <row r="562" spans="6:22">
      <c r="G562" s="26" t="s">
        <v>90</v>
      </c>
      <c r="I562" s="7">
        <v>0</v>
      </c>
      <c r="J562" s="7">
        <v>0</v>
      </c>
      <c r="K562" s="7">
        <v>0</v>
      </c>
      <c r="L562" s="7">
        <v>0</v>
      </c>
      <c r="M562" s="7">
        <v>0</v>
      </c>
      <c r="N562" s="7">
        <v>0</v>
      </c>
      <c r="O562" s="7">
        <v>0</v>
      </c>
      <c r="P562" s="7">
        <v>0</v>
      </c>
      <c r="Q562" s="7">
        <v>0</v>
      </c>
      <c r="R562" s="7">
        <v>0</v>
      </c>
      <c r="S562" s="7">
        <v>0</v>
      </c>
      <c r="T562" s="7">
        <v>0</v>
      </c>
      <c r="U562" s="132">
        <v>0</v>
      </c>
      <c r="V562" s="7">
        <v>0</v>
      </c>
    </row>
    <row r="563" spans="6:22">
      <c r="G563" s="6"/>
      <c r="I563" s="7"/>
      <c r="J563" s="7"/>
      <c r="K563" s="7"/>
      <c r="L563" s="23"/>
      <c r="M563" s="23"/>
      <c r="N563" s="23"/>
      <c r="O563" s="23"/>
      <c r="P563" s="23"/>
      <c r="Q563" s="23"/>
      <c r="R563" s="23"/>
      <c r="S563" s="23"/>
      <c r="T563" s="23"/>
      <c r="U563" s="23"/>
      <c r="V563" s="23"/>
    </row>
    <row r="564" spans="6:22" ht="18.75">
      <c r="F564" s="9" t="s">
        <v>100</v>
      </c>
      <c r="I564" s="2">
        <f>'Facility Detail'!$G$3475</f>
        <v>2011</v>
      </c>
      <c r="J564" s="2">
        <f>I564+1</f>
        <v>2012</v>
      </c>
      <c r="K564" s="2">
        <f t="shared" ref="K564" si="276">J564+1</f>
        <v>2013</v>
      </c>
      <c r="L564" s="2">
        <f t="shared" ref="L564" si="277">K564+1</f>
        <v>2014</v>
      </c>
      <c r="M564" s="2">
        <f>L564+1</f>
        <v>2015</v>
      </c>
      <c r="N564" s="2">
        <f t="shared" ref="N564" si="278">M564+1</f>
        <v>2016</v>
      </c>
      <c r="O564" s="2">
        <f t="shared" ref="O564" si="279">N564+1</f>
        <v>2017</v>
      </c>
      <c r="P564" s="2">
        <f t="shared" ref="P564" si="280">O564+1</f>
        <v>2018</v>
      </c>
      <c r="Q564" s="2">
        <f t="shared" ref="Q564" si="281">P564+1</f>
        <v>2019</v>
      </c>
      <c r="R564" s="2">
        <f t="shared" ref="R564" si="282">Q564+1</f>
        <v>2020</v>
      </c>
      <c r="S564" s="2">
        <f>R564+1</f>
        <v>2021</v>
      </c>
      <c r="T564" s="2">
        <f>S564+1</f>
        <v>2022</v>
      </c>
      <c r="U564" s="2">
        <f>T564+1</f>
        <v>2023</v>
      </c>
      <c r="V564" s="2">
        <f>U564+1</f>
        <v>2024</v>
      </c>
    </row>
    <row r="565" spans="6:22">
      <c r="G565" s="60" t="s">
        <v>68</v>
      </c>
      <c r="H565" s="55"/>
      <c r="I565" s="3"/>
      <c r="J565" s="45">
        <f>I565</f>
        <v>0</v>
      </c>
      <c r="K565" s="102"/>
      <c r="L565" s="102"/>
      <c r="M565" s="102"/>
      <c r="N565" s="102"/>
      <c r="O565" s="102"/>
      <c r="P565" s="102"/>
      <c r="Q565" s="102"/>
      <c r="R565" s="102"/>
      <c r="S565" s="102"/>
      <c r="T565" s="210"/>
      <c r="U565" s="210"/>
      <c r="V565" s="376"/>
    </row>
    <row r="566" spans="6:22">
      <c r="G566" s="60" t="s">
        <v>69</v>
      </c>
      <c r="H566" s="55"/>
      <c r="I566" s="122">
        <f>J566</f>
        <v>0</v>
      </c>
      <c r="J566" s="10"/>
      <c r="K566" s="58"/>
      <c r="L566" s="58"/>
      <c r="M566" s="58"/>
      <c r="N566" s="58"/>
      <c r="O566" s="58"/>
      <c r="P566" s="58"/>
      <c r="Q566" s="58"/>
      <c r="R566" s="58"/>
      <c r="S566" s="58"/>
      <c r="T566" s="211"/>
      <c r="U566" s="211"/>
      <c r="V566" s="377"/>
    </row>
    <row r="567" spans="6:22">
      <c r="G567" s="60" t="s">
        <v>70</v>
      </c>
      <c r="H567" s="55"/>
      <c r="I567" s="46"/>
      <c r="J567" s="10">
        <f>J551</f>
        <v>0</v>
      </c>
      <c r="K567" s="54">
        <f>J567</f>
        <v>0</v>
      </c>
      <c r="L567" s="58"/>
      <c r="M567" s="58"/>
      <c r="N567" s="58"/>
      <c r="O567" s="58"/>
      <c r="P567" s="58"/>
      <c r="Q567" s="58"/>
      <c r="R567" s="58"/>
      <c r="S567" s="58"/>
      <c r="T567" s="211"/>
      <c r="U567" s="211"/>
      <c r="V567" s="377"/>
    </row>
    <row r="568" spans="6:22">
      <c r="G568" s="60" t="s">
        <v>71</v>
      </c>
      <c r="H568" s="55"/>
      <c r="I568" s="46"/>
      <c r="J568" s="54">
        <f>K568</f>
        <v>0</v>
      </c>
      <c r="K568" s="10"/>
      <c r="L568" s="58"/>
      <c r="M568" s="58"/>
      <c r="N568" s="58"/>
      <c r="O568" s="58"/>
      <c r="P568" s="58"/>
      <c r="Q568" s="58"/>
      <c r="R568" s="58"/>
      <c r="S568" s="58"/>
      <c r="T568" s="211"/>
      <c r="U568" s="211"/>
      <c r="V568" s="377"/>
    </row>
    <row r="569" spans="6:22">
      <c r="G569" s="60" t="s">
        <v>170</v>
      </c>
      <c r="I569" s="46"/>
      <c r="J569" s="114"/>
      <c r="K569" s="10">
        <f>K551</f>
        <v>0</v>
      </c>
      <c r="L569" s="115">
        <f>K569</f>
        <v>0</v>
      </c>
      <c r="M569" s="58"/>
      <c r="N569" s="58"/>
      <c r="O569" s="58"/>
      <c r="P569" s="58"/>
      <c r="Q569" s="58"/>
      <c r="R569" s="58"/>
      <c r="S569" s="58"/>
      <c r="T569" s="140"/>
      <c r="U569" s="140"/>
      <c r="V569" s="378"/>
    </row>
    <row r="570" spans="6:22">
      <c r="G570" s="60" t="s">
        <v>171</v>
      </c>
      <c r="I570" s="46"/>
      <c r="J570" s="114"/>
      <c r="K570" s="54">
        <f>L570</f>
        <v>0</v>
      </c>
      <c r="L570" s="10"/>
      <c r="M570" s="58"/>
      <c r="N570" s="58"/>
      <c r="O570" s="58"/>
      <c r="P570" s="58"/>
      <c r="Q570" s="58"/>
      <c r="R570" s="58"/>
      <c r="S570" s="58"/>
      <c r="T570" s="140"/>
      <c r="U570" s="140"/>
      <c r="V570" s="378"/>
    </row>
    <row r="571" spans="6:22">
      <c r="G571" s="60" t="s">
        <v>172</v>
      </c>
      <c r="I571" s="46"/>
      <c r="J571" s="114"/>
      <c r="K571" s="114"/>
      <c r="L571" s="10">
        <f>L551</f>
        <v>0</v>
      </c>
      <c r="M571" s="115">
        <f>L571</f>
        <v>0</v>
      </c>
      <c r="N571" s="114">
        <f>M571</f>
        <v>0</v>
      </c>
      <c r="O571" s="58"/>
      <c r="P571" s="58"/>
      <c r="Q571" s="58"/>
      <c r="R571" s="58"/>
      <c r="S571" s="58"/>
      <c r="T571" s="140"/>
      <c r="U571" s="140"/>
      <c r="V571" s="378"/>
    </row>
    <row r="572" spans="6:22">
      <c r="G572" s="60" t="s">
        <v>173</v>
      </c>
      <c r="I572" s="46"/>
      <c r="J572" s="114"/>
      <c r="K572" s="114"/>
      <c r="L572" s="54"/>
      <c r="M572" s="10"/>
      <c r="N572" s="114"/>
      <c r="O572" s="58"/>
      <c r="P572" s="58"/>
      <c r="Q572" s="58"/>
      <c r="R572" s="58"/>
      <c r="S572" s="58"/>
      <c r="T572" s="140"/>
      <c r="U572" s="140"/>
      <c r="V572" s="378"/>
    </row>
    <row r="573" spans="6:22">
      <c r="G573" s="60" t="s">
        <v>174</v>
      </c>
      <c r="I573" s="46"/>
      <c r="J573" s="114"/>
      <c r="K573" s="114"/>
      <c r="L573" s="114"/>
      <c r="M573" s="10">
        <v>0</v>
      </c>
      <c r="N573" s="115">
        <f>M573</f>
        <v>0</v>
      </c>
      <c r="O573" s="58"/>
      <c r="P573" s="58"/>
      <c r="Q573" s="58"/>
      <c r="R573" s="58"/>
      <c r="S573" s="58"/>
      <c r="T573" s="140"/>
      <c r="U573" s="140"/>
      <c r="V573" s="378"/>
    </row>
    <row r="574" spans="6:22">
      <c r="G574" s="60" t="s">
        <v>175</v>
      </c>
      <c r="I574" s="46"/>
      <c r="J574" s="114"/>
      <c r="K574" s="114"/>
      <c r="L574" s="114"/>
      <c r="M574" s="54"/>
      <c r="N574" s="10"/>
      <c r="O574" s="58"/>
      <c r="P574" s="58"/>
      <c r="Q574" s="58"/>
      <c r="R574" s="58"/>
      <c r="S574" s="58"/>
      <c r="T574" s="140"/>
      <c r="U574" s="140"/>
      <c r="V574" s="378"/>
    </row>
    <row r="575" spans="6:22">
      <c r="G575" s="60" t="s">
        <v>176</v>
      </c>
      <c r="I575" s="46"/>
      <c r="J575" s="114"/>
      <c r="K575" s="114"/>
      <c r="L575" s="114"/>
      <c r="M575" s="114"/>
      <c r="N575" s="143">
        <f>N551</f>
        <v>0</v>
      </c>
      <c r="O575" s="116">
        <f>N575</f>
        <v>0</v>
      </c>
      <c r="P575" s="58"/>
      <c r="Q575" s="58"/>
      <c r="R575" s="58"/>
      <c r="S575" s="58"/>
      <c r="T575" s="140"/>
      <c r="U575" s="140"/>
      <c r="V575" s="378"/>
    </row>
    <row r="576" spans="6:22">
      <c r="G576" s="60" t="s">
        <v>167</v>
      </c>
      <c r="I576" s="46"/>
      <c r="J576" s="114"/>
      <c r="K576" s="114"/>
      <c r="L576" s="114"/>
      <c r="M576" s="114"/>
      <c r="N576" s="144"/>
      <c r="O576" s="117"/>
      <c r="P576" s="58"/>
      <c r="Q576" s="58"/>
      <c r="R576" s="58"/>
      <c r="S576" s="58"/>
      <c r="T576" s="140"/>
      <c r="U576" s="140"/>
      <c r="V576" s="378"/>
    </row>
    <row r="577" spans="2:22">
      <c r="G577" s="60" t="s">
        <v>168</v>
      </c>
      <c r="I577" s="46"/>
      <c r="J577" s="114"/>
      <c r="K577" s="114"/>
      <c r="L577" s="114"/>
      <c r="M577" s="114"/>
      <c r="N577" s="114"/>
      <c r="O577" s="117">
        <f>O551</f>
        <v>0</v>
      </c>
      <c r="P577" s="116">
        <f>O577</f>
        <v>0</v>
      </c>
      <c r="Q577" s="58"/>
      <c r="R577" s="58"/>
      <c r="S577" s="58"/>
      <c r="T577" s="140"/>
      <c r="U577" s="140"/>
      <c r="V577" s="378"/>
    </row>
    <row r="578" spans="2:22">
      <c r="G578" s="60" t="s">
        <v>185</v>
      </c>
      <c r="I578" s="46"/>
      <c r="J578" s="114"/>
      <c r="K578" s="114"/>
      <c r="L578" s="114"/>
      <c r="M578" s="114"/>
      <c r="N578" s="114"/>
      <c r="O578" s="116"/>
      <c r="P578" s="117"/>
      <c r="Q578" s="58"/>
      <c r="R578" s="58"/>
      <c r="S578" s="58"/>
      <c r="T578" s="140"/>
      <c r="U578" s="140"/>
      <c r="V578" s="378"/>
    </row>
    <row r="579" spans="2:22">
      <c r="G579" s="60" t="s">
        <v>186</v>
      </c>
      <c r="I579" s="46"/>
      <c r="J579" s="114"/>
      <c r="K579" s="114"/>
      <c r="L579" s="114"/>
      <c r="M579" s="114"/>
      <c r="N579" s="114"/>
      <c r="O579" s="114"/>
      <c r="P579" s="117">
        <f>P551</f>
        <v>0</v>
      </c>
      <c r="Q579" s="54">
        <f>P579</f>
        <v>0</v>
      </c>
      <c r="R579" s="58"/>
      <c r="S579" s="58"/>
      <c r="T579" s="140"/>
      <c r="U579" s="140"/>
      <c r="V579" s="378"/>
    </row>
    <row r="580" spans="2:22">
      <c r="G580" s="60" t="s">
        <v>187</v>
      </c>
      <c r="I580" s="46"/>
      <c r="J580" s="114"/>
      <c r="K580" s="114"/>
      <c r="L580" s="114"/>
      <c r="M580" s="114"/>
      <c r="N580" s="114"/>
      <c r="O580" s="114"/>
      <c r="P580" s="116"/>
      <c r="Q580" s="275"/>
      <c r="R580" s="58"/>
      <c r="S580" s="58"/>
      <c r="T580" s="140"/>
      <c r="U580" s="140"/>
      <c r="V580" s="378"/>
    </row>
    <row r="581" spans="2:22">
      <c r="G581" s="60" t="s">
        <v>188</v>
      </c>
      <c r="I581" s="46"/>
      <c r="J581" s="114"/>
      <c r="K581" s="114"/>
      <c r="L581" s="114"/>
      <c r="M581" s="114"/>
      <c r="N581" s="114"/>
      <c r="O581" s="114"/>
      <c r="P581" s="114"/>
      <c r="Q581" s="117"/>
      <c r="R581" s="145"/>
      <c r="S581" s="58"/>
      <c r="T581" s="140"/>
      <c r="U581" s="140"/>
      <c r="V581" s="378"/>
    </row>
    <row r="582" spans="2:22">
      <c r="G582" s="60" t="s">
        <v>189</v>
      </c>
      <c r="I582" s="46"/>
      <c r="J582" s="114"/>
      <c r="K582" s="114"/>
      <c r="L582" s="114"/>
      <c r="M582" s="114"/>
      <c r="N582" s="114"/>
      <c r="O582" s="114"/>
      <c r="P582" s="114"/>
      <c r="Q582" s="145"/>
      <c r="R582" s="167"/>
      <c r="S582" s="58"/>
      <c r="T582" s="140"/>
      <c r="U582" s="140"/>
      <c r="V582" s="378"/>
    </row>
    <row r="583" spans="2:22">
      <c r="G583" s="60" t="s">
        <v>190</v>
      </c>
      <c r="I583" s="46"/>
      <c r="J583" s="114"/>
      <c r="K583" s="114"/>
      <c r="L583" s="114"/>
      <c r="M583" s="114"/>
      <c r="N583" s="114"/>
      <c r="O583" s="114"/>
      <c r="P583" s="114"/>
      <c r="Q583" s="114"/>
      <c r="R583" s="167">
        <v>0</v>
      </c>
      <c r="S583" s="145">
        <f>R583</f>
        <v>0</v>
      </c>
      <c r="T583" s="140"/>
      <c r="U583" s="140"/>
      <c r="V583" s="378"/>
    </row>
    <row r="584" spans="2:22">
      <c r="G584" s="60" t="s">
        <v>199</v>
      </c>
      <c r="I584" s="46"/>
      <c r="J584" s="114"/>
      <c r="K584" s="114"/>
      <c r="L584" s="114"/>
      <c r="M584" s="114"/>
      <c r="N584" s="114"/>
      <c r="O584" s="114"/>
      <c r="P584" s="114"/>
      <c r="Q584" s="114"/>
      <c r="R584" s="116">
        <v>20000</v>
      </c>
      <c r="S584" s="167">
        <v>20000</v>
      </c>
      <c r="T584" s="140"/>
      <c r="U584" s="140"/>
      <c r="V584" s="378"/>
    </row>
    <row r="585" spans="2:22">
      <c r="G585" s="60" t="s">
        <v>200</v>
      </c>
      <c r="I585" s="46"/>
      <c r="J585" s="114"/>
      <c r="K585" s="114"/>
      <c r="L585" s="114"/>
      <c r="M585" s="114"/>
      <c r="N585" s="114"/>
      <c r="O585" s="114"/>
      <c r="P585" s="114"/>
      <c r="Q585" s="114"/>
      <c r="R585" s="114"/>
      <c r="S585" s="167"/>
      <c r="T585" s="145">
        <f>S585</f>
        <v>0</v>
      </c>
      <c r="U585" s="140"/>
      <c r="V585" s="378"/>
    </row>
    <row r="586" spans="2:22">
      <c r="G586" s="60" t="s">
        <v>308</v>
      </c>
      <c r="I586" s="46"/>
      <c r="J586" s="114"/>
      <c r="K586" s="114"/>
      <c r="L586" s="114"/>
      <c r="M586" s="114"/>
      <c r="N586" s="114"/>
      <c r="O586" s="114"/>
      <c r="P586" s="114"/>
      <c r="Q586" s="114"/>
      <c r="R586" s="114"/>
      <c r="S586" s="116">
        <f>T586</f>
        <v>0</v>
      </c>
      <c r="T586" s="167"/>
      <c r="U586" s="140"/>
      <c r="V586" s="378"/>
    </row>
    <row r="587" spans="2:22">
      <c r="G587" s="60" t="s">
        <v>307</v>
      </c>
      <c r="I587" s="110"/>
      <c r="J587" s="103"/>
      <c r="K587" s="103"/>
      <c r="L587" s="103"/>
      <c r="M587" s="103"/>
      <c r="N587" s="103"/>
      <c r="O587" s="103"/>
      <c r="P587" s="103"/>
      <c r="Q587" s="103"/>
      <c r="R587" s="103"/>
      <c r="S587" s="103"/>
      <c r="T587" s="167"/>
      <c r="U587" s="145">
        <f>T587</f>
        <v>0</v>
      </c>
      <c r="V587" s="347">
        <f>U587</f>
        <v>0</v>
      </c>
    </row>
    <row r="588" spans="2:22">
      <c r="G588" s="60" t="s">
        <v>318</v>
      </c>
      <c r="I588" s="110"/>
      <c r="J588" s="103"/>
      <c r="K588" s="103"/>
      <c r="L588" s="103"/>
      <c r="M588" s="103"/>
      <c r="N588" s="103"/>
      <c r="O588" s="103"/>
      <c r="P588" s="103"/>
      <c r="Q588" s="103"/>
      <c r="R588" s="103"/>
      <c r="S588" s="103"/>
      <c r="T588" s="116">
        <f>U588</f>
        <v>0</v>
      </c>
      <c r="U588" s="367"/>
      <c r="V588" s="389"/>
    </row>
    <row r="589" spans="2:22">
      <c r="G589" s="60" t="s">
        <v>319</v>
      </c>
      <c r="I589" s="47"/>
      <c r="J589" s="188"/>
      <c r="K589" s="188"/>
      <c r="L589" s="188"/>
      <c r="M589" s="188"/>
      <c r="N589" s="188"/>
      <c r="O589" s="188"/>
      <c r="P589" s="188"/>
      <c r="Q589" s="188"/>
      <c r="R589" s="188"/>
      <c r="S589" s="188"/>
      <c r="T589" s="188"/>
      <c r="U589" s="391"/>
      <c r="V589" s="390"/>
    </row>
    <row r="590" spans="2:22">
      <c r="B590" s="1" t="s">
        <v>210</v>
      </c>
      <c r="G590" s="26" t="s">
        <v>17</v>
      </c>
      <c r="I590" s="7"/>
      <c r="J590" s="7"/>
      <c r="K590" s="7"/>
      <c r="L590" s="7"/>
      <c r="M590" s="7"/>
      <c r="N590" s="7"/>
      <c r="O590" s="7">
        <f>O575-O576-O577</f>
        <v>0</v>
      </c>
      <c r="P590" s="148">
        <f>P577-P578-P579</f>
        <v>0</v>
      </c>
      <c r="Q590" s="148">
        <f>Q579-Q580-Q581+Q582</f>
        <v>0</v>
      </c>
      <c r="R590" s="148">
        <f>R584</f>
        <v>20000</v>
      </c>
      <c r="S590" s="7">
        <f>S583-S584-S585</f>
        <v>-20000</v>
      </c>
      <c r="T590" s="7">
        <f>T585-T586-T587</f>
        <v>0</v>
      </c>
      <c r="U590" s="132">
        <f>U587-U588-U589</f>
        <v>0</v>
      </c>
      <c r="V590" s="7">
        <f>V587-V588-V589</f>
        <v>0</v>
      </c>
    </row>
    <row r="591" spans="2:22">
      <c r="G591" s="6"/>
      <c r="I591" s="148"/>
      <c r="J591" s="148"/>
      <c r="K591" s="148"/>
      <c r="L591" s="148"/>
      <c r="M591" s="148"/>
      <c r="N591" s="148"/>
      <c r="O591" s="148"/>
      <c r="P591" s="148"/>
      <c r="Q591" s="148"/>
      <c r="R591" s="148"/>
      <c r="S591" s="148"/>
      <c r="T591" s="148"/>
      <c r="U591" s="386"/>
      <c r="V591" s="148"/>
    </row>
    <row r="592" spans="2:22">
      <c r="G592" s="26" t="s">
        <v>12</v>
      </c>
      <c r="H592" s="55"/>
      <c r="I592" s="149"/>
      <c r="J592" s="150"/>
      <c r="K592" s="150"/>
      <c r="L592" s="150"/>
      <c r="M592" s="150"/>
      <c r="N592" s="150"/>
      <c r="O592" s="150"/>
      <c r="P592" s="150"/>
      <c r="Q592" s="150"/>
      <c r="R592" s="150"/>
      <c r="S592" s="150"/>
      <c r="T592" s="150"/>
      <c r="U592" s="150"/>
      <c r="V592" s="384"/>
    </row>
    <row r="593" spans="1:22">
      <c r="G593" s="6"/>
      <c r="I593" s="148"/>
      <c r="J593" s="148"/>
      <c r="K593" s="148"/>
      <c r="L593" s="148"/>
      <c r="M593" s="148"/>
      <c r="N593" s="148"/>
      <c r="O593" s="148"/>
      <c r="P593" s="148"/>
      <c r="Q593" s="148"/>
      <c r="R593" s="148"/>
      <c r="S593" s="148"/>
      <c r="T593" s="148"/>
      <c r="U593" s="148"/>
      <c r="V593" s="148"/>
    </row>
    <row r="594" spans="1:22" ht="18.75">
      <c r="C594" s="1" t="s">
        <v>210</v>
      </c>
      <c r="D594" s="1" t="s">
        <v>239</v>
      </c>
      <c r="E594" s="1" t="s">
        <v>107</v>
      </c>
      <c r="F594" s="9" t="s">
        <v>26</v>
      </c>
      <c r="I594" s="151">
        <f t="shared" ref="I594:R594" si="283" xml:space="preserve"> I551 + I556 - I562 + I590 + I592</f>
        <v>0</v>
      </c>
      <c r="J594" s="152">
        <f t="shared" si="283"/>
        <v>0</v>
      </c>
      <c r="K594" s="152">
        <f t="shared" si="283"/>
        <v>0</v>
      </c>
      <c r="L594" s="152">
        <f t="shared" si="283"/>
        <v>0</v>
      </c>
      <c r="M594" s="152">
        <f t="shared" si="283"/>
        <v>0</v>
      </c>
      <c r="N594" s="152">
        <f t="shared" si="283"/>
        <v>0</v>
      </c>
      <c r="O594" s="152">
        <f t="shared" si="283"/>
        <v>0</v>
      </c>
      <c r="P594" s="152">
        <f t="shared" si="283"/>
        <v>0</v>
      </c>
      <c r="Q594" s="152">
        <f t="shared" si="283"/>
        <v>0</v>
      </c>
      <c r="R594" s="152">
        <f t="shared" si="283"/>
        <v>20000</v>
      </c>
      <c r="S594" s="152">
        <f xml:space="preserve"> S551+S590</f>
        <v>40735</v>
      </c>
      <c r="T594" s="152">
        <f xml:space="preserve"> T551+T590</f>
        <v>64651</v>
      </c>
      <c r="U594" s="152">
        <f xml:space="preserve"> U551+U590</f>
        <v>59089</v>
      </c>
      <c r="V594" s="385">
        <f xml:space="preserve"> V551+V590</f>
        <v>62347</v>
      </c>
    </row>
    <row r="595" spans="1:22" ht="15.75" thickBot="1">
      <c r="S595" s="1"/>
    </row>
    <row r="596" spans="1:22" ht="15.75" thickBot="1">
      <c r="F596" s="8"/>
      <c r="G596" s="8"/>
      <c r="H596" s="8"/>
      <c r="I596" s="8"/>
      <c r="J596" s="8"/>
      <c r="K596" s="8"/>
      <c r="L596" s="8"/>
      <c r="M596" s="8"/>
      <c r="N596" s="8"/>
      <c r="O596" s="8"/>
      <c r="P596" s="8"/>
      <c r="Q596" s="8"/>
      <c r="R596" s="8"/>
      <c r="S596" s="8"/>
      <c r="T596" s="8"/>
      <c r="U596" s="8"/>
      <c r="V596" s="8"/>
    </row>
    <row r="597" spans="1:22" ht="21.75" thickBot="1">
      <c r="F597" s="13" t="s">
        <v>4</v>
      </c>
      <c r="G597" s="13"/>
      <c r="H597" s="179" t="s">
        <v>211</v>
      </c>
      <c r="I597" s="177"/>
      <c r="S597" s="1"/>
    </row>
    <row r="598" spans="1:22">
      <c r="S598" s="1"/>
    </row>
    <row r="599" spans="1:22" ht="18.75">
      <c r="F599" s="9" t="s">
        <v>21</v>
      </c>
      <c r="G599" s="9"/>
      <c r="I599" s="2">
        <v>2011</v>
      </c>
      <c r="J599" s="2">
        <f>I599+1</f>
        <v>2012</v>
      </c>
      <c r="K599" s="2">
        <f t="shared" ref="K599" si="284">J599+1</f>
        <v>2013</v>
      </c>
      <c r="L599" s="2">
        <f t="shared" ref="L599" si="285">K599+1</f>
        <v>2014</v>
      </c>
      <c r="M599" s="2">
        <f>L599+1</f>
        <v>2015</v>
      </c>
      <c r="N599" s="2">
        <f t="shared" ref="N599" si="286">M599+1</f>
        <v>2016</v>
      </c>
      <c r="O599" s="2">
        <f t="shared" ref="O599" si="287">N599+1</f>
        <v>2017</v>
      </c>
      <c r="P599" s="2">
        <f t="shared" ref="P599" si="288">O599+1</f>
        <v>2018</v>
      </c>
      <c r="Q599" s="2">
        <f t="shared" ref="Q599" si="289">P599+1</f>
        <v>2019</v>
      </c>
      <c r="R599" s="2">
        <f t="shared" ref="R599" si="290">Q599+1</f>
        <v>2020</v>
      </c>
      <c r="S599" s="2">
        <f>R599+1</f>
        <v>2021</v>
      </c>
      <c r="T599" s="2">
        <f>S599+1</f>
        <v>2022</v>
      </c>
      <c r="U599" s="2">
        <f>T599+1</f>
        <v>2023</v>
      </c>
      <c r="V599" s="2">
        <f>U599+1</f>
        <v>2024</v>
      </c>
    </row>
    <row r="600" spans="1:22">
      <c r="G600" s="60" t="str">
        <f>"Total MWh Produced / Purchased from " &amp; H597</f>
        <v>Total MWh Produced / Purchased from Cedar Springs Wind II</v>
      </c>
      <c r="H600" s="55"/>
      <c r="I600" s="3"/>
      <c r="J600" s="4"/>
      <c r="K600" s="4"/>
      <c r="L600" s="4"/>
      <c r="M600" s="4"/>
      <c r="N600" s="4"/>
      <c r="O600" s="4">
        <v>0</v>
      </c>
      <c r="P600" s="4"/>
      <c r="Q600" s="4"/>
      <c r="R600" s="4"/>
      <c r="S600" s="4">
        <v>670071</v>
      </c>
      <c r="T600" s="4">
        <v>603521</v>
      </c>
      <c r="U600" s="4">
        <v>580916</v>
      </c>
      <c r="V600" s="369">
        <v>804713.04634974001</v>
      </c>
    </row>
    <row r="601" spans="1:22">
      <c r="G601" s="60" t="s">
        <v>25</v>
      </c>
      <c r="H601" s="55"/>
      <c r="I601" s="260"/>
      <c r="J601" s="41"/>
      <c r="K601" s="41"/>
      <c r="L601" s="41"/>
      <c r="M601" s="41"/>
      <c r="N601" s="41"/>
      <c r="O601" s="41"/>
      <c r="P601" s="41"/>
      <c r="Q601" s="41"/>
      <c r="R601" s="41"/>
      <c r="S601" s="41">
        <v>1</v>
      </c>
      <c r="T601" s="41">
        <v>1</v>
      </c>
      <c r="U601" s="41">
        <v>1</v>
      </c>
      <c r="V601" s="387">
        <v>1</v>
      </c>
    </row>
    <row r="602" spans="1:22">
      <c r="G602" s="60" t="s">
        <v>20</v>
      </c>
      <c r="H602" s="55"/>
      <c r="I602" s="261"/>
      <c r="J602" s="36"/>
      <c r="K602" s="36"/>
      <c r="L602" s="36"/>
      <c r="M602" s="36"/>
      <c r="N602" s="36"/>
      <c r="O602" s="36"/>
      <c r="P602" s="36"/>
      <c r="Q602" s="36"/>
      <c r="R602" s="36"/>
      <c r="S602" s="36">
        <f>S2</f>
        <v>7.9696892166366717E-2</v>
      </c>
      <c r="T602" s="36">
        <f>T2</f>
        <v>7.8737918965874246E-2</v>
      </c>
      <c r="U602" s="36">
        <f>U2</f>
        <v>7.7386335360771719E-2</v>
      </c>
      <c r="V602" s="388">
        <f>V2</f>
        <v>7.7478165526227077E-2</v>
      </c>
    </row>
    <row r="603" spans="1:22">
      <c r="A603" s="1" t="s">
        <v>211</v>
      </c>
      <c r="G603" s="26" t="s">
        <v>22</v>
      </c>
      <c r="H603" s="6"/>
      <c r="I603" s="30">
        <v>0</v>
      </c>
      <c r="J603" s="30">
        <v>0</v>
      </c>
      <c r="K603" s="30">
        <v>0</v>
      </c>
      <c r="L603" s="30">
        <v>0</v>
      </c>
      <c r="M603" s="30">
        <v>0</v>
      </c>
      <c r="N603" s="155">
        <v>0</v>
      </c>
      <c r="O603" s="155">
        <f t="shared" ref="O603:R603" si="291">O600*O602</f>
        <v>0</v>
      </c>
      <c r="P603" s="155">
        <f t="shared" si="291"/>
        <v>0</v>
      </c>
      <c r="Q603" s="155">
        <f t="shared" si="291"/>
        <v>0</v>
      </c>
      <c r="R603" s="155">
        <f t="shared" si="291"/>
        <v>0</v>
      </c>
      <c r="S603" s="155">
        <f>ROUND(S600*S602,0)</f>
        <v>53403</v>
      </c>
      <c r="T603" s="155">
        <f>ROUNDUP(T600*T602,0)</f>
        <v>47520</v>
      </c>
      <c r="U603" s="155">
        <f>ROUNDUP(U600*U602,0)</f>
        <v>44955</v>
      </c>
      <c r="V603" s="155">
        <f t="shared" ref="V603" si="292">ROUNDDOWN(V600*V602,0)</f>
        <v>62347</v>
      </c>
    </row>
    <row r="604" spans="1:22">
      <c r="I604" s="29"/>
      <c r="J604" s="29"/>
      <c r="K604" s="29"/>
      <c r="L604" s="29"/>
      <c r="M604" s="29"/>
      <c r="N604" s="20"/>
      <c r="O604" s="20"/>
      <c r="P604" s="20"/>
      <c r="Q604" s="20"/>
      <c r="R604" s="20"/>
      <c r="S604" s="20"/>
      <c r="T604" s="20"/>
      <c r="U604" s="20"/>
      <c r="V604" s="20"/>
    </row>
    <row r="605" spans="1:22" ht="18.75">
      <c r="F605" s="9" t="s">
        <v>118</v>
      </c>
      <c r="I605" s="2">
        <v>2011</v>
      </c>
      <c r="J605" s="2">
        <f>I605+1</f>
        <v>2012</v>
      </c>
      <c r="K605" s="2">
        <f t="shared" ref="K605" si="293">J605+1</f>
        <v>2013</v>
      </c>
      <c r="L605" s="2">
        <f t="shared" ref="L605" si="294">K605+1</f>
        <v>2014</v>
      </c>
      <c r="M605" s="2">
        <f>L605+1</f>
        <v>2015</v>
      </c>
      <c r="N605" s="2">
        <f t="shared" ref="N605" si="295">M605+1</f>
        <v>2016</v>
      </c>
      <c r="O605" s="2">
        <f t="shared" ref="O605" si="296">N605+1</f>
        <v>2017</v>
      </c>
      <c r="P605" s="2">
        <f t="shared" ref="P605" si="297">O605+1</f>
        <v>2018</v>
      </c>
      <c r="Q605" s="2">
        <f t="shared" ref="Q605" si="298">P605+1</f>
        <v>2019</v>
      </c>
      <c r="R605" s="2">
        <f t="shared" ref="R605" si="299">Q605+1</f>
        <v>2020</v>
      </c>
      <c r="S605" s="2">
        <f>R605+1</f>
        <v>2021</v>
      </c>
      <c r="T605" s="2">
        <f>S605+1</f>
        <v>2022</v>
      </c>
      <c r="U605" s="2">
        <f>T605+1</f>
        <v>2023</v>
      </c>
      <c r="V605" s="2">
        <f>U605+1</f>
        <v>2024</v>
      </c>
    </row>
    <row r="606" spans="1:22">
      <c r="G606" s="60" t="s">
        <v>10</v>
      </c>
      <c r="H606" s="55"/>
      <c r="I606" s="38">
        <f>IF($J16 = "Eligible", I603 * 'Facility Detail'!$G$3472, 0 )</f>
        <v>0</v>
      </c>
      <c r="J606" s="11">
        <f>IF($J16 = "Eligible", J603 * 'Facility Detail'!$G$3472, 0 )</f>
        <v>0</v>
      </c>
      <c r="K606" s="11">
        <f>IF($J16 = "Eligible", K603 * 'Facility Detail'!$G$3472, 0 )</f>
        <v>0</v>
      </c>
      <c r="L606" s="11">
        <f>IF($J16 = "Eligible", L603 * 'Facility Detail'!$G$3472, 0 )</f>
        <v>0</v>
      </c>
      <c r="M606" s="11">
        <f>IF($J16 = "Eligible", M603 * 'Facility Detail'!$G$3472, 0 )</f>
        <v>0</v>
      </c>
      <c r="N606" s="11">
        <f>IF($J16 = "Eligible", N603 * 'Facility Detail'!$G$3472, 0 )</f>
        <v>0</v>
      </c>
      <c r="O606" s="11">
        <f>IF($J16 = "Eligible", O603 * 'Facility Detail'!$G$3472, 0 )</f>
        <v>0</v>
      </c>
      <c r="P606" s="11">
        <f>IF($J16 = "Eligible", P603 * 'Facility Detail'!$G$3472, 0 )</f>
        <v>0</v>
      </c>
      <c r="Q606" s="11">
        <f>IF($J16 = "Eligible", Q603 * 'Facility Detail'!$G$3472, 0 )</f>
        <v>0</v>
      </c>
      <c r="R606" s="11">
        <f>IF($J16 = "Eligible", R603 * 'Facility Detail'!$G$3472, 0 )</f>
        <v>0</v>
      </c>
      <c r="S606" s="11">
        <f>IF($J16 = "Eligible", S603 * 'Facility Detail'!$G$3472, 0 )</f>
        <v>0</v>
      </c>
      <c r="T606" s="11">
        <f>IF($J16 = "Eligible", T603 * 'Facility Detail'!$G$3472, 0 )</f>
        <v>0</v>
      </c>
      <c r="U606" s="11">
        <f>IF($J16 = "Eligible", U603 * 'Facility Detail'!$G$3472, 0 )</f>
        <v>0</v>
      </c>
      <c r="V606" s="370">
        <f>IF($J16 = "Eligible", V603 * 'Facility Detail'!$G$3472, 0 )</f>
        <v>0</v>
      </c>
    </row>
    <row r="607" spans="1:22">
      <c r="G607" s="60" t="s">
        <v>6</v>
      </c>
      <c r="H607" s="55"/>
      <c r="I607" s="39">
        <f t="shared" ref="I607:L607" si="300">IF($K16= "Eligible", I603, 0 )</f>
        <v>0</v>
      </c>
      <c r="J607" s="187">
        <f t="shared" si="300"/>
        <v>0</v>
      </c>
      <c r="K607" s="187">
        <f t="shared" si="300"/>
        <v>0</v>
      </c>
      <c r="L607" s="187">
        <f t="shared" si="300"/>
        <v>0</v>
      </c>
      <c r="M607" s="187">
        <f t="shared" ref="M607:V607" si="301">IF($K16= "Eligible", M603, 0 )</f>
        <v>0</v>
      </c>
      <c r="N607" s="187">
        <f t="shared" si="301"/>
        <v>0</v>
      </c>
      <c r="O607" s="187">
        <f t="shared" si="301"/>
        <v>0</v>
      </c>
      <c r="P607" s="187">
        <f t="shared" si="301"/>
        <v>0</v>
      </c>
      <c r="Q607" s="187">
        <f t="shared" si="301"/>
        <v>0</v>
      </c>
      <c r="R607" s="187">
        <f t="shared" si="301"/>
        <v>0</v>
      </c>
      <c r="S607" s="187">
        <f t="shared" si="301"/>
        <v>0</v>
      </c>
      <c r="T607" s="187">
        <f t="shared" si="301"/>
        <v>0</v>
      </c>
      <c r="U607" s="187">
        <f t="shared" si="301"/>
        <v>0</v>
      </c>
      <c r="V607" s="371">
        <f t="shared" si="301"/>
        <v>0</v>
      </c>
    </row>
    <row r="608" spans="1:22">
      <c r="G608" s="26" t="s">
        <v>120</v>
      </c>
      <c r="H608" s="6"/>
      <c r="I608" s="32">
        <f>SUM(I606:I607)</f>
        <v>0</v>
      </c>
      <c r="J608" s="33">
        <f t="shared" ref="J608:S608" si="302">SUM(J606:J607)</f>
        <v>0</v>
      </c>
      <c r="K608" s="33">
        <f t="shared" si="302"/>
        <v>0</v>
      </c>
      <c r="L608" s="33">
        <f t="shared" si="302"/>
        <v>0</v>
      </c>
      <c r="M608" s="33">
        <f t="shared" si="302"/>
        <v>0</v>
      </c>
      <c r="N608" s="33">
        <f t="shared" si="302"/>
        <v>0</v>
      </c>
      <c r="O608" s="33">
        <f t="shared" si="302"/>
        <v>0</v>
      </c>
      <c r="P608" s="33">
        <f t="shared" si="302"/>
        <v>0</v>
      </c>
      <c r="Q608" s="33">
        <f t="shared" si="302"/>
        <v>0</v>
      </c>
      <c r="R608" s="33">
        <f t="shared" si="302"/>
        <v>0</v>
      </c>
      <c r="S608" s="33">
        <f t="shared" si="302"/>
        <v>0</v>
      </c>
      <c r="T608" s="33">
        <f t="shared" ref="T608:U608" si="303">SUM(T606:T607)</f>
        <v>0</v>
      </c>
      <c r="U608" s="33">
        <f t="shared" si="303"/>
        <v>0</v>
      </c>
      <c r="V608" s="33">
        <f t="shared" ref="V608" si="304">SUM(V606:V607)</f>
        <v>0</v>
      </c>
    </row>
    <row r="609" spans="6:22">
      <c r="I609" s="31"/>
      <c r="J609" s="24"/>
      <c r="K609" s="24"/>
      <c r="L609" s="24"/>
      <c r="M609" s="24"/>
      <c r="N609" s="24"/>
      <c r="O609" s="24"/>
      <c r="P609" s="24"/>
      <c r="Q609" s="24"/>
      <c r="R609" s="24"/>
      <c r="S609" s="24"/>
      <c r="T609" s="24"/>
      <c r="U609" s="24"/>
      <c r="V609" s="24"/>
    </row>
    <row r="610" spans="6:22" ht="18.75">
      <c r="F610" s="9" t="s">
        <v>30</v>
      </c>
      <c r="I610" s="2">
        <v>2011</v>
      </c>
      <c r="J610" s="2">
        <f>I610+1</f>
        <v>2012</v>
      </c>
      <c r="K610" s="2">
        <f t="shared" ref="K610" si="305">J610+1</f>
        <v>2013</v>
      </c>
      <c r="L610" s="2">
        <f t="shared" ref="L610" si="306">K610+1</f>
        <v>2014</v>
      </c>
      <c r="M610" s="2">
        <f>L610+1</f>
        <v>2015</v>
      </c>
      <c r="N610" s="2">
        <f t="shared" ref="N610" si="307">M610+1</f>
        <v>2016</v>
      </c>
      <c r="O610" s="2">
        <f t="shared" ref="O610" si="308">N610+1</f>
        <v>2017</v>
      </c>
      <c r="P610" s="2">
        <f t="shared" ref="P610" si="309">O610+1</f>
        <v>2018</v>
      </c>
      <c r="Q610" s="2">
        <f t="shared" ref="Q610" si="310">P610+1</f>
        <v>2019</v>
      </c>
      <c r="R610" s="2">
        <f t="shared" ref="R610" si="311">Q610+1</f>
        <v>2020</v>
      </c>
      <c r="S610" s="2">
        <f>R610+1</f>
        <v>2021</v>
      </c>
      <c r="T610" s="2">
        <f>S610+1</f>
        <v>2022</v>
      </c>
      <c r="U610" s="2">
        <f>T610+1</f>
        <v>2023</v>
      </c>
      <c r="V610" s="2">
        <f>U610+1</f>
        <v>2024</v>
      </c>
    </row>
    <row r="611" spans="6:22">
      <c r="G611" s="60" t="s">
        <v>47</v>
      </c>
      <c r="H611" s="55"/>
      <c r="I611" s="69"/>
      <c r="J611" s="70"/>
      <c r="K611" s="70"/>
      <c r="L611" s="70"/>
      <c r="M611" s="70"/>
      <c r="N611" s="70"/>
      <c r="O611" s="70"/>
      <c r="P611" s="70"/>
      <c r="Q611" s="70"/>
      <c r="R611" s="70"/>
      <c r="S611" s="70"/>
      <c r="T611" s="70"/>
      <c r="U611" s="70"/>
      <c r="V611" s="372"/>
    </row>
    <row r="612" spans="6:22">
      <c r="G612" s="61" t="s">
        <v>23</v>
      </c>
      <c r="H612" s="129"/>
      <c r="I612" s="71"/>
      <c r="J612" s="72"/>
      <c r="K612" s="72"/>
      <c r="L612" s="72"/>
      <c r="M612" s="72"/>
      <c r="N612" s="72"/>
      <c r="O612" s="72"/>
      <c r="P612" s="72"/>
      <c r="Q612" s="72"/>
      <c r="R612" s="72"/>
      <c r="S612" s="72"/>
      <c r="T612" s="72"/>
      <c r="U612" s="72"/>
      <c r="V612" s="373"/>
    </row>
    <row r="613" spans="6:22">
      <c r="G613" s="61" t="s">
        <v>89</v>
      </c>
      <c r="H613" s="128"/>
      <c r="I613" s="43"/>
      <c r="J613" s="44"/>
      <c r="K613" s="44"/>
      <c r="L613" s="44"/>
      <c r="M613" s="44"/>
      <c r="N613" s="44"/>
      <c r="O613" s="44"/>
      <c r="P613" s="44"/>
      <c r="Q613" s="44"/>
      <c r="R613" s="44"/>
      <c r="S613" s="44"/>
      <c r="T613" s="44"/>
      <c r="U613" s="44"/>
      <c r="V613" s="374"/>
    </row>
    <row r="614" spans="6:22">
      <c r="G614" s="26" t="s">
        <v>90</v>
      </c>
      <c r="I614" s="7">
        <v>0</v>
      </c>
      <c r="J614" s="7">
        <v>0</v>
      </c>
      <c r="K614" s="7">
        <v>0</v>
      </c>
      <c r="L614" s="7">
        <v>0</v>
      </c>
      <c r="M614" s="7">
        <v>0</v>
      </c>
      <c r="N614" s="7">
        <v>0</v>
      </c>
      <c r="O614" s="7">
        <v>0</v>
      </c>
      <c r="P614" s="7">
        <v>0</v>
      </c>
      <c r="Q614" s="7">
        <v>0</v>
      </c>
      <c r="R614" s="7">
        <v>0</v>
      </c>
      <c r="S614" s="7">
        <v>0</v>
      </c>
      <c r="T614" s="7">
        <v>0</v>
      </c>
      <c r="U614" s="132">
        <v>0</v>
      </c>
      <c r="V614" s="7">
        <v>0</v>
      </c>
    </row>
    <row r="615" spans="6:22">
      <c r="G615" s="6"/>
      <c r="I615" s="7"/>
      <c r="J615" s="7"/>
      <c r="K615" s="7"/>
      <c r="L615" s="23"/>
      <c r="M615" s="23"/>
      <c r="N615" s="23"/>
      <c r="O615" s="23"/>
      <c r="P615" s="23"/>
      <c r="Q615" s="23"/>
      <c r="R615" s="23"/>
      <c r="S615" s="23"/>
      <c r="T615" s="23"/>
      <c r="U615" s="23"/>
      <c r="V615" s="23"/>
    </row>
    <row r="616" spans="6:22" ht="18.75">
      <c r="F616" s="9" t="s">
        <v>100</v>
      </c>
      <c r="I616" s="2">
        <f>'Facility Detail'!$G$3475</f>
        <v>2011</v>
      </c>
      <c r="J616" s="2">
        <f>I616+1</f>
        <v>2012</v>
      </c>
      <c r="K616" s="2">
        <f t="shared" ref="K616" si="312">J616+1</f>
        <v>2013</v>
      </c>
      <c r="L616" s="2">
        <f t="shared" ref="L616" si="313">K616+1</f>
        <v>2014</v>
      </c>
      <c r="M616" s="2">
        <f>L616+1</f>
        <v>2015</v>
      </c>
      <c r="N616" s="2">
        <f t="shared" ref="N616" si="314">M616+1</f>
        <v>2016</v>
      </c>
      <c r="O616" s="2">
        <f t="shared" ref="O616" si="315">N616+1</f>
        <v>2017</v>
      </c>
      <c r="P616" s="2">
        <f t="shared" ref="P616" si="316">O616+1</f>
        <v>2018</v>
      </c>
      <c r="Q616" s="2">
        <f t="shared" ref="Q616" si="317">P616+1</f>
        <v>2019</v>
      </c>
      <c r="R616" s="2">
        <f t="shared" ref="R616" si="318">Q616+1</f>
        <v>2020</v>
      </c>
      <c r="S616" s="2">
        <f>R616+1</f>
        <v>2021</v>
      </c>
      <c r="T616" s="2">
        <f>S616+1</f>
        <v>2022</v>
      </c>
      <c r="U616" s="2">
        <f>T616+1</f>
        <v>2023</v>
      </c>
      <c r="V616" s="2">
        <f>U616+1</f>
        <v>2024</v>
      </c>
    </row>
    <row r="617" spans="6:22">
      <c r="G617" s="60" t="s">
        <v>68</v>
      </c>
      <c r="H617" s="55"/>
      <c r="I617" s="3"/>
      <c r="J617" s="45">
        <f>I617</f>
        <v>0</v>
      </c>
      <c r="K617" s="102"/>
      <c r="L617" s="102"/>
      <c r="M617" s="102"/>
      <c r="N617" s="102"/>
      <c r="O617" s="102"/>
      <c r="P617" s="102"/>
      <c r="Q617" s="102"/>
      <c r="R617" s="102"/>
      <c r="S617" s="102"/>
      <c r="T617" s="210"/>
      <c r="U617" s="210"/>
      <c r="V617" s="376"/>
    </row>
    <row r="618" spans="6:22">
      <c r="G618" s="60" t="s">
        <v>69</v>
      </c>
      <c r="H618" s="55"/>
      <c r="I618" s="122">
        <f>J618</f>
        <v>0</v>
      </c>
      <c r="J618" s="10"/>
      <c r="K618" s="58"/>
      <c r="L618" s="58"/>
      <c r="M618" s="58"/>
      <c r="N618" s="58"/>
      <c r="O618" s="58"/>
      <c r="P618" s="58"/>
      <c r="Q618" s="58"/>
      <c r="R618" s="58"/>
      <c r="S618" s="58"/>
      <c r="T618" s="211"/>
      <c r="U618" s="211"/>
      <c r="V618" s="377"/>
    </row>
    <row r="619" spans="6:22">
      <c r="G619" s="60" t="s">
        <v>70</v>
      </c>
      <c r="H619" s="55"/>
      <c r="I619" s="46"/>
      <c r="J619" s="10">
        <f>J603</f>
        <v>0</v>
      </c>
      <c r="K619" s="54">
        <f>J619</f>
        <v>0</v>
      </c>
      <c r="L619" s="58"/>
      <c r="M619" s="58"/>
      <c r="N619" s="58"/>
      <c r="O619" s="58"/>
      <c r="P619" s="58"/>
      <c r="Q619" s="58"/>
      <c r="R619" s="58"/>
      <c r="S619" s="58"/>
      <c r="T619" s="211"/>
      <c r="U619" s="211"/>
      <c r="V619" s="377"/>
    </row>
    <row r="620" spans="6:22">
      <c r="G620" s="60" t="s">
        <v>71</v>
      </c>
      <c r="H620" s="55"/>
      <c r="I620" s="46"/>
      <c r="J620" s="54">
        <f>K620</f>
        <v>0</v>
      </c>
      <c r="K620" s="10"/>
      <c r="L620" s="58"/>
      <c r="M620" s="58"/>
      <c r="N620" s="58"/>
      <c r="O620" s="58"/>
      <c r="P620" s="58"/>
      <c r="Q620" s="58"/>
      <c r="R620" s="58"/>
      <c r="S620" s="58"/>
      <c r="T620" s="211"/>
      <c r="U620" s="211"/>
      <c r="V620" s="377"/>
    </row>
    <row r="621" spans="6:22">
      <c r="G621" s="60" t="s">
        <v>170</v>
      </c>
      <c r="I621" s="46"/>
      <c r="J621" s="114"/>
      <c r="K621" s="10">
        <f>K603</f>
        <v>0</v>
      </c>
      <c r="L621" s="115">
        <f>K621</f>
        <v>0</v>
      </c>
      <c r="M621" s="58"/>
      <c r="N621" s="58"/>
      <c r="O621" s="58"/>
      <c r="P621" s="58"/>
      <c r="Q621" s="58"/>
      <c r="R621" s="58"/>
      <c r="S621" s="58"/>
      <c r="T621" s="140"/>
      <c r="U621" s="140"/>
      <c r="V621" s="378"/>
    </row>
    <row r="622" spans="6:22">
      <c r="G622" s="60" t="s">
        <v>171</v>
      </c>
      <c r="I622" s="46"/>
      <c r="J622" s="114"/>
      <c r="K622" s="54">
        <f>L622</f>
        <v>0</v>
      </c>
      <c r="L622" s="10"/>
      <c r="M622" s="58"/>
      <c r="N622" s="58"/>
      <c r="O622" s="58"/>
      <c r="P622" s="58"/>
      <c r="Q622" s="58"/>
      <c r="R622" s="58"/>
      <c r="S622" s="58"/>
      <c r="T622" s="140"/>
      <c r="U622" s="140"/>
      <c r="V622" s="378"/>
    </row>
    <row r="623" spans="6:22">
      <c r="G623" s="60" t="s">
        <v>172</v>
      </c>
      <c r="I623" s="46"/>
      <c r="J623" s="114"/>
      <c r="K623" s="114"/>
      <c r="L623" s="10">
        <f>L603</f>
        <v>0</v>
      </c>
      <c r="M623" s="115">
        <f>L623</f>
        <v>0</v>
      </c>
      <c r="N623" s="114">
        <f>M623</f>
        <v>0</v>
      </c>
      <c r="O623" s="58"/>
      <c r="P623" s="58"/>
      <c r="Q623" s="58"/>
      <c r="R623" s="58"/>
      <c r="S623" s="58"/>
      <c r="T623" s="140"/>
      <c r="U623" s="140"/>
      <c r="V623" s="378"/>
    </row>
    <row r="624" spans="6:22">
      <c r="G624" s="60" t="s">
        <v>173</v>
      </c>
      <c r="I624" s="46"/>
      <c r="J624" s="114"/>
      <c r="K624" s="114"/>
      <c r="L624" s="54"/>
      <c r="M624" s="10"/>
      <c r="N624" s="114"/>
      <c r="O624" s="58"/>
      <c r="P624" s="58"/>
      <c r="Q624" s="58"/>
      <c r="R624" s="58"/>
      <c r="S624" s="58"/>
      <c r="T624" s="140"/>
      <c r="U624" s="140"/>
      <c r="V624" s="378"/>
    </row>
    <row r="625" spans="7:22">
      <c r="G625" s="60" t="s">
        <v>174</v>
      </c>
      <c r="I625" s="46"/>
      <c r="J625" s="114"/>
      <c r="K625" s="114"/>
      <c r="L625" s="114"/>
      <c r="M625" s="10">
        <v>0</v>
      </c>
      <c r="N625" s="115">
        <f>M625</f>
        <v>0</v>
      </c>
      <c r="O625" s="58"/>
      <c r="P625" s="58"/>
      <c r="Q625" s="58"/>
      <c r="R625" s="58"/>
      <c r="S625" s="58"/>
      <c r="T625" s="140"/>
      <c r="U625" s="140"/>
      <c r="V625" s="378"/>
    </row>
    <row r="626" spans="7:22">
      <c r="G626" s="60" t="s">
        <v>175</v>
      </c>
      <c r="I626" s="46"/>
      <c r="J626" s="114"/>
      <c r="K626" s="114"/>
      <c r="L626" s="114"/>
      <c r="M626" s="54"/>
      <c r="N626" s="10"/>
      <c r="O626" s="58"/>
      <c r="P626" s="58"/>
      <c r="Q626" s="58"/>
      <c r="R626" s="58"/>
      <c r="S626" s="58"/>
      <c r="T626" s="140"/>
      <c r="U626" s="140"/>
      <c r="V626" s="378"/>
    </row>
    <row r="627" spans="7:22">
      <c r="G627" s="60" t="s">
        <v>176</v>
      </c>
      <c r="I627" s="46"/>
      <c r="J627" s="114"/>
      <c r="K627" s="114"/>
      <c r="L627" s="114"/>
      <c r="M627" s="114"/>
      <c r="N627" s="143">
        <f>N603</f>
        <v>0</v>
      </c>
      <c r="O627" s="116">
        <f>N627</f>
        <v>0</v>
      </c>
      <c r="P627" s="58"/>
      <c r="Q627" s="58"/>
      <c r="R627" s="58"/>
      <c r="S627" s="58"/>
      <c r="T627" s="140"/>
      <c r="U627" s="140"/>
      <c r="V627" s="378"/>
    </row>
    <row r="628" spans="7:22">
      <c r="G628" s="60" t="s">
        <v>167</v>
      </c>
      <c r="I628" s="46"/>
      <c r="J628" s="114"/>
      <c r="K628" s="114"/>
      <c r="L628" s="114"/>
      <c r="M628" s="114"/>
      <c r="N628" s="144"/>
      <c r="O628" s="117"/>
      <c r="P628" s="58"/>
      <c r="Q628" s="58"/>
      <c r="R628" s="58"/>
      <c r="S628" s="58"/>
      <c r="T628" s="140"/>
      <c r="U628" s="140"/>
      <c r="V628" s="378"/>
    </row>
    <row r="629" spans="7:22">
      <c r="G629" s="60" t="s">
        <v>168</v>
      </c>
      <c r="I629" s="46"/>
      <c r="J629" s="114"/>
      <c r="K629" s="114"/>
      <c r="L629" s="114"/>
      <c r="M629" s="114"/>
      <c r="N629" s="114"/>
      <c r="O629" s="117">
        <f>O603</f>
        <v>0</v>
      </c>
      <c r="P629" s="116">
        <f>O629</f>
        <v>0</v>
      </c>
      <c r="Q629" s="58"/>
      <c r="R629" s="58"/>
      <c r="S629" s="58"/>
      <c r="T629" s="140"/>
      <c r="U629" s="140"/>
      <c r="V629" s="378"/>
    </row>
    <row r="630" spans="7:22">
      <c r="G630" s="60" t="s">
        <v>185</v>
      </c>
      <c r="I630" s="46"/>
      <c r="J630" s="114"/>
      <c r="K630" s="114"/>
      <c r="L630" s="114"/>
      <c r="M630" s="114"/>
      <c r="N630" s="114"/>
      <c r="O630" s="116"/>
      <c r="P630" s="117"/>
      <c r="Q630" s="58"/>
      <c r="R630" s="58"/>
      <c r="S630" s="58"/>
      <c r="T630" s="140"/>
      <c r="U630" s="140"/>
      <c r="V630" s="378"/>
    </row>
    <row r="631" spans="7:22">
      <c r="G631" s="60" t="s">
        <v>186</v>
      </c>
      <c r="I631" s="46"/>
      <c r="J631" s="114"/>
      <c r="K631" s="114"/>
      <c r="L631" s="114"/>
      <c r="M631" s="114"/>
      <c r="N631" s="114"/>
      <c r="O631" s="114"/>
      <c r="P631" s="117">
        <f>P603</f>
        <v>0</v>
      </c>
      <c r="Q631" s="54">
        <f>P631</f>
        <v>0</v>
      </c>
      <c r="R631" s="58"/>
      <c r="S631" s="58"/>
      <c r="T631" s="140"/>
      <c r="U631" s="140"/>
      <c r="V631" s="378"/>
    </row>
    <row r="632" spans="7:22">
      <c r="G632" s="60" t="s">
        <v>187</v>
      </c>
      <c r="I632" s="46"/>
      <c r="J632" s="114"/>
      <c r="K632" s="114"/>
      <c r="L632" s="114"/>
      <c r="M632" s="114"/>
      <c r="N632" s="114"/>
      <c r="O632" s="114"/>
      <c r="P632" s="116"/>
      <c r="Q632" s="275"/>
      <c r="R632" s="58"/>
      <c r="S632" s="58"/>
      <c r="T632" s="140"/>
      <c r="U632" s="140"/>
      <c r="V632" s="378"/>
    </row>
    <row r="633" spans="7:22">
      <c r="G633" s="60" t="s">
        <v>188</v>
      </c>
      <c r="I633" s="46"/>
      <c r="J633" s="114"/>
      <c r="K633" s="114"/>
      <c r="L633" s="114"/>
      <c r="M633" s="114"/>
      <c r="N633" s="114"/>
      <c r="O633" s="114"/>
      <c r="P633" s="114"/>
      <c r="Q633" s="117"/>
      <c r="R633" s="145"/>
      <c r="S633" s="58"/>
      <c r="T633" s="140"/>
      <c r="U633" s="140"/>
      <c r="V633" s="378"/>
    </row>
    <row r="634" spans="7:22">
      <c r="G634" s="60" t="s">
        <v>189</v>
      </c>
      <c r="I634" s="46"/>
      <c r="J634" s="114"/>
      <c r="K634" s="114"/>
      <c r="L634" s="114"/>
      <c r="M634" s="114"/>
      <c r="N634" s="114"/>
      <c r="O634" s="114"/>
      <c r="P634" s="114"/>
      <c r="Q634" s="145"/>
      <c r="R634" s="167"/>
      <c r="S634" s="58"/>
      <c r="T634" s="140"/>
      <c r="U634" s="140"/>
      <c r="V634" s="378"/>
    </row>
    <row r="635" spans="7:22">
      <c r="G635" s="60" t="s">
        <v>190</v>
      </c>
      <c r="I635" s="46"/>
      <c r="J635" s="114"/>
      <c r="K635" s="114"/>
      <c r="L635" s="114"/>
      <c r="M635" s="114"/>
      <c r="N635" s="114"/>
      <c r="O635" s="114"/>
      <c r="P635" s="114"/>
      <c r="Q635" s="114"/>
      <c r="R635" s="167">
        <v>0</v>
      </c>
      <c r="S635" s="145">
        <f>R635</f>
        <v>0</v>
      </c>
      <c r="T635" s="140"/>
      <c r="U635" s="140"/>
      <c r="V635" s="378"/>
    </row>
    <row r="636" spans="7:22">
      <c r="G636" s="60" t="s">
        <v>199</v>
      </c>
      <c r="I636" s="46"/>
      <c r="J636" s="114"/>
      <c r="K636" s="114"/>
      <c r="L636" s="114"/>
      <c r="M636" s="114"/>
      <c r="N636" s="114"/>
      <c r="O636" s="114"/>
      <c r="P636" s="114"/>
      <c r="Q636" s="114"/>
      <c r="R636" s="116">
        <f>S636</f>
        <v>20000</v>
      </c>
      <c r="S636" s="167">
        <v>20000</v>
      </c>
      <c r="T636" s="140"/>
      <c r="U636" s="140"/>
      <c r="V636" s="378"/>
    </row>
    <row r="637" spans="7:22">
      <c r="G637" s="60" t="s">
        <v>200</v>
      </c>
      <c r="I637" s="46"/>
      <c r="J637" s="114"/>
      <c r="K637" s="114"/>
      <c r="L637" s="114"/>
      <c r="M637" s="114"/>
      <c r="N637" s="114"/>
      <c r="O637" s="114"/>
      <c r="P637" s="114"/>
      <c r="Q637" s="114"/>
      <c r="R637" s="114"/>
      <c r="S637" s="167">
        <v>0</v>
      </c>
      <c r="T637" s="145">
        <f>S637</f>
        <v>0</v>
      </c>
      <c r="U637" s="140"/>
      <c r="V637" s="378"/>
    </row>
    <row r="638" spans="7:22">
      <c r="G638" s="60" t="s">
        <v>308</v>
      </c>
      <c r="I638" s="46"/>
      <c r="J638" s="114"/>
      <c r="K638" s="114"/>
      <c r="L638" s="114"/>
      <c r="M638" s="114"/>
      <c r="N638" s="114"/>
      <c r="O638" s="114"/>
      <c r="P638" s="114"/>
      <c r="Q638" s="114"/>
      <c r="R638" s="114"/>
      <c r="S638" s="116">
        <f>T638</f>
        <v>0</v>
      </c>
      <c r="T638" s="167">
        <v>0</v>
      </c>
      <c r="U638" s="140"/>
      <c r="V638" s="378"/>
    </row>
    <row r="639" spans="7:22">
      <c r="G639" s="60" t="s">
        <v>307</v>
      </c>
      <c r="I639" s="110"/>
      <c r="J639" s="103"/>
      <c r="K639" s="103"/>
      <c r="L639" s="103"/>
      <c r="M639" s="103"/>
      <c r="N639" s="103"/>
      <c r="O639" s="103"/>
      <c r="P639" s="103"/>
      <c r="Q639" s="103"/>
      <c r="R639" s="103"/>
      <c r="S639" s="103"/>
      <c r="T639" s="167"/>
      <c r="U639" s="145">
        <f>T639</f>
        <v>0</v>
      </c>
      <c r="V639" s="347">
        <f>U639</f>
        <v>0</v>
      </c>
    </row>
    <row r="640" spans="7:22">
      <c r="G640" s="60" t="s">
        <v>318</v>
      </c>
      <c r="I640" s="110"/>
      <c r="J640" s="103"/>
      <c r="K640" s="103"/>
      <c r="L640" s="103"/>
      <c r="M640" s="103"/>
      <c r="N640" s="103"/>
      <c r="O640" s="103"/>
      <c r="P640" s="103"/>
      <c r="Q640" s="103"/>
      <c r="R640" s="103"/>
      <c r="S640" s="103"/>
      <c r="T640" s="116">
        <f>U640</f>
        <v>0</v>
      </c>
      <c r="U640" s="367">
        <v>0</v>
      </c>
      <c r="V640" s="389">
        <v>0</v>
      </c>
    </row>
    <row r="641" spans="1:22">
      <c r="G641" s="60" t="s">
        <v>319</v>
      </c>
      <c r="I641" s="47"/>
      <c r="J641" s="188"/>
      <c r="K641" s="188"/>
      <c r="L641" s="188"/>
      <c r="M641" s="188"/>
      <c r="N641" s="188"/>
      <c r="O641" s="188"/>
      <c r="P641" s="188"/>
      <c r="Q641" s="188"/>
      <c r="R641" s="188"/>
      <c r="S641" s="188"/>
      <c r="T641" s="188"/>
      <c r="U641" s="391">
        <v>0</v>
      </c>
      <c r="V641" s="390">
        <v>0</v>
      </c>
    </row>
    <row r="642" spans="1:22">
      <c r="B642" s="1" t="s">
        <v>211</v>
      </c>
      <c r="G642" s="26" t="s">
        <v>17</v>
      </c>
      <c r="I642" s="7"/>
      <c r="J642" s="7"/>
      <c r="K642" s="7"/>
      <c r="L642" s="7"/>
      <c r="M642" s="7"/>
      <c r="N642" s="7"/>
      <c r="O642" s="7">
        <f>O627-O628-O629</f>
        <v>0</v>
      </c>
      <c r="P642" s="148">
        <f>P629-P630-P631</f>
        <v>0</v>
      </c>
      <c r="Q642" s="148">
        <f>Q631-Q632-Q633+Q634</f>
        <v>0</v>
      </c>
      <c r="R642" s="148">
        <f>R636</f>
        <v>20000</v>
      </c>
      <c r="S642" s="7">
        <f>S635-S636-S637</f>
        <v>-20000</v>
      </c>
      <c r="T642" s="7">
        <f>T637-T638-T639</f>
        <v>0</v>
      </c>
      <c r="U642" s="132">
        <f>U639-U640-U641</f>
        <v>0</v>
      </c>
      <c r="V642" s="7">
        <f>V639-V640-V641</f>
        <v>0</v>
      </c>
    </row>
    <row r="643" spans="1:22">
      <c r="G643" s="6"/>
      <c r="I643" s="148"/>
      <c r="J643" s="148"/>
      <c r="K643" s="148"/>
      <c r="L643" s="148"/>
      <c r="M643" s="148"/>
      <c r="N643" s="148"/>
      <c r="O643" s="148"/>
      <c r="P643" s="148"/>
      <c r="Q643" s="148"/>
      <c r="R643" s="148"/>
      <c r="S643" s="148"/>
      <c r="T643" s="148"/>
      <c r="U643" s="386"/>
      <c r="V643" s="148"/>
    </row>
    <row r="644" spans="1:22">
      <c r="G644" s="26" t="s">
        <v>12</v>
      </c>
      <c r="H644" s="55"/>
      <c r="I644" s="149"/>
      <c r="J644" s="150"/>
      <c r="K644" s="150"/>
      <c r="L644" s="150"/>
      <c r="M644" s="150"/>
      <c r="N644" s="150"/>
      <c r="O644" s="150"/>
      <c r="P644" s="150"/>
      <c r="Q644" s="150"/>
      <c r="R644" s="150"/>
      <c r="S644" s="150"/>
      <c r="T644" s="150"/>
      <c r="U644" s="150"/>
      <c r="V644" s="384"/>
    </row>
    <row r="645" spans="1:22">
      <c r="G645" s="6"/>
      <c r="I645" s="148"/>
      <c r="J645" s="148"/>
      <c r="K645" s="148"/>
      <c r="L645" s="148"/>
      <c r="M645" s="148"/>
      <c r="N645" s="148"/>
      <c r="O645" s="148"/>
      <c r="P645" s="148"/>
      <c r="Q645" s="148"/>
      <c r="R645" s="148"/>
      <c r="S645" s="148"/>
      <c r="T645" s="148"/>
      <c r="U645" s="148"/>
      <c r="V645" s="148"/>
    </row>
    <row r="646" spans="1:22" ht="18.75">
      <c r="C646" s="1" t="s">
        <v>211</v>
      </c>
      <c r="D646" s="1" t="s">
        <v>304</v>
      </c>
      <c r="E646" s="1" t="s">
        <v>107</v>
      </c>
      <c r="F646" s="9" t="s">
        <v>26</v>
      </c>
      <c r="I646" s="151">
        <f t="shared" ref="I646:R646" si="319" xml:space="preserve"> I603 + I608 - I614 + I642 + I644</f>
        <v>0</v>
      </c>
      <c r="J646" s="152">
        <f t="shared" si="319"/>
        <v>0</v>
      </c>
      <c r="K646" s="152">
        <f t="shared" si="319"/>
        <v>0</v>
      </c>
      <c r="L646" s="152">
        <f t="shared" si="319"/>
        <v>0</v>
      </c>
      <c r="M646" s="152">
        <f t="shared" si="319"/>
        <v>0</v>
      </c>
      <c r="N646" s="152">
        <f t="shared" si="319"/>
        <v>0</v>
      </c>
      <c r="O646" s="152">
        <f t="shared" si="319"/>
        <v>0</v>
      </c>
      <c r="P646" s="152">
        <f t="shared" si="319"/>
        <v>0</v>
      </c>
      <c r="Q646" s="152">
        <f t="shared" si="319"/>
        <v>0</v>
      </c>
      <c r="R646" s="152">
        <f t="shared" si="319"/>
        <v>20000</v>
      </c>
      <c r="S646" s="152">
        <f xml:space="preserve"> S603+S642</f>
        <v>33403</v>
      </c>
      <c r="T646" s="152">
        <f xml:space="preserve"> T603+T642</f>
        <v>47520</v>
      </c>
      <c r="U646" s="152">
        <f xml:space="preserve"> U603+U642</f>
        <v>44955</v>
      </c>
      <c r="V646" s="385">
        <f xml:space="preserve"> V603+V642</f>
        <v>62347</v>
      </c>
    </row>
    <row r="647" spans="1:22" ht="15.75" thickBot="1">
      <c r="S647" s="1"/>
    </row>
    <row r="648" spans="1:22" ht="15.75" thickBot="1">
      <c r="F648" s="8"/>
      <c r="G648" s="8"/>
      <c r="H648" s="8"/>
      <c r="I648" s="8"/>
      <c r="J648" s="8"/>
      <c r="K648" s="8"/>
      <c r="L648" s="8"/>
      <c r="M648" s="8"/>
      <c r="N648" s="8"/>
      <c r="O648" s="8"/>
      <c r="P648" s="8"/>
      <c r="Q648" s="8"/>
      <c r="R648" s="8"/>
      <c r="S648" s="8"/>
      <c r="T648" s="8"/>
      <c r="U648" s="8"/>
      <c r="V648" s="8"/>
    </row>
    <row r="649" spans="1:22" ht="21.75" thickBot="1">
      <c r="F649" s="13" t="s">
        <v>4</v>
      </c>
      <c r="G649" s="13"/>
      <c r="H649" s="179" t="s">
        <v>212</v>
      </c>
      <c r="I649" s="177"/>
      <c r="S649" s="1"/>
    </row>
    <row r="650" spans="1:22">
      <c r="S650" s="1"/>
    </row>
    <row r="651" spans="1:22" ht="18.75">
      <c r="F651" s="9" t="s">
        <v>21</v>
      </c>
      <c r="G651" s="9"/>
      <c r="I651" s="2">
        <v>2011</v>
      </c>
      <c r="J651" s="2">
        <f>I651+1</f>
        <v>2012</v>
      </c>
      <c r="K651" s="2">
        <f t="shared" ref="K651" si="320">J651+1</f>
        <v>2013</v>
      </c>
      <c r="L651" s="2">
        <f t="shared" ref="L651" si="321">K651+1</f>
        <v>2014</v>
      </c>
      <c r="M651" s="2">
        <f>L651+1</f>
        <v>2015</v>
      </c>
      <c r="N651" s="2">
        <f t="shared" ref="N651" si="322">M651+1</f>
        <v>2016</v>
      </c>
      <c r="O651" s="2">
        <f t="shared" ref="O651" si="323">N651+1</f>
        <v>2017</v>
      </c>
      <c r="P651" s="2">
        <f t="shared" ref="P651" si="324">O651+1</f>
        <v>2018</v>
      </c>
      <c r="Q651" s="2">
        <f t="shared" ref="Q651" si="325">P651+1</f>
        <v>2019</v>
      </c>
      <c r="R651" s="2">
        <f t="shared" ref="R651" si="326">Q651+1</f>
        <v>2020</v>
      </c>
      <c r="S651" s="2">
        <f>R651+1</f>
        <v>2021</v>
      </c>
      <c r="T651" s="2">
        <f>S651+1</f>
        <v>2022</v>
      </c>
      <c r="U651" s="2">
        <f>T651+1</f>
        <v>2023</v>
      </c>
      <c r="V651" s="2">
        <f>U651+1</f>
        <v>2024</v>
      </c>
    </row>
    <row r="652" spans="1:22">
      <c r="G652" s="60" t="str">
        <f>"Total MWh Produced / Purchased from " &amp; H649</f>
        <v>Total MWh Produced / Purchased from Cedar Springs Wind III</v>
      </c>
      <c r="H652" s="55"/>
      <c r="I652" s="3"/>
      <c r="J652" s="4"/>
      <c r="K652" s="4"/>
      <c r="L652" s="4"/>
      <c r="M652" s="4"/>
      <c r="N652" s="4"/>
      <c r="O652" s="4">
        <v>0</v>
      </c>
      <c r="P652" s="4"/>
      <c r="Q652" s="4"/>
      <c r="R652" s="4"/>
      <c r="S652" s="4">
        <v>528019</v>
      </c>
      <c r="T652" s="4">
        <v>568194</v>
      </c>
      <c r="U652" s="4">
        <v>541217.07299999997</v>
      </c>
      <c r="V652" s="369">
        <v>483432.11795724992</v>
      </c>
    </row>
    <row r="653" spans="1:22">
      <c r="G653" s="60" t="s">
        <v>25</v>
      </c>
      <c r="H653" s="55"/>
      <c r="I653" s="260"/>
      <c r="J653" s="41"/>
      <c r="K653" s="41"/>
      <c r="L653" s="41"/>
      <c r="M653" s="41"/>
      <c r="N653" s="41"/>
      <c r="O653" s="41"/>
      <c r="P653" s="41"/>
      <c r="Q653" s="41"/>
      <c r="R653" s="41"/>
      <c r="S653" s="41">
        <v>1</v>
      </c>
      <c r="T653" s="41">
        <v>1</v>
      </c>
      <c r="U653" s="41">
        <v>1</v>
      </c>
      <c r="V653" s="381">
        <v>1</v>
      </c>
    </row>
    <row r="654" spans="1:22">
      <c r="G654" s="60" t="s">
        <v>20</v>
      </c>
      <c r="H654" s="55"/>
      <c r="I654" s="261"/>
      <c r="J654" s="36"/>
      <c r="K654" s="36"/>
      <c r="L654" s="36"/>
      <c r="M654" s="36"/>
      <c r="N654" s="36"/>
      <c r="O654" s="36"/>
      <c r="P654" s="36"/>
      <c r="Q654" s="36"/>
      <c r="R654" s="36"/>
      <c r="S654" s="36">
        <f>S2</f>
        <v>7.9696892166366717E-2</v>
      </c>
      <c r="T654" s="36">
        <f>T2</f>
        <v>7.8737918965874246E-2</v>
      </c>
      <c r="U654" s="36">
        <f>U2</f>
        <v>7.7386335360771719E-2</v>
      </c>
      <c r="V654" s="388">
        <f>V2</f>
        <v>7.7478165526227077E-2</v>
      </c>
    </row>
    <row r="655" spans="1:22">
      <c r="A655" s="1" t="s">
        <v>212</v>
      </c>
      <c r="G655" s="26" t="s">
        <v>22</v>
      </c>
      <c r="H655" s="6"/>
      <c r="I655" s="30">
        <v>0</v>
      </c>
      <c r="J655" s="30">
        <v>0</v>
      </c>
      <c r="K655" s="30">
        <v>0</v>
      </c>
      <c r="L655" s="30">
        <v>0</v>
      </c>
      <c r="M655" s="30">
        <v>0</v>
      </c>
      <c r="N655" s="155">
        <v>0</v>
      </c>
      <c r="O655" s="155">
        <f t="shared" ref="O655:R655" si="327">O652*O654</f>
        <v>0</v>
      </c>
      <c r="P655" s="155">
        <f t="shared" si="327"/>
        <v>0</v>
      </c>
      <c r="Q655" s="155">
        <f t="shared" si="327"/>
        <v>0</v>
      </c>
      <c r="R655" s="155">
        <f t="shared" si="327"/>
        <v>0</v>
      </c>
      <c r="S655" s="155">
        <f>ROUNDDOWN(S652*S654,0)</f>
        <v>42081</v>
      </c>
      <c r="T655" s="155">
        <f t="shared" ref="T655" si="328">ROUNDDOWN(T652*T654,0)</f>
        <v>44738</v>
      </c>
      <c r="U655" s="155">
        <f>ROUNDUP(U652*U654,0)</f>
        <v>41883</v>
      </c>
      <c r="V655" s="155">
        <f t="shared" ref="V655" si="329">ROUNDDOWN(V652*V654,0)</f>
        <v>37455</v>
      </c>
    </row>
    <row r="656" spans="1:22">
      <c r="I656" s="29"/>
      <c r="J656" s="29"/>
      <c r="K656" s="29"/>
      <c r="L656" s="29"/>
      <c r="M656" s="29"/>
      <c r="N656" s="20"/>
      <c r="O656" s="20"/>
      <c r="P656" s="20"/>
      <c r="Q656" s="20"/>
      <c r="R656" s="20"/>
      <c r="S656" s="20"/>
      <c r="T656" s="20"/>
      <c r="U656" s="20"/>
      <c r="V656" s="20"/>
    </row>
    <row r="657" spans="6:22" ht="18.75">
      <c r="F657" s="9" t="s">
        <v>118</v>
      </c>
      <c r="I657" s="2">
        <v>2011</v>
      </c>
      <c r="J657" s="2">
        <f>I657+1</f>
        <v>2012</v>
      </c>
      <c r="K657" s="2">
        <f t="shared" ref="K657" si="330">J657+1</f>
        <v>2013</v>
      </c>
      <c r="L657" s="2">
        <f t="shared" ref="L657" si="331">K657+1</f>
        <v>2014</v>
      </c>
      <c r="M657" s="2">
        <f>L657+1</f>
        <v>2015</v>
      </c>
      <c r="N657" s="2">
        <f t="shared" ref="N657" si="332">M657+1</f>
        <v>2016</v>
      </c>
      <c r="O657" s="2">
        <f t="shared" ref="O657" si="333">N657+1</f>
        <v>2017</v>
      </c>
      <c r="P657" s="2">
        <f t="shared" ref="P657" si="334">O657+1</f>
        <v>2018</v>
      </c>
      <c r="Q657" s="2">
        <f t="shared" ref="Q657" si="335">P657+1</f>
        <v>2019</v>
      </c>
      <c r="R657" s="2">
        <f t="shared" ref="R657" si="336">Q657+1</f>
        <v>2020</v>
      </c>
      <c r="S657" s="2">
        <f>R657+1</f>
        <v>2021</v>
      </c>
      <c r="T657" s="2">
        <f>S657+1</f>
        <v>2022</v>
      </c>
      <c r="U657" s="2">
        <f>T657+1</f>
        <v>2023</v>
      </c>
      <c r="V657" s="2">
        <f>U657+1</f>
        <v>2024</v>
      </c>
    </row>
    <row r="658" spans="6:22">
      <c r="G658" s="60" t="s">
        <v>10</v>
      </c>
      <c r="H658" s="55"/>
      <c r="I658" s="38">
        <f>IF($J17 = "Eligible", I655 * 'Facility Detail'!$G$3472, 0 )</f>
        <v>0</v>
      </c>
      <c r="J658" s="11">
        <f>IF($J17 = "Eligible", J655 * 'Facility Detail'!$G$3472, 0 )</f>
        <v>0</v>
      </c>
      <c r="K658" s="11">
        <f>IF($J17 = "Eligible", K655 * 'Facility Detail'!$G$3472, 0 )</f>
        <v>0</v>
      </c>
      <c r="L658" s="11">
        <f>IF($J17 = "Eligible", L655 * 'Facility Detail'!$G$3472, 0 )</f>
        <v>0</v>
      </c>
      <c r="M658" s="11">
        <f>IF($J17 = "Eligible", M655 * 'Facility Detail'!$G$3472, 0 )</f>
        <v>0</v>
      </c>
      <c r="N658" s="11">
        <f>IF($J17 = "Eligible", N655 * 'Facility Detail'!$G$3472, 0 )</f>
        <v>0</v>
      </c>
      <c r="O658" s="11">
        <f>IF($J17 = "Eligible", O655 * 'Facility Detail'!$G$3472, 0 )</f>
        <v>0</v>
      </c>
      <c r="P658" s="11">
        <f>IF($J17 = "Eligible", P655 * 'Facility Detail'!$G$3472, 0 )</f>
        <v>0</v>
      </c>
      <c r="Q658" s="11">
        <f>IF($J17 = "Eligible", Q655 * 'Facility Detail'!$G$3472, 0 )</f>
        <v>0</v>
      </c>
      <c r="R658" s="11">
        <f>IF($J17 = "Eligible", R655 * 'Facility Detail'!$G$3472, 0 )</f>
        <v>0</v>
      </c>
      <c r="S658" s="11">
        <f>IF($J17 = "Eligible", S655 * 'Facility Detail'!$G$3472, 0 )</f>
        <v>0</v>
      </c>
      <c r="T658" s="11">
        <f>IF($J17 = "Eligible", T655 * 'Facility Detail'!$G$3472, 0 )</f>
        <v>0</v>
      </c>
      <c r="U658" s="11">
        <f>IF($J17 = "Eligible", U655 * 'Facility Detail'!$G$3472, 0 )</f>
        <v>0</v>
      </c>
      <c r="V658" s="370">
        <f>IF($J17 = "Eligible", V655 * 'Facility Detail'!$G$3472, 0 )</f>
        <v>0</v>
      </c>
    </row>
    <row r="659" spans="6:22">
      <c r="G659" s="60" t="s">
        <v>6</v>
      </c>
      <c r="H659" s="55"/>
      <c r="I659" s="39">
        <f t="shared" ref="I659:L659" si="337">IF($K17= "Eligible", I655, 0 )</f>
        <v>0</v>
      </c>
      <c r="J659" s="187">
        <f t="shared" si="337"/>
        <v>0</v>
      </c>
      <c r="K659" s="187">
        <f t="shared" si="337"/>
        <v>0</v>
      </c>
      <c r="L659" s="187">
        <f t="shared" si="337"/>
        <v>0</v>
      </c>
      <c r="M659" s="187">
        <f t="shared" ref="M659:V659" si="338">IF($K17= "Eligible", M655, 0 )</f>
        <v>0</v>
      </c>
      <c r="N659" s="187">
        <f t="shared" si="338"/>
        <v>0</v>
      </c>
      <c r="O659" s="187">
        <f t="shared" si="338"/>
        <v>0</v>
      </c>
      <c r="P659" s="187">
        <f t="shared" si="338"/>
        <v>0</v>
      </c>
      <c r="Q659" s="187">
        <f t="shared" si="338"/>
        <v>0</v>
      </c>
      <c r="R659" s="187">
        <f t="shared" si="338"/>
        <v>0</v>
      </c>
      <c r="S659" s="187">
        <f t="shared" si="338"/>
        <v>0</v>
      </c>
      <c r="T659" s="187">
        <f t="shared" si="338"/>
        <v>0</v>
      </c>
      <c r="U659" s="187">
        <f t="shared" si="338"/>
        <v>0</v>
      </c>
      <c r="V659" s="371">
        <f t="shared" si="338"/>
        <v>0</v>
      </c>
    </row>
    <row r="660" spans="6:22">
      <c r="G660" s="26" t="s">
        <v>120</v>
      </c>
      <c r="H660" s="6"/>
      <c r="I660" s="32">
        <f>SUM(I658:I659)</f>
        <v>0</v>
      </c>
      <c r="J660" s="33">
        <f t="shared" ref="J660:S660" si="339">SUM(J658:J659)</f>
        <v>0</v>
      </c>
      <c r="K660" s="33">
        <f t="shared" si="339"/>
        <v>0</v>
      </c>
      <c r="L660" s="33">
        <f t="shared" si="339"/>
        <v>0</v>
      </c>
      <c r="M660" s="33">
        <f t="shared" si="339"/>
        <v>0</v>
      </c>
      <c r="N660" s="33">
        <f t="shared" si="339"/>
        <v>0</v>
      </c>
      <c r="O660" s="33">
        <f t="shared" si="339"/>
        <v>0</v>
      </c>
      <c r="P660" s="33">
        <f t="shared" si="339"/>
        <v>0</v>
      </c>
      <c r="Q660" s="33">
        <f t="shared" si="339"/>
        <v>0</v>
      </c>
      <c r="R660" s="33">
        <f t="shared" si="339"/>
        <v>0</v>
      </c>
      <c r="S660" s="33">
        <f t="shared" si="339"/>
        <v>0</v>
      </c>
      <c r="T660" s="33">
        <f t="shared" ref="T660:U660" si="340">SUM(T658:T659)</f>
        <v>0</v>
      </c>
      <c r="U660" s="33">
        <f t="shared" si="340"/>
        <v>0</v>
      </c>
      <c r="V660" s="33">
        <f t="shared" ref="V660" si="341">SUM(V658:V659)</f>
        <v>0</v>
      </c>
    </row>
    <row r="661" spans="6:22">
      <c r="I661" s="31"/>
      <c r="J661" s="24"/>
      <c r="K661" s="24"/>
      <c r="L661" s="24"/>
      <c r="M661" s="24"/>
      <c r="N661" s="24"/>
      <c r="O661" s="24"/>
      <c r="P661" s="24"/>
      <c r="Q661" s="24"/>
      <c r="R661" s="24"/>
      <c r="S661" s="24"/>
      <c r="T661" s="24"/>
      <c r="U661" s="24"/>
      <c r="V661" s="24"/>
    </row>
    <row r="662" spans="6:22" ht="18.75">
      <c r="F662" s="9" t="s">
        <v>30</v>
      </c>
      <c r="I662" s="2">
        <v>2011</v>
      </c>
      <c r="J662" s="2">
        <f>I662+1</f>
        <v>2012</v>
      </c>
      <c r="K662" s="2">
        <f t="shared" ref="K662" si="342">J662+1</f>
        <v>2013</v>
      </c>
      <c r="L662" s="2">
        <f t="shared" ref="L662" si="343">K662+1</f>
        <v>2014</v>
      </c>
      <c r="M662" s="2">
        <f>L662+1</f>
        <v>2015</v>
      </c>
      <c r="N662" s="2">
        <f t="shared" ref="N662" si="344">M662+1</f>
        <v>2016</v>
      </c>
      <c r="O662" s="2">
        <f t="shared" ref="O662" si="345">N662+1</f>
        <v>2017</v>
      </c>
      <c r="P662" s="2">
        <f t="shared" ref="P662" si="346">O662+1</f>
        <v>2018</v>
      </c>
      <c r="Q662" s="2">
        <f t="shared" ref="Q662" si="347">P662+1</f>
        <v>2019</v>
      </c>
      <c r="R662" s="2">
        <f t="shared" ref="R662" si="348">Q662+1</f>
        <v>2020</v>
      </c>
      <c r="S662" s="2">
        <f>R662+1</f>
        <v>2021</v>
      </c>
      <c r="T662" s="2">
        <f>S662+1</f>
        <v>2022</v>
      </c>
      <c r="U662" s="2">
        <f>T662+1</f>
        <v>2023</v>
      </c>
      <c r="V662" s="2">
        <f>U662+1</f>
        <v>2024</v>
      </c>
    </row>
    <row r="663" spans="6:22">
      <c r="G663" s="60" t="s">
        <v>47</v>
      </c>
      <c r="H663" s="55"/>
      <c r="I663" s="69"/>
      <c r="J663" s="70"/>
      <c r="K663" s="70"/>
      <c r="L663" s="70"/>
      <c r="M663" s="70"/>
      <c r="N663" s="70"/>
      <c r="O663" s="70"/>
      <c r="P663" s="70"/>
      <c r="Q663" s="70"/>
      <c r="R663" s="70"/>
      <c r="S663" s="70"/>
      <c r="T663" s="70"/>
      <c r="U663" s="70"/>
      <c r="V663" s="372"/>
    </row>
    <row r="664" spans="6:22">
      <c r="G664" s="61" t="s">
        <v>23</v>
      </c>
      <c r="H664" s="129"/>
      <c r="I664" s="71"/>
      <c r="J664" s="72"/>
      <c r="K664" s="72"/>
      <c r="L664" s="72"/>
      <c r="M664" s="72"/>
      <c r="N664" s="72"/>
      <c r="O664" s="72"/>
      <c r="P664" s="72"/>
      <c r="Q664" s="72"/>
      <c r="R664" s="72"/>
      <c r="S664" s="72"/>
      <c r="T664" s="72"/>
      <c r="U664" s="72"/>
      <c r="V664" s="373"/>
    </row>
    <row r="665" spans="6:22">
      <c r="G665" s="61" t="s">
        <v>89</v>
      </c>
      <c r="H665" s="128"/>
      <c r="I665" s="43"/>
      <c r="J665" s="44"/>
      <c r="K665" s="44"/>
      <c r="L665" s="44"/>
      <c r="M665" s="44"/>
      <c r="N665" s="44"/>
      <c r="O665" s="44"/>
      <c r="P665" s="44"/>
      <c r="Q665" s="44"/>
      <c r="R665" s="44"/>
      <c r="S665" s="44"/>
      <c r="T665" s="44"/>
      <c r="U665" s="44"/>
      <c r="V665" s="374"/>
    </row>
    <row r="666" spans="6:22">
      <c r="G666" s="26" t="s">
        <v>90</v>
      </c>
      <c r="I666" s="7">
        <v>0</v>
      </c>
      <c r="J666" s="7">
        <v>0</v>
      </c>
      <c r="K666" s="7">
        <v>0</v>
      </c>
      <c r="L666" s="7">
        <v>0</v>
      </c>
      <c r="M666" s="7">
        <v>0</v>
      </c>
      <c r="N666" s="7">
        <v>0</v>
      </c>
      <c r="O666" s="7">
        <v>0</v>
      </c>
      <c r="P666" s="7">
        <v>0</v>
      </c>
      <c r="Q666" s="7">
        <v>0</v>
      </c>
      <c r="R666" s="7">
        <v>0</v>
      </c>
      <c r="S666" s="7">
        <v>0</v>
      </c>
      <c r="T666" s="7">
        <v>0</v>
      </c>
      <c r="U666" s="132">
        <v>0</v>
      </c>
      <c r="V666" s="7">
        <v>0</v>
      </c>
    </row>
    <row r="667" spans="6:22">
      <c r="G667" s="6"/>
      <c r="I667" s="7"/>
      <c r="J667" s="7"/>
      <c r="K667" s="7"/>
      <c r="L667" s="23"/>
      <c r="M667" s="23"/>
      <c r="N667" s="23"/>
      <c r="O667" s="23"/>
      <c r="P667" s="23"/>
      <c r="Q667" s="23"/>
      <c r="R667" s="23"/>
      <c r="S667" s="23"/>
      <c r="T667" s="23"/>
      <c r="U667" s="23"/>
      <c r="V667" s="23"/>
    </row>
    <row r="668" spans="6:22" ht="18.75">
      <c r="F668" s="9" t="s">
        <v>100</v>
      </c>
      <c r="I668" s="2">
        <f>'Facility Detail'!$G$3475</f>
        <v>2011</v>
      </c>
      <c r="J668" s="2">
        <f>I668+1</f>
        <v>2012</v>
      </c>
      <c r="K668" s="2">
        <f t="shared" ref="K668" si="349">J668+1</f>
        <v>2013</v>
      </c>
      <c r="L668" s="2">
        <f t="shared" ref="L668" si="350">K668+1</f>
        <v>2014</v>
      </c>
      <c r="M668" s="2">
        <f>L668+1</f>
        <v>2015</v>
      </c>
      <c r="N668" s="2">
        <f t="shared" ref="N668" si="351">M668+1</f>
        <v>2016</v>
      </c>
      <c r="O668" s="2">
        <f t="shared" ref="O668" si="352">N668+1</f>
        <v>2017</v>
      </c>
      <c r="P668" s="2">
        <f t="shared" ref="P668" si="353">O668+1</f>
        <v>2018</v>
      </c>
      <c r="Q668" s="2">
        <f t="shared" ref="Q668" si="354">P668+1</f>
        <v>2019</v>
      </c>
      <c r="R668" s="2">
        <f t="shared" ref="R668" si="355">Q668+1</f>
        <v>2020</v>
      </c>
      <c r="S668" s="2">
        <f>R668+1</f>
        <v>2021</v>
      </c>
      <c r="T668" s="2">
        <f>S668+1</f>
        <v>2022</v>
      </c>
      <c r="U668" s="2">
        <f>T668+1</f>
        <v>2023</v>
      </c>
      <c r="V668" s="2">
        <f>U668+1</f>
        <v>2024</v>
      </c>
    </row>
    <row r="669" spans="6:22">
      <c r="G669" s="60" t="s">
        <v>68</v>
      </c>
      <c r="H669" s="55"/>
      <c r="I669" s="3"/>
      <c r="J669" s="45">
        <f>I669</f>
        <v>0</v>
      </c>
      <c r="K669" s="102"/>
      <c r="L669" s="102"/>
      <c r="M669" s="102"/>
      <c r="N669" s="102"/>
      <c r="O669" s="102"/>
      <c r="P669" s="102"/>
      <c r="Q669" s="102"/>
      <c r="R669" s="102"/>
      <c r="S669" s="102"/>
      <c r="T669" s="210"/>
      <c r="U669" s="210"/>
      <c r="V669" s="376"/>
    </row>
    <row r="670" spans="6:22">
      <c r="G670" s="60" t="s">
        <v>69</v>
      </c>
      <c r="H670" s="55"/>
      <c r="I670" s="122">
        <f>J670</f>
        <v>0</v>
      </c>
      <c r="J670" s="10"/>
      <c r="K670" s="58"/>
      <c r="L670" s="58"/>
      <c r="M670" s="58"/>
      <c r="N670" s="58"/>
      <c r="O670" s="58"/>
      <c r="P670" s="58"/>
      <c r="Q670" s="58"/>
      <c r="R670" s="58"/>
      <c r="S670" s="58"/>
      <c r="T670" s="211"/>
      <c r="U670" s="211"/>
      <c r="V670" s="377"/>
    </row>
    <row r="671" spans="6:22">
      <c r="G671" s="60" t="s">
        <v>70</v>
      </c>
      <c r="H671" s="55"/>
      <c r="I671" s="46"/>
      <c r="J671" s="10">
        <f>J655</f>
        <v>0</v>
      </c>
      <c r="K671" s="54">
        <f>J671</f>
        <v>0</v>
      </c>
      <c r="L671" s="58"/>
      <c r="M671" s="58"/>
      <c r="N671" s="58"/>
      <c r="O671" s="58"/>
      <c r="P671" s="58"/>
      <c r="Q671" s="58"/>
      <c r="R671" s="58"/>
      <c r="S671" s="58"/>
      <c r="T671" s="211"/>
      <c r="U671" s="211"/>
      <c r="V671" s="377"/>
    </row>
    <row r="672" spans="6:22">
      <c r="G672" s="60" t="s">
        <v>71</v>
      </c>
      <c r="H672" s="55"/>
      <c r="I672" s="46"/>
      <c r="J672" s="54">
        <f>K672</f>
        <v>0</v>
      </c>
      <c r="K672" s="10"/>
      <c r="L672" s="58"/>
      <c r="M672" s="58"/>
      <c r="N672" s="58"/>
      <c r="O672" s="58"/>
      <c r="P672" s="58"/>
      <c r="Q672" s="58"/>
      <c r="R672" s="58"/>
      <c r="S672" s="58"/>
      <c r="T672" s="211"/>
      <c r="U672" s="211"/>
      <c r="V672" s="377"/>
    </row>
    <row r="673" spans="7:22">
      <c r="G673" s="60" t="s">
        <v>170</v>
      </c>
      <c r="I673" s="46"/>
      <c r="J673" s="114"/>
      <c r="K673" s="10">
        <f>K655</f>
        <v>0</v>
      </c>
      <c r="L673" s="115">
        <f>K673</f>
        <v>0</v>
      </c>
      <c r="M673" s="58"/>
      <c r="N673" s="58"/>
      <c r="O673" s="58"/>
      <c r="P673" s="58"/>
      <c r="Q673" s="58"/>
      <c r="R673" s="58"/>
      <c r="S673" s="58"/>
      <c r="T673" s="140"/>
      <c r="U673" s="140"/>
      <c r="V673" s="378"/>
    </row>
    <row r="674" spans="7:22">
      <c r="G674" s="60" t="s">
        <v>171</v>
      </c>
      <c r="I674" s="46"/>
      <c r="J674" s="114"/>
      <c r="K674" s="54">
        <f>L674</f>
        <v>0</v>
      </c>
      <c r="L674" s="10"/>
      <c r="M674" s="58"/>
      <c r="N674" s="58"/>
      <c r="O674" s="58"/>
      <c r="P674" s="58"/>
      <c r="Q674" s="58"/>
      <c r="R674" s="58"/>
      <c r="S674" s="58"/>
      <c r="T674" s="140"/>
      <c r="U674" s="140"/>
      <c r="V674" s="378"/>
    </row>
    <row r="675" spans="7:22">
      <c r="G675" s="60" t="s">
        <v>172</v>
      </c>
      <c r="I675" s="46"/>
      <c r="J675" s="114"/>
      <c r="K675" s="114"/>
      <c r="L675" s="10">
        <f>L655</f>
        <v>0</v>
      </c>
      <c r="M675" s="115">
        <f>L675</f>
        <v>0</v>
      </c>
      <c r="N675" s="114">
        <f>M675</f>
        <v>0</v>
      </c>
      <c r="O675" s="58"/>
      <c r="P675" s="58"/>
      <c r="Q675" s="58"/>
      <c r="R675" s="58"/>
      <c r="S675" s="58"/>
      <c r="T675" s="140"/>
      <c r="U675" s="140"/>
      <c r="V675" s="378"/>
    </row>
    <row r="676" spans="7:22">
      <c r="G676" s="60" t="s">
        <v>173</v>
      </c>
      <c r="I676" s="46"/>
      <c r="J676" s="114"/>
      <c r="K676" s="114"/>
      <c r="L676" s="54"/>
      <c r="M676" s="10"/>
      <c r="N676" s="114"/>
      <c r="O676" s="58"/>
      <c r="P676" s="58"/>
      <c r="Q676" s="58"/>
      <c r="R676" s="58"/>
      <c r="S676" s="58"/>
      <c r="T676" s="140"/>
      <c r="U676" s="140"/>
      <c r="V676" s="378"/>
    </row>
    <row r="677" spans="7:22">
      <c r="G677" s="60" t="s">
        <v>174</v>
      </c>
      <c r="I677" s="46"/>
      <c r="J677" s="114"/>
      <c r="K677" s="114"/>
      <c r="L677" s="114"/>
      <c r="M677" s="10">
        <v>0</v>
      </c>
      <c r="N677" s="115">
        <f>M677</f>
        <v>0</v>
      </c>
      <c r="O677" s="58"/>
      <c r="P677" s="58"/>
      <c r="Q677" s="58"/>
      <c r="R677" s="58"/>
      <c r="S677" s="58"/>
      <c r="T677" s="140"/>
      <c r="U677" s="140"/>
      <c r="V677" s="378"/>
    </row>
    <row r="678" spans="7:22">
      <c r="G678" s="60" t="s">
        <v>175</v>
      </c>
      <c r="I678" s="46"/>
      <c r="J678" s="114"/>
      <c r="K678" s="114"/>
      <c r="L678" s="114"/>
      <c r="M678" s="54"/>
      <c r="N678" s="10"/>
      <c r="O678" s="58"/>
      <c r="P678" s="58"/>
      <c r="Q678" s="58"/>
      <c r="R678" s="58"/>
      <c r="S678" s="58"/>
      <c r="T678" s="140"/>
      <c r="U678" s="140"/>
      <c r="V678" s="378"/>
    </row>
    <row r="679" spans="7:22">
      <c r="G679" s="60" t="s">
        <v>176</v>
      </c>
      <c r="I679" s="46"/>
      <c r="J679" s="114"/>
      <c r="K679" s="114"/>
      <c r="L679" s="114"/>
      <c r="M679" s="114"/>
      <c r="N679" s="143">
        <f>N655</f>
        <v>0</v>
      </c>
      <c r="O679" s="116">
        <f>N679</f>
        <v>0</v>
      </c>
      <c r="P679" s="58"/>
      <c r="Q679" s="58"/>
      <c r="R679" s="58"/>
      <c r="S679" s="58"/>
      <c r="T679" s="140"/>
      <c r="U679" s="140"/>
      <c r="V679" s="378"/>
    </row>
    <row r="680" spans="7:22">
      <c r="G680" s="60" t="s">
        <v>167</v>
      </c>
      <c r="I680" s="46"/>
      <c r="J680" s="114"/>
      <c r="K680" s="114"/>
      <c r="L680" s="114"/>
      <c r="M680" s="114"/>
      <c r="N680" s="144"/>
      <c r="O680" s="117"/>
      <c r="P680" s="58"/>
      <c r="Q680" s="58"/>
      <c r="R680" s="58"/>
      <c r="S680" s="58"/>
      <c r="T680" s="140"/>
      <c r="U680" s="140"/>
      <c r="V680" s="378"/>
    </row>
    <row r="681" spans="7:22">
      <c r="G681" s="60" t="s">
        <v>168</v>
      </c>
      <c r="I681" s="46"/>
      <c r="J681" s="114"/>
      <c r="K681" s="114"/>
      <c r="L681" s="114"/>
      <c r="M681" s="114"/>
      <c r="N681" s="114"/>
      <c r="O681" s="117">
        <f>O655</f>
        <v>0</v>
      </c>
      <c r="P681" s="116">
        <f>O681</f>
        <v>0</v>
      </c>
      <c r="Q681" s="58"/>
      <c r="R681" s="58"/>
      <c r="S681" s="58"/>
      <c r="T681" s="140"/>
      <c r="U681" s="140"/>
      <c r="V681" s="378"/>
    </row>
    <row r="682" spans="7:22">
      <c r="G682" s="60" t="s">
        <v>185</v>
      </c>
      <c r="I682" s="46"/>
      <c r="J682" s="114"/>
      <c r="K682" s="114"/>
      <c r="L682" s="114"/>
      <c r="M682" s="114"/>
      <c r="N682" s="114"/>
      <c r="O682" s="116"/>
      <c r="P682" s="117"/>
      <c r="Q682" s="58"/>
      <c r="R682" s="58"/>
      <c r="S682" s="58"/>
      <c r="T682" s="140"/>
      <c r="U682" s="140"/>
      <c r="V682" s="378"/>
    </row>
    <row r="683" spans="7:22">
      <c r="G683" s="60" t="s">
        <v>186</v>
      </c>
      <c r="I683" s="46"/>
      <c r="J683" s="114"/>
      <c r="K683" s="114"/>
      <c r="L683" s="114"/>
      <c r="M683" s="114"/>
      <c r="N683" s="114"/>
      <c r="O683" s="114"/>
      <c r="P683" s="117">
        <f>P655</f>
        <v>0</v>
      </c>
      <c r="Q683" s="54">
        <f>P683</f>
        <v>0</v>
      </c>
      <c r="R683" s="58"/>
      <c r="S683" s="58"/>
      <c r="T683" s="140"/>
      <c r="U683" s="140"/>
      <c r="V683" s="378"/>
    </row>
    <row r="684" spans="7:22">
      <c r="G684" s="60" t="s">
        <v>187</v>
      </c>
      <c r="I684" s="46"/>
      <c r="J684" s="114"/>
      <c r="K684" s="114"/>
      <c r="L684" s="114"/>
      <c r="M684" s="114"/>
      <c r="N684" s="114"/>
      <c r="O684" s="114"/>
      <c r="P684" s="116"/>
      <c r="Q684" s="275"/>
      <c r="R684" s="58"/>
      <c r="S684" s="58"/>
      <c r="T684" s="140"/>
      <c r="U684" s="140"/>
      <c r="V684" s="378"/>
    </row>
    <row r="685" spans="7:22">
      <c r="G685" s="60" t="s">
        <v>188</v>
      </c>
      <c r="I685" s="46"/>
      <c r="J685" s="114"/>
      <c r="K685" s="114"/>
      <c r="L685" s="114"/>
      <c r="M685" s="114"/>
      <c r="N685" s="114"/>
      <c r="O685" s="114"/>
      <c r="P685" s="114"/>
      <c r="Q685" s="117"/>
      <c r="R685" s="145"/>
      <c r="S685" s="58"/>
      <c r="T685" s="140"/>
      <c r="U685" s="140"/>
      <c r="V685" s="378"/>
    </row>
    <row r="686" spans="7:22">
      <c r="G686" s="60" t="s">
        <v>189</v>
      </c>
      <c r="I686" s="46"/>
      <c r="J686" s="114"/>
      <c r="K686" s="114"/>
      <c r="L686" s="114"/>
      <c r="M686" s="114"/>
      <c r="N686" s="114"/>
      <c r="O686" s="114"/>
      <c r="P686" s="114"/>
      <c r="Q686" s="145"/>
      <c r="R686" s="167"/>
      <c r="S686" s="58"/>
      <c r="T686" s="140"/>
      <c r="U686" s="140"/>
      <c r="V686" s="378"/>
    </row>
    <row r="687" spans="7:22">
      <c r="G687" s="60" t="s">
        <v>190</v>
      </c>
      <c r="I687" s="46"/>
      <c r="J687" s="114"/>
      <c r="K687" s="114"/>
      <c r="L687" s="114"/>
      <c r="M687" s="114"/>
      <c r="N687" s="114"/>
      <c r="O687" s="114"/>
      <c r="P687" s="114"/>
      <c r="Q687" s="114"/>
      <c r="R687" s="167">
        <v>0</v>
      </c>
      <c r="S687" s="145">
        <f>R687</f>
        <v>0</v>
      </c>
      <c r="T687" s="140"/>
      <c r="U687" s="140"/>
      <c r="V687" s="378"/>
    </row>
    <row r="688" spans="7:22">
      <c r="G688" s="60" t="s">
        <v>199</v>
      </c>
      <c r="I688" s="46"/>
      <c r="J688" s="114"/>
      <c r="K688" s="114"/>
      <c r="L688" s="114"/>
      <c r="M688" s="114"/>
      <c r="N688" s="114"/>
      <c r="O688" s="114"/>
      <c r="P688" s="114"/>
      <c r="Q688" s="114"/>
      <c r="R688" s="116">
        <v>0</v>
      </c>
      <c r="S688" s="167">
        <v>0</v>
      </c>
      <c r="T688" s="140"/>
      <c r="U688" s="140"/>
      <c r="V688" s="378"/>
    </row>
    <row r="689" spans="2:22">
      <c r="G689" s="60" t="s">
        <v>200</v>
      </c>
      <c r="I689" s="46"/>
      <c r="J689" s="114"/>
      <c r="K689" s="114"/>
      <c r="L689" s="114"/>
      <c r="M689" s="114"/>
      <c r="N689" s="114"/>
      <c r="O689" s="114"/>
      <c r="P689" s="114"/>
      <c r="Q689" s="114"/>
      <c r="R689" s="114"/>
      <c r="S689" s="167">
        <v>0</v>
      </c>
      <c r="T689" s="145">
        <f>S689</f>
        <v>0</v>
      </c>
      <c r="U689" s="140"/>
      <c r="V689" s="378"/>
    </row>
    <row r="690" spans="2:22">
      <c r="G690" s="60" t="s">
        <v>308</v>
      </c>
      <c r="I690" s="46"/>
      <c r="J690" s="114"/>
      <c r="K690" s="114"/>
      <c r="L690" s="114"/>
      <c r="M690" s="114"/>
      <c r="N690" s="114"/>
      <c r="O690" s="114"/>
      <c r="P690" s="114"/>
      <c r="Q690" s="114"/>
      <c r="R690" s="114"/>
      <c r="S690" s="116">
        <f>T690</f>
        <v>0</v>
      </c>
      <c r="T690" s="167">
        <v>0</v>
      </c>
      <c r="U690" s="140"/>
      <c r="V690" s="378"/>
    </row>
    <row r="691" spans="2:22">
      <c r="G691" s="60" t="s">
        <v>307</v>
      </c>
      <c r="I691" s="110"/>
      <c r="J691" s="103"/>
      <c r="K691" s="103"/>
      <c r="L691" s="103"/>
      <c r="M691" s="103"/>
      <c r="N691" s="103"/>
      <c r="O691" s="103"/>
      <c r="P691" s="103"/>
      <c r="Q691" s="103"/>
      <c r="R691" s="103"/>
      <c r="S691" s="103"/>
      <c r="T691" s="167"/>
      <c r="U691" s="145">
        <f>T691</f>
        <v>0</v>
      </c>
      <c r="V691" s="347">
        <f>U691</f>
        <v>0</v>
      </c>
    </row>
    <row r="692" spans="2:22">
      <c r="G692" s="60" t="s">
        <v>318</v>
      </c>
      <c r="I692" s="110"/>
      <c r="J692" s="103"/>
      <c r="K692" s="103"/>
      <c r="L692" s="103"/>
      <c r="M692" s="103"/>
      <c r="N692" s="103"/>
      <c r="O692" s="103"/>
      <c r="P692" s="103"/>
      <c r="Q692" s="103"/>
      <c r="R692" s="103"/>
      <c r="S692" s="103"/>
      <c r="T692" s="116">
        <f>U692</f>
        <v>0</v>
      </c>
      <c r="U692" s="367">
        <v>0</v>
      </c>
      <c r="V692" s="389">
        <v>0</v>
      </c>
    </row>
    <row r="693" spans="2:22">
      <c r="G693" s="60" t="s">
        <v>319</v>
      </c>
      <c r="I693" s="47"/>
      <c r="J693" s="188"/>
      <c r="K693" s="188"/>
      <c r="L693" s="188"/>
      <c r="M693" s="188"/>
      <c r="N693" s="188"/>
      <c r="O693" s="188"/>
      <c r="P693" s="188"/>
      <c r="Q693" s="188"/>
      <c r="R693" s="188"/>
      <c r="S693" s="188"/>
      <c r="T693" s="188"/>
      <c r="U693" s="391">
        <v>0</v>
      </c>
      <c r="V693" s="390">
        <v>0</v>
      </c>
    </row>
    <row r="694" spans="2:22">
      <c r="B694" s="1" t="s">
        <v>212</v>
      </c>
      <c r="G694" s="26" t="s">
        <v>17</v>
      </c>
      <c r="I694" s="7"/>
      <c r="J694" s="7"/>
      <c r="K694" s="7"/>
      <c r="L694" s="7"/>
      <c r="M694" s="7"/>
      <c r="N694" s="7"/>
      <c r="O694" s="7">
        <f>O679-O680-O681</f>
        <v>0</v>
      </c>
      <c r="P694" s="148">
        <f>P681-P682-P683</f>
        <v>0</v>
      </c>
      <c r="Q694" s="148">
        <f>Q683-Q684-Q685+Q686</f>
        <v>0</v>
      </c>
      <c r="R694" s="148">
        <f>R688</f>
        <v>0</v>
      </c>
      <c r="S694" s="7">
        <f>S687-S688+S689-S690</f>
        <v>0</v>
      </c>
      <c r="T694" s="7">
        <f>T689-T690-T691+T692</f>
        <v>0</v>
      </c>
      <c r="U694" s="132">
        <f>U691-U692-U693</f>
        <v>0</v>
      </c>
      <c r="V694" s="7">
        <f>V691-V692-V693</f>
        <v>0</v>
      </c>
    </row>
    <row r="695" spans="2:22">
      <c r="G695" s="6"/>
      <c r="I695" s="148"/>
      <c r="J695" s="148"/>
      <c r="K695" s="148"/>
      <c r="L695" s="148"/>
      <c r="M695" s="148"/>
      <c r="N695" s="148"/>
      <c r="O695" s="148"/>
      <c r="P695" s="148"/>
      <c r="Q695" s="148"/>
      <c r="R695" s="148"/>
      <c r="S695" s="148"/>
      <c r="T695" s="148"/>
      <c r="U695" s="386"/>
      <c r="V695" s="148"/>
    </row>
    <row r="696" spans="2:22">
      <c r="G696" s="26" t="s">
        <v>12</v>
      </c>
      <c r="H696" s="55"/>
      <c r="I696" s="149"/>
      <c r="J696" s="150"/>
      <c r="K696" s="150"/>
      <c r="L696" s="150"/>
      <c r="M696" s="150"/>
      <c r="N696" s="150"/>
      <c r="O696" s="150"/>
      <c r="P696" s="150"/>
      <c r="Q696" s="150"/>
      <c r="R696" s="150"/>
      <c r="S696" s="150"/>
      <c r="T696" s="150"/>
      <c r="U696" s="150"/>
      <c r="V696" s="384"/>
    </row>
    <row r="697" spans="2:22">
      <c r="G697" s="6"/>
      <c r="I697" s="148"/>
      <c r="J697" s="148"/>
      <c r="K697" s="148"/>
      <c r="L697" s="148"/>
      <c r="M697" s="148"/>
      <c r="N697" s="148"/>
      <c r="O697" s="148"/>
      <c r="P697" s="148"/>
      <c r="Q697" s="148"/>
      <c r="R697" s="148"/>
      <c r="S697" s="148"/>
      <c r="T697" s="148"/>
      <c r="U697" s="148"/>
      <c r="V697" s="148"/>
    </row>
    <row r="698" spans="2:22" ht="18.75">
      <c r="C698" s="1" t="s">
        <v>212</v>
      </c>
      <c r="D698" s="1" t="s">
        <v>240</v>
      </c>
      <c r="E698" s="1" t="s">
        <v>107</v>
      </c>
      <c r="F698" s="9" t="s">
        <v>26</v>
      </c>
      <c r="I698" s="151">
        <f t="shared" ref="I698:S698" si="356" xml:space="preserve"> I655 + I660 - I666 + I694 + I696</f>
        <v>0</v>
      </c>
      <c r="J698" s="152">
        <f t="shared" si="356"/>
        <v>0</v>
      </c>
      <c r="K698" s="152">
        <f t="shared" si="356"/>
        <v>0</v>
      </c>
      <c r="L698" s="152">
        <f t="shared" si="356"/>
        <v>0</v>
      </c>
      <c r="M698" s="152">
        <f t="shared" si="356"/>
        <v>0</v>
      </c>
      <c r="N698" s="152">
        <f t="shared" si="356"/>
        <v>0</v>
      </c>
      <c r="O698" s="152">
        <f t="shared" si="356"/>
        <v>0</v>
      </c>
      <c r="P698" s="152">
        <f t="shared" si="356"/>
        <v>0</v>
      </c>
      <c r="Q698" s="152">
        <f t="shared" si="356"/>
        <v>0</v>
      </c>
      <c r="R698" s="152">
        <f t="shared" si="356"/>
        <v>0</v>
      </c>
      <c r="S698" s="152">
        <f t="shared" si="356"/>
        <v>42081</v>
      </c>
      <c r="T698" s="152">
        <f t="shared" ref="T698:U698" si="357" xml:space="preserve"> T655 + T660 - T666 + T694 + T696</f>
        <v>44738</v>
      </c>
      <c r="U698" s="152">
        <f t="shared" si="357"/>
        <v>41883</v>
      </c>
      <c r="V698" s="385">
        <f t="shared" ref="V698" si="358" xml:space="preserve"> V655 + V660 - V666 + V694 + V696</f>
        <v>37455</v>
      </c>
    </row>
    <row r="699" spans="2:22" ht="15.75" thickBot="1">
      <c r="S699" s="1"/>
    </row>
    <row r="700" spans="2:22">
      <c r="F700" s="8"/>
      <c r="G700" s="8"/>
      <c r="H700" s="8"/>
      <c r="I700" s="8"/>
      <c r="J700" s="8"/>
      <c r="K700" s="8"/>
      <c r="L700" s="8"/>
      <c r="M700" s="8"/>
      <c r="N700" s="8"/>
      <c r="O700" s="8"/>
      <c r="P700" s="8"/>
      <c r="Q700" s="8"/>
      <c r="R700" s="8"/>
      <c r="S700" s="8"/>
      <c r="T700" s="8"/>
      <c r="U700" s="8"/>
      <c r="V700" s="8"/>
    </row>
    <row r="701" spans="2:22" ht="15.75" thickBot="1">
      <c r="S701" s="1"/>
    </row>
    <row r="702" spans="2:22" ht="21.75" thickBot="1">
      <c r="F702" s="13" t="s">
        <v>4</v>
      </c>
      <c r="G702" s="13"/>
      <c r="H702" s="179" t="str">
        <f>G18</f>
        <v>Condon Wind Power Project - Condon Wind Power Project - REC Only</v>
      </c>
      <c r="I702" s="180"/>
      <c r="J702" s="190"/>
      <c r="K702" s="190"/>
      <c r="L702" s="168"/>
      <c r="S702" s="1"/>
    </row>
    <row r="703" spans="2:22">
      <c r="S703" s="1"/>
    </row>
    <row r="704" spans="2:22" ht="18.75">
      <c r="F704" s="9" t="s">
        <v>21</v>
      </c>
      <c r="G704" s="9"/>
      <c r="I704" s="2">
        <f>'Facility Detail'!$I$80</f>
        <v>2011</v>
      </c>
      <c r="J704" s="2">
        <f>I704+1</f>
        <v>2012</v>
      </c>
      <c r="K704" s="2">
        <f>J704+1</f>
        <v>2013</v>
      </c>
      <c r="L704" s="2">
        <f t="shared" ref="L704:R704" si="359">K704+1</f>
        <v>2014</v>
      </c>
      <c r="M704" s="2">
        <f>L704+1</f>
        <v>2015</v>
      </c>
      <c r="N704" s="2">
        <f t="shared" si="359"/>
        <v>2016</v>
      </c>
      <c r="O704" s="2">
        <f t="shared" si="359"/>
        <v>2017</v>
      </c>
      <c r="P704" s="2">
        <f t="shared" si="359"/>
        <v>2018</v>
      </c>
      <c r="Q704" s="2">
        <f t="shared" si="359"/>
        <v>2019</v>
      </c>
      <c r="R704" s="2">
        <f t="shared" si="359"/>
        <v>2020</v>
      </c>
      <c r="S704" s="2">
        <f>R704+1</f>
        <v>2021</v>
      </c>
      <c r="T704" s="2">
        <f>S704+1</f>
        <v>2022</v>
      </c>
      <c r="U704" s="2">
        <f>T704+1</f>
        <v>2023</v>
      </c>
      <c r="V704" s="2">
        <f>U704+1</f>
        <v>2024</v>
      </c>
    </row>
    <row r="705" spans="1:22">
      <c r="G705" s="60" t="str">
        <f>"Total MWh Produced / Purchased from " &amp; H702</f>
        <v>Total MWh Produced / Purchased from Condon Wind Power Project - Condon Wind Power Project - REC Only</v>
      </c>
      <c r="H705" s="55"/>
      <c r="I705" s="3"/>
      <c r="J705" s="4"/>
      <c r="K705" s="4"/>
      <c r="L705" s="4"/>
      <c r="M705" s="4"/>
      <c r="N705" s="4">
        <v>8286</v>
      </c>
      <c r="O705" s="4"/>
      <c r="P705" s="4"/>
      <c r="Q705" s="4"/>
      <c r="R705" s="4"/>
      <c r="S705" s="4"/>
      <c r="T705" s="4"/>
      <c r="U705" s="4"/>
      <c r="V705" s="369"/>
    </row>
    <row r="706" spans="1:22">
      <c r="G706" s="60" t="s">
        <v>25</v>
      </c>
      <c r="H706" s="55"/>
      <c r="I706" s="260"/>
      <c r="J706" s="41"/>
      <c r="K706" s="41"/>
      <c r="L706" s="41"/>
      <c r="M706" s="41"/>
      <c r="N706" s="41">
        <v>1</v>
      </c>
      <c r="O706" s="41">
        <v>1</v>
      </c>
      <c r="P706" s="41"/>
      <c r="Q706" s="41"/>
      <c r="R706" s="41"/>
      <c r="S706" s="41"/>
      <c r="T706" s="41"/>
      <c r="U706" s="41"/>
      <c r="V706" s="381"/>
    </row>
    <row r="707" spans="1:22">
      <c r="G707" s="60" t="s">
        <v>20</v>
      </c>
      <c r="H707" s="55"/>
      <c r="I707" s="261"/>
      <c r="J707" s="36"/>
      <c r="K707" s="36"/>
      <c r="L707" s="36"/>
      <c r="M707" s="36"/>
      <c r="N707" s="36">
        <v>1</v>
      </c>
      <c r="O707" s="36"/>
      <c r="P707" s="36"/>
      <c r="Q707" s="36"/>
      <c r="R707" s="36"/>
      <c r="S707" s="36"/>
      <c r="T707" s="36"/>
      <c r="U707" s="36"/>
      <c r="V707" s="382"/>
    </row>
    <row r="708" spans="1:22">
      <c r="A708" s="1" t="s">
        <v>288</v>
      </c>
      <c r="G708" s="26" t="s">
        <v>22</v>
      </c>
      <c r="H708" s="6"/>
      <c r="I708" s="30">
        <f xml:space="preserve"> I705 * I706 * I707</f>
        <v>0</v>
      </c>
      <c r="J708" s="30">
        <f xml:space="preserve"> J705 * J706 * J707</f>
        <v>0</v>
      </c>
      <c r="K708" s="30">
        <f xml:space="preserve"> K705 * K706 * K707</f>
        <v>0</v>
      </c>
      <c r="L708" s="30">
        <f t="shared" ref="L708:M708" si="360" xml:space="preserve"> L705 * L706 * L707</f>
        <v>0</v>
      </c>
      <c r="M708" s="30">
        <f t="shared" si="360"/>
        <v>0</v>
      </c>
      <c r="N708" s="155">
        <v>8286</v>
      </c>
      <c r="O708" s="155">
        <f t="shared" ref="O708:S708" si="361" xml:space="preserve"> O705 * O706 * O707</f>
        <v>0</v>
      </c>
      <c r="P708" s="155">
        <f t="shared" si="361"/>
        <v>0</v>
      </c>
      <c r="Q708" s="155">
        <f t="shared" si="361"/>
        <v>0</v>
      </c>
      <c r="R708" s="155">
        <f t="shared" si="361"/>
        <v>0</v>
      </c>
      <c r="S708" s="155">
        <f t="shared" si="361"/>
        <v>0</v>
      </c>
      <c r="T708" s="155">
        <f t="shared" ref="T708:U708" si="362" xml:space="preserve"> T705 * T706 * T707</f>
        <v>0</v>
      </c>
      <c r="U708" s="155">
        <f t="shared" si="362"/>
        <v>0</v>
      </c>
      <c r="V708" s="155">
        <f t="shared" ref="V708" si="363" xml:space="preserve"> V705 * V706 * V707</f>
        <v>0</v>
      </c>
    </row>
    <row r="709" spans="1:22">
      <c r="I709" s="29"/>
      <c r="J709" s="29"/>
      <c r="K709" s="29"/>
      <c r="L709" s="29"/>
      <c r="M709" s="29"/>
      <c r="N709" s="20"/>
      <c r="O709" s="20"/>
      <c r="P709" s="20"/>
      <c r="Q709" s="20"/>
      <c r="R709" s="20"/>
      <c r="S709" s="20"/>
      <c r="T709" s="20"/>
      <c r="U709" s="20"/>
      <c r="V709" s="20"/>
    </row>
    <row r="710" spans="1:22" ht="18.75">
      <c r="F710" s="9" t="s">
        <v>118</v>
      </c>
      <c r="I710" s="2">
        <f>'Facility Detail'!$I$80</f>
        <v>2011</v>
      </c>
      <c r="J710" s="2">
        <f>I710+1</f>
        <v>2012</v>
      </c>
      <c r="K710" s="2">
        <f>J710+1</f>
        <v>2013</v>
      </c>
      <c r="L710" s="2">
        <f t="shared" ref="L710:R710" si="364">K710+1</f>
        <v>2014</v>
      </c>
      <c r="M710" s="2">
        <f>L710+1</f>
        <v>2015</v>
      </c>
      <c r="N710" s="2">
        <f t="shared" si="364"/>
        <v>2016</v>
      </c>
      <c r="O710" s="2">
        <f t="shared" si="364"/>
        <v>2017</v>
      </c>
      <c r="P710" s="2">
        <f t="shared" si="364"/>
        <v>2018</v>
      </c>
      <c r="Q710" s="2">
        <f t="shared" si="364"/>
        <v>2019</v>
      </c>
      <c r="R710" s="2">
        <f t="shared" si="364"/>
        <v>2020</v>
      </c>
      <c r="S710" s="2">
        <f>R710+1</f>
        <v>2021</v>
      </c>
      <c r="T710" s="2">
        <f>S710+1</f>
        <v>2022</v>
      </c>
      <c r="U710" s="2">
        <f>T710+1</f>
        <v>2023</v>
      </c>
      <c r="V710" s="2">
        <f>U710+1</f>
        <v>2024</v>
      </c>
    </row>
    <row r="711" spans="1:22">
      <c r="G711" s="60" t="s">
        <v>10</v>
      </c>
      <c r="H711" s="55"/>
      <c r="I711" s="38">
        <f>IF($J18="Eligible",I708*'Facility Detail'!$G$3472,0)</f>
        <v>0</v>
      </c>
      <c r="J711" s="11">
        <f>IF($J18="Eligible",J708*'Facility Detail'!$G$3472,0)</f>
        <v>0</v>
      </c>
      <c r="K711" s="11">
        <f>IF($J18="Eligible",K708*'Facility Detail'!$G$3472,0)</f>
        <v>0</v>
      </c>
      <c r="L711" s="11">
        <f>IF($J18="Eligible",L708*'Facility Detail'!$G$3472,0)</f>
        <v>0</v>
      </c>
      <c r="M711" s="11">
        <f>IF($J18="Eligible",M708*'Facility Detail'!$G$3472,0)</f>
        <v>0</v>
      </c>
      <c r="N711" s="11">
        <f>IF($J18="Eligible",N708*'Facility Detail'!$G$3472,0)</f>
        <v>0</v>
      </c>
      <c r="O711" s="11">
        <f>IF($J18="Eligible",O708*'Facility Detail'!$G$3472,0)</f>
        <v>0</v>
      </c>
      <c r="P711" s="11">
        <f>IF($J18="Eligible",P708*'Facility Detail'!$G$3472,0)</f>
        <v>0</v>
      </c>
      <c r="Q711" s="11">
        <f>IF($J18="Eligible",Q708*'Facility Detail'!$G$3472,0)</f>
        <v>0</v>
      </c>
      <c r="R711" s="11">
        <f>IF($J18="Eligible",R708*'Facility Detail'!$G$3472,0)</f>
        <v>0</v>
      </c>
      <c r="S711" s="11">
        <f>IF($J18="Eligible",S708*'Facility Detail'!$G$3472,0)</f>
        <v>0</v>
      </c>
      <c r="T711" s="11">
        <f>IF($J18="Eligible",T708*'Facility Detail'!$G$3472,0)</f>
        <v>0</v>
      </c>
      <c r="U711" s="11">
        <f>IF($J18="Eligible",U708*'Facility Detail'!$G$3472,0)</f>
        <v>0</v>
      </c>
      <c r="V711" s="370">
        <f>IF($J18="Eligible",V708*'Facility Detail'!$G$3472,0)</f>
        <v>0</v>
      </c>
    </row>
    <row r="712" spans="1:22">
      <c r="G712" s="60" t="s">
        <v>6</v>
      </c>
      <c r="H712" s="55"/>
      <c r="I712" s="39">
        <f t="shared" ref="I712:L712" si="365">IF($K19="Eligible",I708,0)</f>
        <v>0</v>
      </c>
      <c r="J712" s="187">
        <f t="shared" si="365"/>
        <v>0</v>
      </c>
      <c r="K712" s="187">
        <f t="shared" si="365"/>
        <v>0</v>
      </c>
      <c r="L712" s="187">
        <f t="shared" si="365"/>
        <v>0</v>
      </c>
      <c r="M712" s="187">
        <f t="shared" ref="M712:V712" si="366">IF($K19="Eligible",M708,0)</f>
        <v>0</v>
      </c>
      <c r="N712" s="187">
        <f t="shared" si="366"/>
        <v>0</v>
      </c>
      <c r="O712" s="187">
        <f t="shared" si="366"/>
        <v>0</v>
      </c>
      <c r="P712" s="187">
        <f t="shared" si="366"/>
        <v>0</v>
      </c>
      <c r="Q712" s="187">
        <f t="shared" si="366"/>
        <v>0</v>
      </c>
      <c r="R712" s="187">
        <f t="shared" si="366"/>
        <v>0</v>
      </c>
      <c r="S712" s="187">
        <f t="shared" si="366"/>
        <v>0</v>
      </c>
      <c r="T712" s="187">
        <f t="shared" si="366"/>
        <v>0</v>
      </c>
      <c r="U712" s="187">
        <f t="shared" si="366"/>
        <v>0</v>
      </c>
      <c r="V712" s="371">
        <f t="shared" si="366"/>
        <v>0</v>
      </c>
    </row>
    <row r="713" spans="1:22">
      <c r="G713" s="26" t="s">
        <v>120</v>
      </c>
      <c r="H713" s="6"/>
      <c r="I713" s="32">
        <f>SUM(I711:I712)</f>
        <v>0</v>
      </c>
      <c r="J713" s="33">
        <f>SUM(J711:J712)</f>
        <v>0</v>
      </c>
      <c r="K713" s="33">
        <f>SUM(K711:K712)</f>
        <v>0</v>
      </c>
      <c r="L713" s="33">
        <f t="shared" ref="L713:S713" si="367">SUM(L711:L712)</f>
        <v>0</v>
      </c>
      <c r="M713" s="33">
        <f t="shared" si="367"/>
        <v>0</v>
      </c>
      <c r="N713" s="33">
        <f t="shared" si="367"/>
        <v>0</v>
      </c>
      <c r="O713" s="33">
        <f t="shared" si="367"/>
        <v>0</v>
      </c>
      <c r="P713" s="33">
        <f t="shared" si="367"/>
        <v>0</v>
      </c>
      <c r="Q713" s="33">
        <f t="shared" si="367"/>
        <v>0</v>
      </c>
      <c r="R713" s="33">
        <f t="shared" si="367"/>
        <v>0</v>
      </c>
      <c r="S713" s="33">
        <f t="shared" si="367"/>
        <v>0</v>
      </c>
      <c r="T713" s="33">
        <f t="shared" ref="T713:U713" si="368">SUM(T711:T712)</f>
        <v>0</v>
      </c>
      <c r="U713" s="33">
        <f t="shared" si="368"/>
        <v>0</v>
      </c>
      <c r="V713" s="33">
        <f t="shared" ref="V713" si="369">SUM(V711:V712)</f>
        <v>0</v>
      </c>
    </row>
    <row r="714" spans="1:22">
      <c r="I714" s="31"/>
      <c r="J714" s="24"/>
      <c r="K714" s="24"/>
      <c r="L714" s="24"/>
      <c r="M714" s="24"/>
      <c r="N714" s="24"/>
      <c r="O714" s="24"/>
      <c r="P714" s="24"/>
      <c r="Q714" s="24"/>
      <c r="R714" s="24"/>
      <c r="S714" s="24"/>
      <c r="T714" s="24"/>
      <c r="U714" s="24"/>
      <c r="V714" s="24"/>
    </row>
    <row r="715" spans="1:22" ht="18.75">
      <c r="F715" s="9" t="s">
        <v>30</v>
      </c>
      <c r="I715" s="2">
        <f>'Facility Detail'!$I$80</f>
        <v>2011</v>
      </c>
      <c r="J715" s="2">
        <f>I715+1</f>
        <v>2012</v>
      </c>
      <c r="K715" s="2">
        <f>J715+1</f>
        <v>2013</v>
      </c>
      <c r="L715" s="2">
        <f t="shared" ref="L715:R715" si="370">K715+1</f>
        <v>2014</v>
      </c>
      <c r="M715" s="2">
        <f>L715+1</f>
        <v>2015</v>
      </c>
      <c r="N715" s="2">
        <f t="shared" si="370"/>
        <v>2016</v>
      </c>
      <c r="O715" s="2">
        <f t="shared" si="370"/>
        <v>2017</v>
      </c>
      <c r="P715" s="2">
        <f t="shared" si="370"/>
        <v>2018</v>
      </c>
      <c r="Q715" s="2">
        <f t="shared" si="370"/>
        <v>2019</v>
      </c>
      <c r="R715" s="2">
        <f t="shared" si="370"/>
        <v>2020</v>
      </c>
      <c r="S715" s="2">
        <f>R715+1</f>
        <v>2021</v>
      </c>
      <c r="T715" s="2">
        <f>S715+1</f>
        <v>2022</v>
      </c>
      <c r="U715" s="2">
        <f>T715+1</f>
        <v>2023</v>
      </c>
      <c r="V715" s="2">
        <f>U715+1</f>
        <v>2024</v>
      </c>
    </row>
    <row r="716" spans="1:22">
      <c r="G716" s="60" t="s">
        <v>47</v>
      </c>
      <c r="H716" s="55"/>
      <c r="I716" s="69"/>
      <c r="J716" s="70"/>
      <c r="K716" s="70"/>
      <c r="L716" s="70"/>
      <c r="M716" s="70"/>
      <c r="N716" s="70"/>
      <c r="O716" s="70"/>
      <c r="P716" s="70"/>
      <c r="Q716" s="70"/>
      <c r="R716" s="70"/>
      <c r="S716" s="70"/>
      <c r="T716" s="70"/>
      <c r="U716" s="70"/>
      <c r="V716" s="372"/>
    </row>
    <row r="717" spans="1:22">
      <c r="G717" s="61" t="s">
        <v>23</v>
      </c>
      <c r="H717" s="129"/>
      <c r="I717" s="71"/>
      <c r="J717" s="72"/>
      <c r="K717" s="72"/>
      <c r="L717" s="72"/>
      <c r="M717" s="72"/>
      <c r="N717" s="72"/>
      <c r="O717" s="72"/>
      <c r="P717" s="72"/>
      <c r="Q717" s="72"/>
      <c r="R717" s="72"/>
      <c r="S717" s="72"/>
      <c r="T717" s="72"/>
      <c r="U717" s="72"/>
      <c r="V717" s="373"/>
    </row>
    <row r="718" spans="1:22">
      <c r="G718" s="61" t="s">
        <v>89</v>
      </c>
      <c r="H718" s="128"/>
      <c r="I718" s="43"/>
      <c r="J718" s="44"/>
      <c r="K718" s="44"/>
      <c r="L718" s="44"/>
      <c r="M718" s="44"/>
      <c r="N718" s="44"/>
      <c r="O718" s="44"/>
      <c r="P718" s="44"/>
      <c r="Q718" s="44"/>
      <c r="R718" s="44"/>
      <c r="S718" s="44"/>
      <c r="T718" s="44"/>
      <c r="U718" s="44"/>
      <c r="V718" s="374"/>
    </row>
    <row r="719" spans="1:22">
      <c r="G719" s="26" t="s">
        <v>90</v>
      </c>
      <c r="I719" s="7">
        <f>SUM(I716:I718)</f>
        <v>0</v>
      </c>
      <c r="J719" s="7">
        <f>SUM(J716:J718)</f>
        <v>0</v>
      </c>
      <c r="K719" s="7">
        <f>SUM(K716:K718)</f>
        <v>0</v>
      </c>
      <c r="L719" s="7">
        <f t="shared" ref="L719:S719" si="371">SUM(L716:L718)</f>
        <v>0</v>
      </c>
      <c r="M719" s="7">
        <f t="shared" si="371"/>
        <v>0</v>
      </c>
      <c r="N719" s="7">
        <f t="shared" si="371"/>
        <v>0</v>
      </c>
      <c r="O719" s="7">
        <f t="shared" si="371"/>
        <v>0</v>
      </c>
      <c r="P719" s="7">
        <f t="shared" si="371"/>
        <v>0</v>
      </c>
      <c r="Q719" s="7">
        <f t="shared" si="371"/>
        <v>0</v>
      </c>
      <c r="R719" s="7">
        <f t="shared" si="371"/>
        <v>0</v>
      </c>
      <c r="S719" s="7">
        <f t="shared" si="371"/>
        <v>0</v>
      </c>
      <c r="T719" s="7">
        <f t="shared" ref="T719:U719" si="372">SUM(T716:T718)</f>
        <v>0</v>
      </c>
      <c r="U719" s="132">
        <f t="shared" si="372"/>
        <v>0</v>
      </c>
      <c r="V719" s="7">
        <f t="shared" ref="V719" si="373">SUM(V716:V718)</f>
        <v>0</v>
      </c>
    </row>
    <row r="720" spans="1:22">
      <c r="G720" s="6"/>
      <c r="I720" s="7"/>
      <c r="J720" s="7"/>
      <c r="K720" s="7"/>
      <c r="L720" s="7"/>
      <c r="M720" s="7"/>
      <c r="N720" s="7"/>
      <c r="O720" s="7"/>
      <c r="P720" s="7"/>
      <c r="Q720" s="7"/>
      <c r="R720" s="7"/>
      <c r="S720" s="7"/>
      <c r="T720" s="7"/>
      <c r="U720" s="132"/>
      <c r="V720" s="7"/>
    </row>
    <row r="721" spans="2:22" ht="18.75">
      <c r="F721" s="9" t="s">
        <v>100</v>
      </c>
      <c r="I721" s="2">
        <f>'Facility Detail'!$I$80</f>
        <v>2011</v>
      </c>
      <c r="J721" s="2">
        <f>I721+1</f>
        <v>2012</v>
      </c>
      <c r="K721" s="2">
        <f>J721+1</f>
        <v>2013</v>
      </c>
      <c r="L721" s="2">
        <f t="shared" ref="L721:R721" si="374">K721+1</f>
        <v>2014</v>
      </c>
      <c r="M721" s="2">
        <f>L721+1</f>
        <v>2015</v>
      </c>
      <c r="N721" s="2">
        <f t="shared" si="374"/>
        <v>2016</v>
      </c>
      <c r="O721" s="2">
        <f t="shared" si="374"/>
        <v>2017</v>
      </c>
      <c r="P721" s="2">
        <f t="shared" si="374"/>
        <v>2018</v>
      </c>
      <c r="Q721" s="2">
        <f t="shared" si="374"/>
        <v>2019</v>
      </c>
      <c r="R721" s="2">
        <f t="shared" si="374"/>
        <v>2020</v>
      </c>
      <c r="S721" s="2">
        <f>R721+1</f>
        <v>2021</v>
      </c>
      <c r="T721" s="2">
        <f>S721+1</f>
        <v>2022</v>
      </c>
      <c r="U721" s="2">
        <f>T721+1</f>
        <v>2023</v>
      </c>
      <c r="V721" s="2">
        <f>U721+1</f>
        <v>2024</v>
      </c>
    </row>
    <row r="722" spans="2:22">
      <c r="G722" s="60" t="s">
        <v>68</v>
      </c>
      <c r="H722" s="55"/>
      <c r="I722" s="3"/>
      <c r="J722" s="45">
        <f>I722</f>
        <v>0</v>
      </c>
      <c r="K722" s="102"/>
      <c r="L722" s="102"/>
      <c r="M722" s="102"/>
      <c r="N722" s="102"/>
      <c r="O722" s="102"/>
      <c r="P722" s="102"/>
      <c r="Q722" s="102"/>
      <c r="R722" s="102"/>
      <c r="S722" s="102"/>
      <c r="T722" s="102"/>
      <c r="U722" s="210"/>
      <c r="V722" s="376"/>
    </row>
    <row r="723" spans="2:22">
      <c r="G723" s="60" t="s">
        <v>69</v>
      </c>
      <c r="H723" s="55"/>
      <c r="I723" s="122">
        <f>J723</f>
        <v>0</v>
      </c>
      <c r="J723" s="10"/>
      <c r="K723" s="58"/>
      <c r="L723" s="58"/>
      <c r="M723" s="58"/>
      <c r="N723" s="58"/>
      <c r="O723" s="58"/>
      <c r="P723" s="58"/>
      <c r="Q723" s="58"/>
      <c r="R723" s="58"/>
      <c r="S723" s="58"/>
      <c r="T723" s="58"/>
      <c r="U723" s="211"/>
      <c r="V723" s="377"/>
    </row>
    <row r="724" spans="2:22">
      <c r="G724" s="60" t="s">
        <v>70</v>
      </c>
      <c r="H724" s="55"/>
      <c r="I724" s="46"/>
      <c r="J724" s="10">
        <f>J708</f>
        <v>0</v>
      </c>
      <c r="K724" s="54">
        <f>J724</f>
        <v>0</v>
      </c>
      <c r="L724" s="58"/>
      <c r="M724" s="58"/>
      <c r="N724" s="58"/>
      <c r="O724" s="58"/>
      <c r="P724" s="58"/>
      <c r="Q724" s="58"/>
      <c r="R724" s="58"/>
      <c r="S724" s="58"/>
      <c r="T724" s="58"/>
      <c r="U724" s="211"/>
      <c r="V724" s="377"/>
    </row>
    <row r="725" spans="2:22">
      <c r="G725" s="60" t="s">
        <v>71</v>
      </c>
      <c r="H725" s="55"/>
      <c r="I725" s="46"/>
      <c r="J725" s="54">
        <f>K725</f>
        <v>0</v>
      </c>
      <c r="K725" s="121"/>
      <c r="L725" s="58"/>
      <c r="M725" s="58"/>
      <c r="N725" s="58"/>
      <c r="O725" s="58"/>
      <c r="P725" s="58"/>
      <c r="Q725" s="58"/>
      <c r="R725" s="58"/>
      <c r="S725" s="58"/>
      <c r="T725" s="58"/>
      <c r="U725" s="211"/>
      <c r="V725" s="377"/>
    </row>
    <row r="726" spans="2:22">
      <c r="G726" s="60" t="s">
        <v>170</v>
      </c>
      <c r="I726" s="46"/>
      <c r="J726" s="114"/>
      <c r="K726" s="10">
        <f>K708</f>
        <v>0</v>
      </c>
      <c r="L726" s="115">
        <f>K726</f>
        <v>0</v>
      </c>
      <c r="M726" s="58"/>
      <c r="N726" s="58"/>
      <c r="O726" s="58"/>
      <c r="P726" s="58"/>
      <c r="Q726" s="58"/>
      <c r="R726" s="58"/>
      <c r="S726" s="58"/>
      <c r="T726" s="58"/>
      <c r="U726" s="211"/>
      <c r="V726" s="377"/>
    </row>
    <row r="727" spans="2:22">
      <c r="G727" s="60" t="s">
        <v>171</v>
      </c>
      <c r="I727" s="46"/>
      <c r="J727" s="114"/>
      <c r="K727" s="54">
        <f>L727</f>
        <v>0</v>
      </c>
      <c r="L727" s="10"/>
      <c r="M727" s="58"/>
      <c r="N727" s="58"/>
      <c r="O727" s="58"/>
      <c r="P727" s="58"/>
      <c r="Q727" s="58"/>
      <c r="R727" s="58"/>
      <c r="S727" s="58"/>
      <c r="T727" s="58"/>
      <c r="U727" s="211"/>
      <c r="V727" s="377"/>
    </row>
    <row r="728" spans="2:22">
      <c r="G728" s="60" t="s">
        <v>172</v>
      </c>
      <c r="I728" s="46"/>
      <c r="J728" s="114"/>
      <c r="K728" s="114"/>
      <c r="L728" s="10">
        <f>L708</f>
        <v>0</v>
      </c>
      <c r="M728" s="115">
        <f>L728</f>
        <v>0</v>
      </c>
      <c r="N728" s="114"/>
      <c r="O728" s="114"/>
      <c r="P728" s="114"/>
      <c r="Q728" s="114"/>
      <c r="R728" s="114"/>
      <c r="S728" s="114"/>
      <c r="T728" s="114"/>
      <c r="U728" s="140"/>
      <c r="V728" s="378"/>
    </row>
    <row r="729" spans="2:22">
      <c r="G729" s="60" t="s">
        <v>173</v>
      </c>
      <c r="I729" s="46"/>
      <c r="J729" s="114"/>
      <c r="K729" s="114"/>
      <c r="L729" s="116"/>
      <c r="M729" s="117"/>
      <c r="N729" s="114"/>
      <c r="O729" s="114"/>
      <c r="P729" s="114"/>
      <c r="Q729" s="114"/>
      <c r="R729" s="114"/>
      <c r="S729" s="114"/>
      <c r="T729" s="114"/>
      <c r="U729" s="140"/>
      <c r="V729" s="378"/>
    </row>
    <row r="730" spans="2:22">
      <c r="G730" s="60" t="s">
        <v>174</v>
      </c>
      <c r="I730" s="46"/>
      <c r="J730" s="114"/>
      <c r="K730" s="114"/>
      <c r="L730" s="114"/>
      <c r="M730" s="117">
        <v>0</v>
      </c>
      <c r="N730" s="115">
        <f>M730</f>
        <v>0</v>
      </c>
      <c r="O730" s="58"/>
      <c r="P730" s="58"/>
      <c r="Q730" s="58"/>
      <c r="R730" s="58"/>
      <c r="S730" s="58"/>
      <c r="T730" s="58"/>
      <c r="U730" s="211"/>
      <c r="V730" s="377"/>
    </row>
    <row r="731" spans="2:22">
      <c r="G731" s="60" t="s">
        <v>175</v>
      </c>
      <c r="I731" s="46"/>
      <c r="J731" s="114"/>
      <c r="K731" s="114"/>
      <c r="L731" s="114"/>
      <c r="M731" s="54"/>
      <c r="N731" s="117"/>
      <c r="O731" s="58"/>
      <c r="P731" s="58"/>
      <c r="Q731" s="58"/>
      <c r="R731" s="58"/>
      <c r="S731" s="58"/>
      <c r="T731" s="58"/>
      <c r="U731" s="211"/>
      <c r="V731" s="377"/>
    </row>
    <row r="732" spans="2:22">
      <c r="G732" s="60" t="s">
        <v>176</v>
      </c>
      <c r="I732" s="46"/>
      <c r="J732" s="114"/>
      <c r="K732" s="114"/>
      <c r="L732" s="114"/>
      <c r="M732" s="114"/>
      <c r="N732" s="117">
        <f>N708</f>
        <v>8286</v>
      </c>
      <c r="O732" s="115">
        <f>N732</f>
        <v>8286</v>
      </c>
      <c r="P732" s="58"/>
      <c r="Q732" s="58"/>
      <c r="R732" s="58"/>
      <c r="S732" s="58"/>
      <c r="T732" s="58"/>
      <c r="U732" s="211"/>
      <c r="V732" s="377"/>
    </row>
    <row r="733" spans="2:22">
      <c r="G733" s="60" t="s">
        <v>167</v>
      </c>
      <c r="I733" s="46"/>
      <c r="J733" s="114"/>
      <c r="K733" s="114"/>
      <c r="L733" s="114"/>
      <c r="M733" s="114"/>
      <c r="N733" s="145"/>
      <c r="O733" s="117"/>
      <c r="P733" s="58"/>
      <c r="Q733" s="58"/>
      <c r="R733" s="58"/>
      <c r="S733" s="58"/>
      <c r="T733" s="58"/>
      <c r="U733" s="211"/>
      <c r="V733" s="377"/>
    </row>
    <row r="734" spans="2:22">
      <c r="G734" s="60" t="s">
        <v>168</v>
      </c>
      <c r="I734" s="47"/>
      <c r="J734" s="104"/>
      <c r="K734" s="104"/>
      <c r="L734" s="104"/>
      <c r="M734" s="104"/>
      <c r="N734" s="104"/>
      <c r="O734" s="118"/>
      <c r="P734" s="187"/>
      <c r="Q734" s="104"/>
      <c r="R734" s="104"/>
      <c r="S734" s="104"/>
      <c r="T734" s="104"/>
      <c r="U734" s="368"/>
      <c r="V734" s="392"/>
    </row>
    <row r="735" spans="2:22">
      <c r="B735" s="1" t="s">
        <v>288</v>
      </c>
      <c r="G735" s="26" t="s">
        <v>17</v>
      </c>
      <c r="I735" s="132">
        <f xml:space="preserve"> I728 - I727</f>
        <v>0</v>
      </c>
      <c r="J735" s="132">
        <f xml:space="preserve"> J727 + J730 - J729 - J728</f>
        <v>0</v>
      </c>
      <c r="K735" s="132">
        <f>K729 - K730</f>
        <v>0</v>
      </c>
      <c r="L735" s="132">
        <f t="shared" ref="L735" si="375">L729 - L730</f>
        <v>0</v>
      </c>
      <c r="M735" s="23">
        <f>M728-M729-M730</f>
        <v>0</v>
      </c>
      <c r="N735" s="23">
        <f>N730-N731-N732</f>
        <v>-8286</v>
      </c>
      <c r="O735" s="23">
        <f>O732-O733-O734</f>
        <v>8286</v>
      </c>
      <c r="P735" s="23">
        <f>P734</f>
        <v>0</v>
      </c>
      <c r="Q735" s="23">
        <f t="shared" ref="Q735:S735" si="376">Q734</f>
        <v>0</v>
      </c>
      <c r="R735" s="23">
        <f t="shared" si="376"/>
        <v>0</v>
      </c>
      <c r="S735" s="23">
        <f t="shared" si="376"/>
        <v>0</v>
      </c>
      <c r="T735" s="23">
        <f t="shared" ref="T735:U735" si="377">T734</f>
        <v>0</v>
      </c>
      <c r="U735" s="23">
        <f t="shared" si="377"/>
        <v>0</v>
      </c>
      <c r="V735" s="23">
        <f t="shared" ref="V735" si="378">V734</f>
        <v>0</v>
      </c>
    </row>
    <row r="736" spans="2:22">
      <c r="G736" s="6"/>
      <c r="I736" s="7"/>
      <c r="J736" s="7"/>
      <c r="K736" s="7"/>
      <c r="L736" s="7"/>
      <c r="M736" s="7"/>
      <c r="N736" s="7"/>
      <c r="O736" s="7"/>
      <c r="P736" s="7"/>
      <c r="Q736" s="7"/>
      <c r="R736" s="7"/>
      <c r="S736" s="7"/>
      <c r="T736" s="7"/>
      <c r="U736" s="132"/>
      <c r="V736" s="7"/>
    </row>
    <row r="737" spans="1:22">
      <c r="G737" s="26" t="s">
        <v>12</v>
      </c>
      <c r="H737" s="55"/>
      <c r="I737" s="149"/>
      <c r="J737" s="150"/>
      <c r="K737" s="150"/>
      <c r="L737" s="150"/>
      <c r="M737" s="150"/>
      <c r="N737" s="150"/>
      <c r="O737" s="150"/>
      <c r="P737" s="150"/>
      <c r="Q737" s="150"/>
      <c r="R737" s="150"/>
      <c r="S737" s="150"/>
      <c r="T737" s="150"/>
      <c r="U737" s="150"/>
      <c r="V737" s="384"/>
    </row>
    <row r="738" spans="1:22">
      <c r="G738" s="6"/>
      <c r="I738" s="148"/>
      <c r="J738" s="148"/>
      <c r="K738" s="148"/>
      <c r="L738" s="148"/>
      <c r="M738" s="148"/>
      <c r="N738" s="148"/>
      <c r="O738" s="148"/>
      <c r="P738" s="148"/>
      <c r="Q738" s="148"/>
      <c r="R738" s="148"/>
      <c r="S738" s="148"/>
      <c r="T738" s="148"/>
      <c r="U738" s="148"/>
      <c r="V738" s="148"/>
    </row>
    <row r="739" spans="1:22" ht="18.75">
      <c r="C739" s="1" t="s">
        <v>288</v>
      </c>
      <c r="D739" s="1" t="s">
        <v>289</v>
      </c>
      <c r="E739" s="1" t="s">
        <v>107</v>
      </c>
      <c r="F739" s="9" t="s">
        <v>26</v>
      </c>
      <c r="H739" s="55"/>
      <c r="I739" s="151">
        <f xml:space="preserve"> I708 + I713 - I719 + I735 + I737</f>
        <v>0</v>
      </c>
      <c r="J739" s="152">
        <f xml:space="preserve"> J708 + J713 - J719 + J735 + J737</f>
        <v>0</v>
      </c>
      <c r="K739" s="152">
        <f xml:space="preserve"> K708 + K713 - K719 + K735 + K737</f>
        <v>0</v>
      </c>
      <c r="L739" s="152">
        <f t="shared" ref="L739:S739" si="379" xml:space="preserve"> L708 + L713 - L719 + L735 + L737</f>
        <v>0</v>
      </c>
      <c r="M739" s="152">
        <f t="shared" si="379"/>
        <v>0</v>
      </c>
      <c r="N739" s="152">
        <f t="shared" si="379"/>
        <v>0</v>
      </c>
      <c r="O739" s="152">
        <f t="shared" si="379"/>
        <v>8286</v>
      </c>
      <c r="P739" s="152">
        <f t="shared" si="379"/>
        <v>0</v>
      </c>
      <c r="Q739" s="152">
        <f t="shared" si="379"/>
        <v>0</v>
      </c>
      <c r="R739" s="152">
        <f t="shared" si="379"/>
        <v>0</v>
      </c>
      <c r="S739" s="152">
        <f t="shared" si="379"/>
        <v>0</v>
      </c>
      <c r="T739" s="152">
        <f t="shared" ref="T739:U739" si="380" xml:space="preserve"> T708 + T713 - T719 + T735 + T737</f>
        <v>0</v>
      </c>
      <c r="U739" s="152">
        <f t="shared" si="380"/>
        <v>0</v>
      </c>
      <c r="V739" s="385">
        <f t="shared" ref="V739" si="381" xml:space="preserve"> V708 + V713 - V719 + V735 + V737</f>
        <v>0</v>
      </c>
    </row>
    <row r="740" spans="1:22">
      <c r="G740" s="6"/>
      <c r="I740" s="7"/>
      <c r="J740" s="7"/>
      <c r="K740" s="7"/>
      <c r="L740" s="23"/>
      <c r="M740" s="23"/>
      <c r="N740" s="23"/>
      <c r="O740" s="23"/>
      <c r="P740" s="23"/>
      <c r="Q740" s="23"/>
      <c r="R740" s="23"/>
      <c r="S740" s="23"/>
      <c r="T740" s="23"/>
      <c r="U740" s="23"/>
      <c r="V740" s="23"/>
    </row>
    <row r="741" spans="1:22" ht="15.75" thickBot="1">
      <c r="S741" s="1"/>
    </row>
    <row r="742" spans="1:22">
      <c r="F742" s="8"/>
      <c r="G742" s="8"/>
      <c r="H742" s="8"/>
      <c r="I742" s="8"/>
      <c r="J742" s="8"/>
      <c r="K742" s="8"/>
      <c r="L742" s="8"/>
      <c r="M742" s="8"/>
      <c r="N742" s="8"/>
      <c r="O742" s="8"/>
      <c r="P742" s="8"/>
      <c r="Q742" s="8"/>
      <c r="R742" s="8"/>
      <c r="S742" s="8"/>
      <c r="T742" s="8"/>
      <c r="U742" s="8"/>
      <c r="V742" s="8"/>
    </row>
    <row r="743" spans="1:22" ht="15.75" thickBot="1">
      <c r="S743" s="1"/>
    </row>
    <row r="744" spans="1:22" ht="21.75" thickBot="1">
      <c r="F744" s="13" t="s">
        <v>4</v>
      </c>
      <c r="G744" s="13"/>
      <c r="H744" s="179" t="str">
        <f>G19</f>
        <v>Condon Wind Power Project - Condon Phase II - REC Only</v>
      </c>
      <c r="I744" s="180"/>
      <c r="J744" s="190"/>
      <c r="K744" s="168"/>
      <c r="S744" s="1"/>
    </row>
    <row r="745" spans="1:22">
      <c r="S745" s="1"/>
    </row>
    <row r="746" spans="1:22" ht="18.75">
      <c r="F746" s="9" t="s">
        <v>21</v>
      </c>
      <c r="G746" s="9"/>
      <c r="I746" s="2">
        <f>'Facility Detail'!$I$80</f>
        <v>2011</v>
      </c>
      <c r="J746" s="2">
        <f>I746+1</f>
        <v>2012</v>
      </c>
      <c r="K746" s="2">
        <f>J746+1</f>
        <v>2013</v>
      </c>
      <c r="L746" s="2">
        <f t="shared" ref="L746:R746" si="382">K746+1</f>
        <v>2014</v>
      </c>
      <c r="M746" s="2">
        <f>L746+1</f>
        <v>2015</v>
      </c>
      <c r="N746" s="2">
        <f t="shared" si="382"/>
        <v>2016</v>
      </c>
      <c r="O746" s="2">
        <f t="shared" si="382"/>
        <v>2017</v>
      </c>
      <c r="P746" s="2">
        <f t="shared" si="382"/>
        <v>2018</v>
      </c>
      <c r="Q746" s="2">
        <f t="shared" si="382"/>
        <v>2019</v>
      </c>
      <c r="R746" s="2">
        <f t="shared" si="382"/>
        <v>2020</v>
      </c>
      <c r="S746" s="2">
        <f>R746+1</f>
        <v>2021</v>
      </c>
      <c r="T746" s="2">
        <f>S746+1</f>
        <v>2022</v>
      </c>
      <c r="U746" s="2">
        <f>T746+1</f>
        <v>2023</v>
      </c>
      <c r="V746" s="2">
        <f>U746+1</f>
        <v>2024</v>
      </c>
    </row>
    <row r="747" spans="1:22">
      <c r="G747" s="60" t="str">
        <f>"Total MWh Produced / Purchased from " &amp; H744</f>
        <v>Total MWh Produced / Purchased from Condon Wind Power Project - Condon Phase II - REC Only</v>
      </c>
      <c r="H747" s="55"/>
      <c r="I747" s="3"/>
      <c r="J747" s="4"/>
      <c r="K747" s="4"/>
      <c r="L747" s="4"/>
      <c r="M747" s="4"/>
      <c r="N747" s="4">
        <v>7725</v>
      </c>
      <c r="O747" s="4"/>
      <c r="P747" s="4"/>
      <c r="Q747" s="4"/>
      <c r="R747" s="4"/>
      <c r="S747" s="4"/>
      <c r="T747" s="4"/>
      <c r="U747" s="4"/>
      <c r="V747" s="369"/>
    </row>
    <row r="748" spans="1:22">
      <c r="G748" s="60" t="s">
        <v>25</v>
      </c>
      <c r="H748" s="55"/>
      <c r="I748" s="260"/>
      <c r="J748" s="41"/>
      <c r="K748" s="41"/>
      <c r="L748" s="41"/>
      <c r="M748" s="41"/>
      <c r="N748" s="41">
        <v>1</v>
      </c>
      <c r="O748" s="41">
        <v>1</v>
      </c>
      <c r="P748" s="41"/>
      <c r="Q748" s="41"/>
      <c r="R748" s="41"/>
      <c r="S748" s="41"/>
      <c r="T748" s="41"/>
      <c r="U748" s="41"/>
      <c r="V748" s="381"/>
    </row>
    <row r="749" spans="1:22">
      <c r="G749" s="60" t="s">
        <v>20</v>
      </c>
      <c r="H749" s="55"/>
      <c r="I749" s="261"/>
      <c r="J749" s="36"/>
      <c r="K749" s="36"/>
      <c r="L749" s="36"/>
      <c r="M749" s="36"/>
      <c r="N749" s="36">
        <v>1</v>
      </c>
      <c r="O749" s="36"/>
      <c r="P749" s="36"/>
      <c r="Q749" s="36"/>
      <c r="R749" s="36"/>
      <c r="S749" s="36"/>
      <c r="T749" s="36"/>
      <c r="U749" s="36"/>
      <c r="V749" s="382"/>
    </row>
    <row r="750" spans="1:22">
      <c r="A750" s="1" t="s">
        <v>290</v>
      </c>
      <c r="G750" s="26" t="s">
        <v>22</v>
      </c>
      <c r="H750" s="6"/>
      <c r="I750" s="30">
        <f xml:space="preserve"> I747 * I748 * I749</f>
        <v>0</v>
      </c>
      <c r="J750" s="30">
        <f xml:space="preserve"> J747 * J748 * J749</f>
        <v>0</v>
      </c>
      <c r="K750" s="30">
        <f xml:space="preserve"> K747 * K748 * K749</f>
        <v>0</v>
      </c>
      <c r="L750" s="30">
        <f t="shared" ref="L750:M750" si="383" xml:space="preserve"> L747 * L748 * L749</f>
        <v>0</v>
      </c>
      <c r="M750" s="30">
        <f t="shared" si="383"/>
        <v>0</v>
      </c>
      <c r="N750" s="155">
        <v>7725</v>
      </c>
      <c r="O750" s="155">
        <f t="shared" ref="O750:S750" si="384" xml:space="preserve"> O747 * O748 * O749</f>
        <v>0</v>
      </c>
      <c r="P750" s="155">
        <f t="shared" si="384"/>
        <v>0</v>
      </c>
      <c r="Q750" s="155">
        <f t="shared" si="384"/>
        <v>0</v>
      </c>
      <c r="R750" s="155">
        <f t="shared" si="384"/>
        <v>0</v>
      </c>
      <c r="S750" s="155">
        <f t="shared" si="384"/>
        <v>0</v>
      </c>
      <c r="T750" s="155">
        <f t="shared" ref="T750:U750" si="385" xml:space="preserve"> T747 * T748 * T749</f>
        <v>0</v>
      </c>
      <c r="U750" s="155">
        <f t="shared" si="385"/>
        <v>0</v>
      </c>
      <c r="V750" s="155">
        <f t="shared" ref="V750" si="386" xml:space="preserve"> V747 * V748 * V749</f>
        <v>0</v>
      </c>
    </row>
    <row r="751" spans="1:22">
      <c r="I751" s="29"/>
      <c r="J751" s="29"/>
      <c r="K751" s="29"/>
      <c r="L751" s="29"/>
      <c r="M751" s="29"/>
      <c r="N751" s="20"/>
      <c r="O751" s="20"/>
      <c r="P751" s="20"/>
      <c r="Q751" s="20"/>
      <c r="R751" s="20"/>
      <c r="S751" s="20"/>
      <c r="T751" s="20"/>
      <c r="U751" s="20"/>
      <c r="V751" s="20"/>
    </row>
    <row r="752" spans="1:22" ht="18.75">
      <c r="F752" s="9" t="s">
        <v>118</v>
      </c>
      <c r="I752" s="2">
        <f>'Facility Detail'!$I$80</f>
        <v>2011</v>
      </c>
      <c r="J752" s="2">
        <f>I752+1</f>
        <v>2012</v>
      </c>
      <c r="K752" s="2">
        <f>J752+1</f>
        <v>2013</v>
      </c>
      <c r="L752" s="2">
        <f t="shared" ref="L752:R752" si="387">K752+1</f>
        <v>2014</v>
      </c>
      <c r="M752" s="2">
        <f>L752+1</f>
        <v>2015</v>
      </c>
      <c r="N752" s="2">
        <f t="shared" si="387"/>
        <v>2016</v>
      </c>
      <c r="O752" s="2">
        <f t="shared" si="387"/>
        <v>2017</v>
      </c>
      <c r="P752" s="2">
        <f t="shared" si="387"/>
        <v>2018</v>
      </c>
      <c r="Q752" s="2">
        <f t="shared" si="387"/>
        <v>2019</v>
      </c>
      <c r="R752" s="2">
        <f t="shared" si="387"/>
        <v>2020</v>
      </c>
      <c r="S752" s="2">
        <f>R752+1</f>
        <v>2021</v>
      </c>
      <c r="T752" s="2">
        <f>S752+1</f>
        <v>2022</v>
      </c>
      <c r="U752" s="2">
        <f>T752+1</f>
        <v>2023</v>
      </c>
      <c r="V752" s="2">
        <f>U752+1</f>
        <v>2024</v>
      </c>
    </row>
    <row r="753" spans="6:22">
      <c r="G753" s="60" t="s">
        <v>10</v>
      </c>
      <c r="H753" s="55"/>
      <c r="I753" s="38">
        <f>IF($J19="Eligible",I750*'Facility Detail'!$G$3472,0)</f>
        <v>0</v>
      </c>
      <c r="J753" s="11">
        <f>IF($J19="Eligible",J750*'Facility Detail'!$G$3472,0)</f>
        <v>0</v>
      </c>
      <c r="K753" s="11">
        <f>IF($J19="Eligible",K750*'Facility Detail'!$G$3472,0)</f>
        <v>0</v>
      </c>
      <c r="L753" s="11">
        <f>IF($J19="Eligible",L750*'Facility Detail'!$G$3472,0)</f>
        <v>0</v>
      </c>
      <c r="M753" s="11">
        <f>IF($J19="Eligible",M750*'Facility Detail'!$G$3472,0)</f>
        <v>0</v>
      </c>
      <c r="N753" s="11">
        <f>IF($J19="Eligible",N750*'Facility Detail'!$G$3472,0)</f>
        <v>0</v>
      </c>
      <c r="O753" s="11">
        <f>IF($J19="Eligible",O750*'Facility Detail'!$G$3472,0)</f>
        <v>0</v>
      </c>
      <c r="P753" s="11">
        <f>IF($J19="Eligible",P750*'Facility Detail'!$G$3472,0)</f>
        <v>0</v>
      </c>
      <c r="Q753" s="11">
        <f>IF($J19="Eligible",Q750*'Facility Detail'!$G$3472,0)</f>
        <v>0</v>
      </c>
      <c r="R753" s="11">
        <f>IF($J19="Eligible",R750*'Facility Detail'!$G$3472,0)</f>
        <v>0</v>
      </c>
      <c r="S753" s="11">
        <f>IF($J19="Eligible",S750*'Facility Detail'!$G$3472,0)</f>
        <v>0</v>
      </c>
      <c r="T753" s="11">
        <f>IF($J19="Eligible",T750*'Facility Detail'!$G$3472,0)</f>
        <v>0</v>
      </c>
      <c r="U753" s="11">
        <f>IF($J19="Eligible",U750*'Facility Detail'!$G$3472,0)</f>
        <v>0</v>
      </c>
      <c r="V753" s="370">
        <f>IF($J19="Eligible",V750*'Facility Detail'!$G$3472,0)</f>
        <v>0</v>
      </c>
    </row>
    <row r="754" spans="6:22">
      <c r="G754" s="60" t="s">
        <v>6</v>
      </c>
      <c r="H754" s="55"/>
      <c r="I754" s="39">
        <f t="shared" ref="I754:L754" si="388">IF($K19="Eligible",I750,0)</f>
        <v>0</v>
      </c>
      <c r="J754" s="187">
        <f t="shared" si="388"/>
        <v>0</v>
      </c>
      <c r="K754" s="187">
        <f t="shared" si="388"/>
        <v>0</v>
      </c>
      <c r="L754" s="187">
        <f t="shared" si="388"/>
        <v>0</v>
      </c>
      <c r="M754" s="187">
        <f t="shared" ref="M754:V754" si="389">IF($K19="Eligible",M750,0)</f>
        <v>0</v>
      </c>
      <c r="N754" s="187">
        <f t="shared" si="389"/>
        <v>0</v>
      </c>
      <c r="O754" s="187">
        <f t="shared" si="389"/>
        <v>0</v>
      </c>
      <c r="P754" s="187">
        <f t="shared" si="389"/>
        <v>0</v>
      </c>
      <c r="Q754" s="187">
        <f t="shared" si="389"/>
        <v>0</v>
      </c>
      <c r="R754" s="187">
        <f t="shared" si="389"/>
        <v>0</v>
      </c>
      <c r="S754" s="187">
        <f t="shared" si="389"/>
        <v>0</v>
      </c>
      <c r="T754" s="187">
        <f t="shared" si="389"/>
        <v>0</v>
      </c>
      <c r="U754" s="187">
        <f t="shared" si="389"/>
        <v>0</v>
      </c>
      <c r="V754" s="371">
        <f t="shared" si="389"/>
        <v>0</v>
      </c>
    </row>
    <row r="755" spans="6:22">
      <c r="G755" s="26" t="s">
        <v>120</v>
      </c>
      <c r="H755" s="6"/>
      <c r="I755" s="32">
        <f>SUM(I753:I754)</f>
        <v>0</v>
      </c>
      <c r="J755" s="33">
        <f>SUM(J753:J754)</f>
        <v>0</v>
      </c>
      <c r="K755" s="33">
        <f>SUM(K753:K754)</f>
        <v>0</v>
      </c>
      <c r="L755" s="33">
        <f t="shared" ref="L755:S755" si="390">SUM(L753:L754)</f>
        <v>0</v>
      </c>
      <c r="M755" s="33">
        <f t="shared" si="390"/>
        <v>0</v>
      </c>
      <c r="N755" s="33">
        <f t="shared" si="390"/>
        <v>0</v>
      </c>
      <c r="O755" s="33">
        <f t="shared" si="390"/>
        <v>0</v>
      </c>
      <c r="P755" s="33">
        <f t="shared" si="390"/>
        <v>0</v>
      </c>
      <c r="Q755" s="33">
        <f t="shared" si="390"/>
        <v>0</v>
      </c>
      <c r="R755" s="33">
        <f t="shared" si="390"/>
        <v>0</v>
      </c>
      <c r="S755" s="33">
        <f t="shared" si="390"/>
        <v>0</v>
      </c>
      <c r="T755" s="33">
        <f t="shared" ref="T755:U755" si="391">SUM(T753:T754)</f>
        <v>0</v>
      </c>
      <c r="U755" s="33">
        <f t="shared" si="391"/>
        <v>0</v>
      </c>
      <c r="V755" s="33">
        <f t="shared" ref="V755" si="392">SUM(V753:V754)</f>
        <v>0</v>
      </c>
    </row>
    <row r="756" spans="6:22">
      <c r="I756" s="31"/>
      <c r="J756" s="24"/>
      <c r="K756" s="24"/>
      <c r="L756" s="24"/>
      <c r="M756" s="24"/>
      <c r="N756" s="24"/>
      <c r="O756" s="24"/>
      <c r="P756" s="24"/>
      <c r="Q756" s="24"/>
      <c r="R756" s="24"/>
      <c r="S756" s="24"/>
      <c r="T756" s="24"/>
      <c r="U756" s="24"/>
      <c r="V756" s="24"/>
    </row>
    <row r="757" spans="6:22" ht="18.75">
      <c r="F757" s="9" t="s">
        <v>30</v>
      </c>
      <c r="I757" s="2">
        <f>'Facility Detail'!$I$80</f>
        <v>2011</v>
      </c>
      <c r="J757" s="2">
        <f>I757+1</f>
        <v>2012</v>
      </c>
      <c r="K757" s="2">
        <f>J757+1</f>
        <v>2013</v>
      </c>
      <c r="L757" s="2">
        <f t="shared" ref="L757:R757" si="393">K757+1</f>
        <v>2014</v>
      </c>
      <c r="M757" s="2">
        <f>L757+1</f>
        <v>2015</v>
      </c>
      <c r="N757" s="2">
        <f t="shared" si="393"/>
        <v>2016</v>
      </c>
      <c r="O757" s="2">
        <f t="shared" si="393"/>
        <v>2017</v>
      </c>
      <c r="P757" s="2">
        <f t="shared" si="393"/>
        <v>2018</v>
      </c>
      <c r="Q757" s="2">
        <f t="shared" si="393"/>
        <v>2019</v>
      </c>
      <c r="R757" s="2">
        <f t="shared" si="393"/>
        <v>2020</v>
      </c>
      <c r="S757" s="2">
        <f>R757+1</f>
        <v>2021</v>
      </c>
      <c r="T757" s="2">
        <f>S757+1</f>
        <v>2022</v>
      </c>
      <c r="U757" s="2">
        <f>T757+1</f>
        <v>2023</v>
      </c>
      <c r="V757" s="2">
        <f>U757+1</f>
        <v>2024</v>
      </c>
    </row>
    <row r="758" spans="6:22">
      <c r="G758" s="60" t="s">
        <v>47</v>
      </c>
      <c r="H758" s="55"/>
      <c r="I758" s="69"/>
      <c r="J758" s="70"/>
      <c r="K758" s="70"/>
      <c r="L758" s="70"/>
      <c r="M758" s="70"/>
      <c r="N758" s="70"/>
      <c r="O758" s="70"/>
      <c r="P758" s="70"/>
      <c r="Q758" s="70"/>
      <c r="R758" s="70"/>
      <c r="S758" s="70"/>
      <c r="T758" s="70"/>
      <c r="U758" s="70"/>
      <c r="V758" s="372"/>
    </row>
    <row r="759" spans="6:22">
      <c r="G759" s="61" t="s">
        <v>23</v>
      </c>
      <c r="H759" s="129"/>
      <c r="I759" s="71"/>
      <c r="J759" s="72"/>
      <c r="K759" s="72"/>
      <c r="L759" s="72"/>
      <c r="M759" s="72"/>
      <c r="N759" s="72"/>
      <c r="O759" s="72"/>
      <c r="P759" s="72"/>
      <c r="Q759" s="72"/>
      <c r="R759" s="72"/>
      <c r="S759" s="72"/>
      <c r="T759" s="72"/>
      <c r="U759" s="72"/>
      <c r="V759" s="373"/>
    </row>
    <row r="760" spans="6:22">
      <c r="G760" s="61" t="s">
        <v>89</v>
      </c>
      <c r="H760" s="128"/>
      <c r="I760" s="43"/>
      <c r="J760" s="44"/>
      <c r="K760" s="44"/>
      <c r="L760" s="44"/>
      <c r="M760" s="44"/>
      <c r="N760" s="44"/>
      <c r="O760" s="44"/>
      <c r="P760" s="44"/>
      <c r="Q760" s="44"/>
      <c r="R760" s="44"/>
      <c r="S760" s="44"/>
      <c r="T760" s="44"/>
      <c r="U760" s="44"/>
      <c r="V760" s="374"/>
    </row>
    <row r="761" spans="6:22">
      <c r="G761" s="26" t="s">
        <v>90</v>
      </c>
      <c r="I761" s="7">
        <f>SUM(I758:I760)</f>
        <v>0</v>
      </c>
      <c r="J761" s="7">
        <f>SUM(J758:J760)</f>
        <v>0</v>
      </c>
      <c r="K761" s="7">
        <f>SUM(K758:K760)</f>
        <v>0</v>
      </c>
      <c r="L761" s="7">
        <f t="shared" ref="L761:S761" si="394">SUM(L758:L760)</f>
        <v>0</v>
      </c>
      <c r="M761" s="7">
        <f t="shared" si="394"/>
        <v>0</v>
      </c>
      <c r="N761" s="7">
        <f t="shared" si="394"/>
        <v>0</v>
      </c>
      <c r="O761" s="7">
        <f t="shared" si="394"/>
        <v>0</v>
      </c>
      <c r="P761" s="7">
        <f t="shared" si="394"/>
        <v>0</v>
      </c>
      <c r="Q761" s="7">
        <f t="shared" si="394"/>
        <v>0</v>
      </c>
      <c r="R761" s="7">
        <f t="shared" si="394"/>
        <v>0</v>
      </c>
      <c r="S761" s="7">
        <f t="shared" si="394"/>
        <v>0</v>
      </c>
      <c r="T761" s="7">
        <f t="shared" ref="T761:U761" si="395">SUM(T758:T760)</f>
        <v>0</v>
      </c>
      <c r="U761" s="132">
        <f t="shared" si="395"/>
        <v>0</v>
      </c>
      <c r="V761" s="7">
        <f t="shared" ref="V761" si="396">SUM(V758:V760)</f>
        <v>0</v>
      </c>
    </row>
    <row r="762" spans="6:22">
      <c r="G762" s="6"/>
      <c r="I762" s="7"/>
      <c r="J762" s="7"/>
      <c r="K762" s="7"/>
      <c r="L762" s="7"/>
      <c r="M762" s="7"/>
      <c r="N762" s="7"/>
      <c r="O762" s="7"/>
      <c r="P762" s="7"/>
      <c r="Q762" s="7"/>
      <c r="R762" s="7"/>
      <c r="S762" s="7"/>
      <c r="T762" s="7"/>
      <c r="U762" s="132"/>
      <c r="V762" s="7"/>
    </row>
    <row r="763" spans="6:22" ht="18.75">
      <c r="F763" s="9" t="s">
        <v>100</v>
      </c>
      <c r="I763" s="2">
        <f>'Facility Detail'!$I$80</f>
        <v>2011</v>
      </c>
      <c r="J763" s="2">
        <f>I763+1</f>
        <v>2012</v>
      </c>
      <c r="K763" s="2">
        <f>J763+1</f>
        <v>2013</v>
      </c>
      <c r="L763" s="2">
        <f t="shared" ref="L763:R763" si="397">K763+1</f>
        <v>2014</v>
      </c>
      <c r="M763" s="2">
        <f>L763+1</f>
        <v>2015</v>
      </c>
      <c r="N763" s="2">
        <f t="shared" si="397"/>
        <v>2016</v>
      </c>
      <c r="O763" s="2">
        <f t="shared" si="397"/>
        <v>2017</v>
      </c>
      <c r="P763" s="2">
        <f t="shared" si="397"/>
        <v>2018</v>
      </c>
      <c r="Q763" s="2">
        <f t="shared" si="397"/>
        <v>2019</v>
      </c>
      <c r="R763" s="2">
        <f t="shared" si="397"/>
        <v>2020</v>
      </c>
      <c r="S763" s="2">
        <f>R763+1</f>
        <v>2021</v>
      </c>
      <c r="T763" s="2">
        <f>S763+1</f>
        <v>2022</v>
      </c>
      <c r="U763" s="2">
        <f>T763+1</f>
        <v>2023</v>
      </c>
      <c r="V763" s="2">
        <f>U763+1</f>
        <v>2024</v>
      </c>
    </row>
    <row r="764" spans="6:22">
      <c r="G764" s="60" t="s">
        <v>68</v>
      </c>
      <c r="H764" s="55"/>
      <c r="I764" s="3"/>
      <c r="J764" s="45">
        <f>I764</f>
        <v>0</v>
      </c>
      <c r="K764" s="102"/>
      <c r="L764" s="102"/>
      <c r="M764" s="102"/>
      <c r="N764" s="102"/>
      <c r="O764" s="102"/>
      <c r="P764" s="102"/>
      <c r="Q764" s="102"/>
      <c r="R764" s="102"/>
      <c r="S764" s="102"/>
      <c r="T764" s="102"/>
      <c r="U764" s="210"/>
      <c r="V764" s="376"/>
    </row>
    <row r="765" spans="6:22">
      <c r="G765" s="60" t="s">
        <v>69</v>
      </c>
      <c r="H765" s="55"/>
      <c r="I765" s="122">
        <f>J765</f>
        <v>0</v>
      </c>
      <c r="J765" s="10"/>
      <c r="K765" s="58"/>
      <c r="L765" s="58"/>
      <c r="M765" s="58"/>
      <c r="N765" s="58"/>
      <c r="O765" s="58"/>
      <c r="P765" s="58"/>
      <c r="Q765" s="58"/>
      <c r="R765" s="58"/>
      <c r="S765" s="58"/>
      <c r="T765" s="58"/>
      <c r="U765" s="211"/>
      <c r="V765" s="377"/>
    </row>
    <row r="766" spans="6:22">
      <c r="G766" s="60" t="s">
        <v>70</v>
      </c>
      <c r="H766" s="55"/>
      <c r="I766" s="46"/>
      <c r="J766" s="10">
        <f>J750</f>
        <v>0</v>
      </c>
      <c r="K766" s="54">
        <f>J766</f>
        <v>0</v>
      </c>
      <c r="L766" s="58"/>
      <c r="M766" s="58"/>
      <c r="N766" s="58"/>
      <c r="O766" s="58"/>
      <c r="P766" s="58"/>
      <c r="Q766" s="58"/>
      <c r="R766" s="58"/>
      <c r="S766" s="58"/>
      <c r="T766" s="58"/>
      <c r="U766" s="211"/>
      <c r="V766" s="377"/>
    </row>
    <row r="767" spans="6:22">
      <c r="G767" s="60" t="s">
        <v>71</v>
      </c>
      <c r="H767" s="55"/>
      <c r="I767" s="46"/>
      <c r="J767" s="54">
        <f>K767</f>
        <v>0</v>
      </c>
      <c r="K767" s="121"/>
      <c r="L767" s="58"/>
      <c r="M767" s="58"/>
      <c r="N767" s="58"/>
      <c r="O767" s="58"/>
      <c r="P767" s="58"/>
      <c r="Q767" s="58"/>
      <c r="R767" s="58"/>
      <c r="S767" s="58"/>
      <c r="T767" s="58"/>
      <c r="U767" s="211"/>
      <c r="V767" s="377"/>
    </row>
    <row r="768" spans="6:22">
      <c r="G768" s="60" t="s">
        <v>170</v>
      </c>
      <c r="I768" s="46"/>
      <c r="J768" s="114"/>
      <c r="K768" s="10">
        <f>K750</f>
        <v>0</v>
      </c>
      <c r="L768" s="115">
        <f>K768</f>
        <v>0</v>
      </c>
      <c r="M768" s="58"/>
      <c r="N768" s="58"/>
      <c r="O768" s="58"/>
      <c r="P768" s="58"/>
      <c r="Q768" s="58"/>
      <c r="R768" s="58"/>
      <c r="S768" s="58"/>
      <c r="T768" s="58"/>
      <c r="U768" s="211"/>
      <c r="V768" s="377"/>
    </row>
    <row r="769" spans="2:22">
      <c r="G769" s="60" t="s">
        <v>171</v>
      </c>
      <c r="I769" s="46"/>
      <c r="J769" s="114"/>
      <c r="K769" s="54">
        <f>L769</f>
        <v>0</v>
      </c>
      <c r="L769" s="10"/>
      <c r="M769" s="58"/>
      <c r="N769" s="58"/>
      <c r="O769" s="58"/>
      <c r="P769" s="58"/>
      <c r="Q769" s="58"/>
      <c r="R769" s="58"/>
      <c r="S769" s="58"/>
      <c r="T769" s="58"/>
      <c r="U769" s="211"/>
      <c r="V769" s="377"/>
    </row>
    <row r="770" spans="2:22">
      <c r="G770" s="60" t="s">
        <v>172</v>
      </c>
      <c r="I770" s="46"/>
      <c r="J770" s="114"/>
      <c r="K770" s="114"/>
      <c r="L770" s="10">
        <f>L750</f>
        <v>0</v>
      </c>
      <c r="M770" s="115">
        <f>L770</f>
        <v>0</v>
      </c>
      <c r="N770" s="114"/>
      <c r="O770" s="114"/>
      <c r="P770" s="114"/>
      <c r="Q770" s="114"/>
      <c r="R770" s="114"/>
      <c r="S770" s="114"/>
      <c r="T770" s="114"/>
      <c r="U770" s="140"/>
      <c r="V770" s="378"/>
    </row>
    <row r="771" spans="2:22">
      <c r="G771" s="60" t="s">
        <v>173</v>
      </c>
      <c r="I771" s="46"/>
      <c r="J771" s="114"/>
      <c r="K771" s="114"/>
      <c r="L771" s="116"/>
      <c r="M771" s="117"/>
      <c r="N771" s="114"/>
      <c r="O771" s="114"/>
      <c r="P771" s="114"/>
      <c r="Q771" s="114"/>
      <c r="R771" s="114"/>
      <c r="S771" s="114"/>
      <c r="T771" s="114"/>
      <c r="U771" s="140"/>
      <c r="V771" s="378"/>
    </row>
    <row r="772" spans="2:22">
      <c r="G772" s="60" t="s">
        <v>174</v>
      </c>
      <c r="I772" s="46"/>
      <c r="J772" s="114"/>
      <c r="K772" s="114"/>
      <c r="L772" s="114"/>
      <c r="M772" s="117">
        <v>0</v>
      </c>
      <c r="N772" s="115">
        <f>M772</f>
        <v>0</v>
      </c>
      <c r="O772" s="58"/>
      <c r="P772" s="58"/>
      <c r="Q772" s="58"/>
      <c r="R772" s="58"/>
      <c r="S772" s="58"/>
      <c r="T772" s="58"/>
      <c r="U772" s="211"/>
      <c r="V772" s="377"/>
    </row>
    <row r="773" spans="2:22">
      <c r="G773" s="60" t="s">
        <v>175</v>
      </c>
      <c r="I773" s="46"/>
      <c r="J773" s="114"/>
      <c r="K773" s="114"/>
      <c r="L773" s="114"/>
      <c r="M773" s="54"/>
      <c r="N773" s="117"/>
      <c r="O773" s="58"/>
      <c r="P773" s="58"/>
      <c r="Q773" s="58"/>
      <c r="R773" s="58"/>
      <c r="S773" s="58"/>
      <c r="T773" s="58"/>
      <c r="U773" s="211"/>
      <c r="V773" s="377"/>
    </row>
    <row r="774" spans="2:22">
      <c r="G774" s="60" t="s">
        <v>176</v>
      </c>
      <c r="I774" s="46"/>
      <c r="J774" s="114"/>
      <c r="K774" s="114"/>
      <c r="L774" s="114"/>
      <c r="M774" s="114"/>
      <c r="N774" s="117">
        <f>N750</f>
        <v>7725</v>
      </c>
      <c r="O774" s="115">
        <f>N774</f>
        <v>7725</v>
      </c>
      <c r="P774" s="58"/>
      <c r="Q774" s="58"/>
      <c r="R774" s="58"/>
      <c r="S774" s="58"/>
      <c r="T774" s="58"/>
      <c r="U774" s="211"/>
      <c r="V774" s="377"/>
    </row>
    <row r="775" spans="2:22">
      <c r="G775" s="60" t="s">
        <v>167</v>
      </c>
      <c r="I775" s="46"/>
      <c r="J775" s="114"/>
      <c r="K775" s="114"/>
      <c r="L775" s="114"/>
      <c r="M775" s="114"/>
      <c r="N775" s="145"/>
      <c r="O775" s="117"/>
      <c r="P775" s="58"/>
      <c r="Q775" s="58"/>
      <c r="R775" s="58"/>
      <c r="S775" s="58"/>
      <c r="T775" s="58"/>
      <c r="U775" s="211"/>
      <c r="V775" s="377"/>
    </row>
    <row r="776" spans="2:22">
      <c r="G776" s="60" t="s">
        <v>168</v>
      </c>
      <c r="I776" s="47"/>
      <c r="J776" s="104"/>
      <c r="K776" s="104"/>
      <c r="L776" s="104"/>
      <c r="M776" s="104"/>
      <c r="N776" s="104"/>
      <c r="O776" s="118"/>
      <c r="P776" s="187"/>
      <c r="Q776" s="104"/>
      <c r="R776" s="104"/>
      <c r="S776" s="104"/>
      <c r="T776" s="104"/>
      <c r="U776" s="368"/>
      <c r="V776" s="392"/>
    </row>
    <row r="777" spans="2:22">
      <c r="B777" s="1" t="s">
        <v>290</v>
      </c>
      <c r="G777" s="26" t="s">
        <v>17</v>
      </c>
      <c r="I777" s="132">
        <f xml:space="preserve"> I770 - I769</f>
        <v>0</v>
      </c>
      <c r="J777" s="132">
        <f xml:space="preserve"> J769 + J772 - J771 - J770</f>
        <v>0</v>
      </c>
      <c r="K777" s="132">
        <f>K771 - K772</f>
        <v>0</v>
      </c>
      <c r="L777" s="132">
        <f t="shared" ref="L777" si="398">L771 - L772</f>
        <v>0</v>
      </c>
      <c r="M777" s="23">
        <f>M770-M771-M772</f>
        <v>0</v>
      </c>
      <c r="N777" s="23">
        <f>N772-N773-N774</f>
        <v>-7725</v>
      </c>
      <c r="O777" s="23">
        <f>O774-O775-O776</f>
        <v>7725</v>
      </c>
      <c r="P777" s="23">
        <f>P776</f>
        <v>0</v>
      </c>
      <c r="Q777" s="23">
        <f t="shared" ref="Q777:S777" si="399">Q776</f>
        <v>0</v>
      </c>
      <c r="R777" s="23">
        <f t="shared" si="399"/>
        <v>0</v>
      </c>
      <c r="S777" s="23">
        <f t="shared" si="399"/>
        <v>0</v>
      </c>
      <c r="T777" s="23">
        <f t="shared" ref="T777:U777" si="400">T776</f>
        <v>0</v>
      </c>
      <c r="U777" s="23">
        <f t="shared" si="400"/>
        <v>0</v>
      </c>
      <c r="V777" s="23">
        <f t="shared" ref="V777" si="401">V776</f>
        <v>0</v>
      </c>
    </row>
    <row r="778" spans="2:22">
      <c r="G778" s="6"/>
      <c r="I778" s="7"/>
      <c r="J778" s="7"/>
      <c r="K778" s="7"/>
      <c r="L778" s="7"/>
      <c r="M778" s="7"/>
      <c r="N778" s="7"/>
      <c r="O778" s="7"/>
      <c r="P778" s="7"/>
      <c r="Q778" s="7"/>
      <c r="R778" s="7"/>
      <c r="S778" s="7"/>
      <c r="T778" s="7"/>
      <c r="U778" s="132"/>
      <c r="V778" s="7"/>
    </row>
    <row r="779" spans="2:22">
      <c r="G779" s="26" t="s">
        <v>12</v>
      </c>
      <c r="H779" s="55"/>
      <c r="I779" s="149"/>
      <c r="J779" s="150"/>
      <c r="K779" s="150"/>
      <c r="L779" s="150"/>
      <c r="M779" s="150"/>
      <c r="N779" s="150"/>
      <c r="O779" s="150"/>
      <c r="P779" s="150"/>
      <c r="Q779" s="150"/>
      <c r="R779" s="150"/>
      <c r="S779" s="150"/>
      <c r="T779" s="150"/>
      <c r="U779" s="150"/>
      <c r="V779" s="384"/>
    </row>
    <row r="780" spans="2:22">
      <c r="G780" s="6"/>
      <c r="I780" s="7"/>
      <c r="J780" s="7"/>
      <c r="K780" s="7"/>
      <c r="L780" s="7"/>
      <c r="M780" s="7"/>
      <c r="N780" s="7"/>
      <c r="O780" s="7"/>
      <c r="P780" s="7"/>
      <c r="Q780" s="7"/>
      <c r="R780" s="7"/>
      <c r="S780" s="7"/>
      <c r="T780" s="7"/>
      <c r="U780" s="7"/>
      <c r="V780" s="7"/>
    </row>
    <row r="781" spans="2:22" ht="18.75">
      <c r="C781" s="1" t="s">
        <v>290</v>
      </c>
      <c r="D781" s="1" t="s">
        <v>291</v>
      </c>
      <c r="E781" s="1" t="s">
        <v>107</v>
      </c>
      <c r="F781" s="9" t="s">
        <v>26</v>
      </c>
      <c r="H781" s="55"/>
      <c r="I781" s="151">
        <f xml:space="preserve"> I750 + I755 - I761 + I777 + I779</f>
        <v>0</v>
      </c>
      <c r="J781" s="152">
        <f xml:space="preserve"> J750 + J755 - J761 + J777 + J779</f>
        <v>0</v>
      </c>
      <c r="K781" s="152">
        <f xml:space="preserve"> K750 + K755 - K761 + K777 + K779</f>
        <v>0</v>
      </c>
      <c r="L781" s="152">
        <f t="shared" ref="L781:S781" si="402" xml:space="preserve"> L750 + L755 - L761 + L777 + L779</f>
        <v>0</v>
      </c>
      <c r="M781" s="152">
        <f t="shared" si="402"/>
        <v>0</v>
      </c>
      <c r="N781" s="152">
        <f t="shared" si="402"/>
        <v>0</v>
      </c>
      <c r="O781" s="152">
        <f t="shared" si="402"/>
        <v>7725</v>
      </c>
      <c r="P781" s="152">
        <f t="shared" si="402"/>
        <v>0</v>
      </c>
      <c r="Q781" s="152">
        <f t="shared" si="402"/>
        <v>0</v>
      </c>
      <c r="R781" s="152">
        <f t="shared" si="402"/>
        <v>0</v>
      </c>
      <c r="S781" s="152">
        <f t="shared" si="402"/>
        <v>0</v>
      </c>
      <c r="T781" s="152">
        <f t="shared" ref="T781:U781" si="403" xml:space="preserve"> T750 + T755 - T761 + T777 + T779</f>
        <v>0</v>
      </c>
      <c r="U781" s="152">
        <f t="shared" si="403"/>
        <v>0</v>
      </c>
      <c r="V781" s="385">
        <f t="shared" ref="V781" si="404" xml:space="preserve"> V750 + V755 - V761 + V777 + V779</f>
        <v>0</v>
      </c>
    </row>
    <row r="782" spans="2:22">
      <c r="G782" s="6"/>
      <c r="I782" s="7"/>
      <c r="J782" s="7"/>
      <c r="K782" s="7"/>
      <c r="L782" s="23"/>
      <c r="M782" s="23"/>
      <c r="N782" s="23"/>
      <c r="O782" s="23"/>
      <c r="P782" s="23"/>
      <c r="Q782" s="23"/>
      <c r="R782" s="23"/>
      <c r="S782" s="23"/>
      <c r="T782" s="23"/>
      <c r="U782" s="23"/>
      <c r="V782" s="23"/>
    </row>
    <row r="783" spans="2:22" ht="15.75" thickBot="1">
      <c r="S783" s="1"/>
    </row>
    <row r="784" spans="2:22">
      <c r="F784" s="8"/>
      <c r="G784" s="8"/>
      <c r="H784" s="8"/>
      <c r="I784" s="8"/>
      <c r="J784" s="8"/>
      <c r="K784" s="8"/>
      <c r="L784" s="8"/>
      <c r="M784" s="8"/>
      <c r="N784" s="8"/>
      <c r="O784" s="8"/>
      <c r="P784" s="8"/>
      <c r="Q784" s="8"/>
      <c r="R784" s="8"/>
      <c r="S784" s="8"/>
      <c r="T784" s="8"/>
      <c r="U784" s="8"/>
      <c r="V784" s="8"/>
    </row>
    <row r="785" spans="1:22" ht="15.75" thickBot="1">
      <c r="S785" s="1"/>
    </row>
    <row r="786" spans="1:22" ht="21.75" thickBot="1">
      <c r="F786" s="13" t="s">
        <v>4</v>
      </c>
      <c r="G786" s="13"/>
      <c r="H786" s="170" t="s">
        <v>156</v>
      </c>
      <c r="I786" s="176"/>
      <c r="S786" s="1"/>
    </row>
    <row r="787" spans="1:22">
      <c r="S787" s="1"/>
    </row>
    <row r="788" spans="1:22" ht="18.75">
      <c r="F788" s="9" t="s">
        <v>21</v>
      </c>
      <c r="G788" s="9"/>
      <c r="I788" s="2">
        <f>'Facility Detail'!$G$3475</f>
        <v>2011</v>
      </c>
      <c r="J788" s="2">
        <f t="shared" ref="J788:R788" si="405">I788+1</f>
        <v>2012</v>
      </c>
      <c r="K788" s="2">
        <f t="shared" si="405"/>
        <v>2013</v>
      </c>
      <c r="L788" s="2">
        <f t="shared" si="405"/>
        <v>2014</v>
      </c>
      <c r="M788" s="2">
        <f>L788+1</f>
        <v>2015</v>
      </c>
      <c r="N788" s="2">
        <f t="shared" si="405"/>
        <v>2016</v>
      </c>
      <c r="O788" s="2">
        <f t="shared" si="405"/>
        <v>2017</v>
      </c>
      <c r="P788" s="2">
        <f t="shared" si="405"/>
        <v>2018</v>
      </c>
      <c r="Q788" s="2">
        <f t="shared" si="405"/>
        <v>2019</v>
      </c>
      <c r="R788" s="2">
        <f t="shared" si="405"/>
        <v>2020</v>
      </c>
      <c r="S788" s="2">
        <f>R788+1</f>
        <v>2021</v>
      </c>
      <c r="T788" s="2">
        <f>S788+1</f>
        <v>2022</v>
      </c>
      <c r="U788" s="2">
        <f>T788+1</f>
        <v>2023</v>
      </c>
      <c r="V788" s="2">
        <f>U788+1</f>
        <v>2024</v>
      </c>
    </row>
    <row r="789" spans="1:22">
      <c r="G789" s="60" t="str">
        <f>"Total MWh Produced / Purchased from " &amp; H786</f>
        <v>Total MWh Produced / Purchased from Dunlap I</v>
      </c>
      <c r="H789" s="55"/>
      <c r="I789" s="3"/>
      <c r="J789" s="4"/>
      <c r="K789" s="4"/>
      <c r="L789" s="4"/>
      <c r="M789" s="4">
        <v>339706</v>
      </c>
      <c r="N789" s="4">
        <v>388498</v>
      </c>
      <c r="O789" s="4">
        <v>351261</v>
      </c>
      <c r="P789" s="4">
        <v>391874</v>
      </c>
      <c r="Q789" s="4">
        <v>182469</v>
      </c>
      <c r="R789" s="4">
        <v>416943</v>
      </c>
      <c r="S789" s="4">
        <v>435043</v>
      </c>
      <c r="T789" s="4">
        <v>469881</v>
      </c>
      <c r="U789" s="4">
        <v>432029</v>
      </c>
      <c r="V789" s="369">
        <v>477398.03154920967</v>
      </c>
    </row>
    <row r="790" spans="1:22">
      <c r="G790" s="60" t="s">
        <v>25</v>
      </c>
      <c r="H790" s="55"/>
      <c r="I790" s="260"/>
      <c r="J790" s="41"/>
      <c r="K790" s="41"/>
      <c r="L790" s="41"/>
      <c r="M790" s="41">
        <v>1</v>
      </c>
      <c r="N790" s="41">
        <v>1</v>
      </c>
      <c r="O790" s="41">
        <v>1</v>
      </c>
      <c r="P790" s="41">
        <v>1</v>
      </c>
      <c r="Q790" s="41">
        <v>1</v>
      </c>
      <c r="R790" s="41">
        <v>1</v>
      </c>
      <c r="S790" s="41">
        <v>1</v>
      </c>
      <c r="T790" s="41">
        <v>1</v>
      </c>
      <c r="U790" s="41">
        <v>1</v>
      </c>
      <c r="V790" s="381">
        <v>1</v>
      </c>
    </row>
    <row r="791" spans="1:22">
      <c r="G791" s="60" t="s">
        <v>20</v>
      </c>
      <c r="H791" s="55"/>
      <c r="I791" s="261"/>
      <c r="J791" s="36"/>
      <c r="K791" s="36"/>
      <c r="L791" s="36"/>
      <c r="M791" s="36">
        <v>8.0535999999999996E-2</v>
      </c>
      <c r="N791" s="36">
        <v>8.1698151927344531E-2</v>
      </c>
      <c r="O791" s="36">
        <v>8.0833713568703974E-2</v>
      </c>
      <c r="P791" s="36">
        <v>7.9451999999999995E-2</v>
      </c>
      <c r="Q791" s="36">
        <v>7.6724662968274293E-2</v>
      </c>
      <c r="R791" s="36">
        <f>R445</f>
        <v>8.1268700519883177E-2</v>
      </c>
      <c r="S791" s="36">
        <f>S2</f>
        <v>7.9696892166366717E-2</v>
      </c>
      <c r="T791" s="36">
        <f>T2</f>
        <v>7.8737918965874246E-2</v>
      </c>
      <c r="U791" s="36">
        <f>U2</f>
        <v>7.7386335360771719E-2</v>
      </c>
      <c r="V791" s="388">
        <f>V2</f>
        <v>7.7478165526227077E-2</v>
      </c>
    </row>
    <row r="792" spans="1:22">
      <c r="A792" s="1" t="s">
        <v>156</v>
      </c>
      <c r="G792" s="26" t="s">
        <v>22</v>
      </c>
      <c r="H792" s="6"/>
      <c r="I792" s="30">
        <f xml:space="preserve"> ROUND(I789 * I790 * I791,0)</f>
        <v>0</v>
      </c>
      <c r="J792" s="30">
        <f xml:space="preserve"> ROUND(J789 * J790 * J791,0)</f>
        <v>0</v>
      </c>
      <c r="K792" s="30">
        <f xml:space="preserve"> ROUND(K789 * K790 * K791,0)</f>
        <v>0</v>
      </c>
      <c r="L792" s="30">
        <f xml:space="preserve"> ROUND(L789 * L790 * L791,0)</f>
        <v>0</v>
      </c>
      <c r="M792" s="30">
        <v>27359</v>
      </c>
      <c r="N792" s="155">
        <v>31741</v>
      </c>
      <c r="O792" s="155">
        <v>25412</v>
      </c>
      <c r="P792" s="155">
        <v>31135</v>
      </c>
      <c r="Q792" s="155">
        <f>Q789*Q791</f>
        <v>13999.872527158042</v>
      </c>
      <c r="R792" s="155">
        <f>R789*R791</f>
        <v>33884.41580086165</v>
      </c>
      <c r="S792" s="155">
        <f>ROUNDDOWN(S789*S791,0)</f>
        <v>34671</v>
      </c>
      <c r="T792" s="155">
        <f>ROUNDUP(T789*T791,0)</f>
        <v>36998</v>
      </c>
      <c r="U792" s="155">
        <f>ROUNDUP(U789*U791,0)</f>
        <v>33434</v>
      </c>
      <c r="V792" s="155">
        <f>ROUNDDOWN(V789*V791,0)</f>
        <v>36987</v>
      </c>
    </row>
    <row r="793" spans="1:22">
      <c r="I793" s="29"/>
      <c r="J793" s="29"/>
      <c r="K793" s="29"/>
      <c r="L793" s="29"/>
      <c r="M793" s="29"/>
      <c r="N793" s="20"/>
      <c r="O793" s="20"/>
      <c r="P793" s="20"/>
      <c r="Q793" s="20"/>
      <c r="R793" s="20"/>
      <c r="S793" s="20"/>
      <c r="T793" s="20"/>
      <c r="U793" s="20"/>
      <c r="V793" s="20"/>
    </row>
    <row r="794" spans="1:22" ht="18.75">
      <c r="F794" s="9" t="s">
        <v>118</v>
      </c>
      <c r="I794" s="2">
        <f>'Facility Detail'!$G$3475</f>
        <v>2011</v>
      </c>
      <c r="J794" s="2">
        <f t="shared" ref="J794:R794" si="406">I794+1</f>
        <v>2012</v>
      </c>
      <c r="K794" s="2">
        <f t="shared" si="406"/>
        <v>2013</v>
      </c>
      <c r="L794" s="2">
        <f t="shared" si="406"/>
        <v>2014</v>
      </c>
      <c r="M794" s="2">
        <f>L794+1</f>
        <v>2015</v>
      </c>
      <c r="N794" s="2">
        <f t="shared" si="406"/>
        <v>2016</v>
      </c>
      <c r="O794" s="2">
        <f t="shared" si="406"/>
        <v>2017</v>
      </c>
      <c r="P794" s="2">
        <f t="shared" si="406"/>
        <v>2018</v>
      </c>
      <c r="Q794" s="2">
        <f t="shared" si="406"/>
        <v>2019</v>
      </c>
      <c r="R794" s="2">
        <f t="shared" si="406"/>
        <v>2020</v>
      </c>
      <c r="S794" s="2">
        <f>R794+1</f>
        <v>2021</v>
      </c>
      <c r="T794" s="2">
        <f>S794+1</f>
        <v>2022</v>
      </c>
      <c r="U794" s="2">
        <f>T794+1</f>
        <v>2023</v>
      </c>
      <c r="V794" s="2">
        <f>U794+1</f>
        <v>2024</v>
      </c>
    </row>
    <row r="795" spans="1:22">
      <c r="G795" s="60" t="s">
        <v>10</v>
      </c>
      <c r="H795" s="55"/>
      <c r="I795" s="38">
        <f>IF($J20 = "Eligible", I792 * 'Facility Detail'!$G$3472, 0 )</f>
        <v>0</v>
      </c>
      <c r="J795" s="11">
        <f>IF($J20 = "Eligible", J792 * 'Facility Detail'!$G$3472, 0 )</f>
        <v>0</v>
      </c>
      <c r="K795" s="11">
        <f>IF($J20 = "Eligible", K792 * 'Facility Detail'!$G$3472, 0 )</f>
        <v>0</v>
      </c>
      <c r="L795" s="11">
        <f>IF($J20 = "Eligible", L792 * 'Facility Detail'!$G$3472, 0 )</f>
        <v>0</v>
      </c>
      <c r="M795" s="11">
        <f>IF($J20 = "Eligible", M792 * 'Facility Detail'!$G$3472, 0 )</f>
        <v>0</v>
      </c>
      <c r="N795" s="11">
        <f>IF($J20 = "Eligible", N792 * 'Facility Detail'!$G$3472, 0 )</f>
        <v>0</v>
      </c>
      <c r="O795" s="11">
        <f>IF($J20 = "Eligible", O792 * 'Facility Detail'!$G$3472, 0 )</f>
        <v>0</v>
      </c>
      <c r="P795" s="11">
        <f>IF($J20 = "Eligible", P792 * 'Facility Detail'!$G$3472, 0 )</f>
        <v>0</v>
      </c>
      <c r="Q795" s="11">
        <f>IF($J20 = "Eligible", Q792 * 'Facility Detail'!$G$3472, 0 )</f>
        <v>0</v>
      </c>
      <c r="R795" s="11">
        <f>IF($J20 = "Eligible", R792 * 'Facility Detail'!$G$3472, 0 )</f>
        <v>0</v>
      </c>
      <c r="S795" s="11">
        <f>IF($J20 = "Eligible", S792 * 'Facility Detail'!$G$3472, 0 )</f>
        <v>0</v>
      </c>
      <c r="T795" s="11">
        <f>IF($J20 = "Eligible", T792 * 'Facility Detail'!$G$3472, 0 )</f>
        <v>0</v>
      </c>
      <c r="U795" s="11">
        <f>IF($J20 = "Eligible", U792 * 'Facility Detail'!$G$3472, 0 )</f>
        <v>0</v>
      </c>
      <c r="V795" s="370">
        <f>IF($J20 = "Eligible", V792 * 'Facility Detail'!$G$3472, 0 )</f>
        <v>0</v>
      </c>
    </row>
    <row r="796" spans="1:22">
      <c r="G796" s="60" t="s">
        <v>6</v>
      </c>
      <c r="H796" s="55"/>
      <c r="I796" s="39">
        <f t="shared" ref="I796:L796" si="407">IF($K20= "Eligible", I792, 0 )</f>
        <v>0</v>
      </c>
      <c r="J796" s="187">
        <f t="shared" si="407"/>
        <v>0</v>
      </c>
      <c r="K796" s="187">
        <f t="shared" si="407"/>
        <v>0</v>
      </c>
      <c r="L796" s="187">
        <f t="shared" si="407"/>
        <v>0</v>
      </c>
      <c r="M796" s="187">
        <f t="shared" ref="M796:V796" si="408">IF($K20= "Eligible", M792, 0 )</f>
        <v>0</v>
      </c>
      <c r="N796" s="187">
        <f t="shared" si="408"/>
        <v>0</v>
      </c>
      <c r="O796" s="187">
        <f t="shared" si="408"/>
        <v>0</v>
      </c>
      <c r="P796" s="187">
        <f t="shared" si="408"/>
        <v>0</v>
      </c>
      <c r="Q796" s="187">
        <f t="shared" si="408"/>
        <v>0</v>
      </c>
      <c r="R796" s="187">
        <f t="shared" si="408"/>
        <v>0</v>
      </c>
      <c r="S796" s="187">
        <f t="shared" si="408"/>
        <v>0</v>
      </c>
      <c r="T796" s="187">
        <f t="shared" si="408"/>
        <v>0</v>
      </c>
      <c r="U796" s="187">
        <f t="shared" si="408"/>
        <v>0</v>
      </c>
      <c r="V796" s="371">
        <f t="shared" si="408"/>
        <v>0</v>
      </c>
    </row>
    <row r="797" spans="1:22">
      <c r="G797" s="26" t="s">
        <v>120</v>
      </c>
      <c r="H797" s="6"/>
      <c r="I797" s="32">
        <f>SUM(I795:I796)</f>
        <v>0</v>
      </c>
      <c r="J797" s="33">
        <f t="shared" ref="J797:S797" si="409">SUM(J795:J796)</f>
        <v>0</v>
      </c>
      <c r="K797" s="33">
        <f t="shared" si="409"/>
        <v>0</v>
      </c>
      <c r="L797" s="33">
        <f t="shared" si="409"/>
        <v>0</v>
      </c>
      <c r="M797" s="33">
        <f t="shared" si="409"/>
        <v>0</v>
      </c>
      <c r="N797" s="33">
        <f t="shared" si="409"/>
        <v>0</v>
      </c>
      <c r="O797" s="33">
        <f t="shared" si="409"/>
        <v>0</v>
      </c>
      <c r="P797" s="33">
        <f t="shared" si="409"/>
        <v>0</v>
      </c>
      <c r="Q797" s="33">
        <f t="shared" si="409"/>
        <v>0</v>
      </c>
      <c r="R797" s="33">
        <f t="shared" si="409"/>
        <v>0</v>
      </c>
      <c r="S797" s="33">
        <f t="shared" si="409"/>
        <v>0</v>
      </c>
      <c r="T797" s="33">
        <f t="shared" ref="T797:U797" si="410">SUM(T795:T796)</f>
        <v>0</v>
      </c>
      <c r="U797" s="33">
        <f t="shared" si="410"/>
        <v>0</v>
      </c>
      <c r="V797" s="33">
        <f t="shared" ref="V797" si="411">SUM(V795:V796)</f>
        <v>0</v>
      </c>
    </row>
    <row r="798" spans="1:22">
      <c r="I798" s="31"/>
      <c r="J798" s="24"/>
      <c r="K798" s="24"/>
      <c r="L798" s="24"/>
      <c r="M798" s="24"/>
      <c r="N798" s="24"/>
      <c r="O798" s="24"/>
      <c r="P798" s="24"/>
      <c r="Q798" s="24"/>
      <c r="R798" s="24"/>
      <c r="S798" s="24"/>
      <c r="T798" s="24"/>
      <c r="U798" s="24"/>
      <c r="V798" s="24"/>
    </row>
    <row r="799" spans="1:22" ht="18.75">
      <c r="F799" s="9" t="s">
        <v>30</v>
      </c>
      <c r="I799" s="2">
        <f>'Facility Detail'!$G$3475</f>
        <v>2011</v>
      </c>
      <c r="J799" s="2">
        <f t="shared" ref="J799:R799" si="412">I799+1</f>
        <v>2012</v>
      </c>
      <c r="K799" s="2">
        <f t="shared" si="412"/>
        <v>2013</v>
      </c>
      <c r="L799" s="2">
        <f t="shared" si="412"/>
        <v>2014</v>
      </c>
      <c r="M799" s="2">
        <f>L799+1</f>
        <v>2015</v>
      </c>
      <c r="N799" s="2">
        <f t="shared" si="412"/>
        <v>2016</v>
      </c>
      <c r="O799" s="2">
        <f t="shared" si="412"/>
        <v>2017</v>
      </c>
      <c r="P799" s="2">
        <f t="shared" si="412"/>
        <v>2018</v>
      </c>
      <c r="Q799" s="2">
        <f t="shared" si="412"/>
        <v>2019</v>
      </c>
      <c r="R799" s="2">
        <f t="shared" si="412"/>
        <v>2020</v>
      </c>
      <c r="S799" s="2">
        <f>R799+1</f>
        <v>2021</v>
      </c>
      <c r="T799" s="2">
        <f>S799+1</f>
        <v>2022</v>
      </c>
      <c r="U799" s="2">
        <f>T799+1</f>
        <v>2023</v>
      </c>
      <c r="V799" s="2">
        <f>U799+1</f>
        <v>2024</v>
      </c>
    </row>
    <row r="800" spans="1:22">
      <c r="G800" s="60" t="s">
        <v>47</v>
      </c>
      <c r="H800" s="55"/>
      <c r="I800" s="69"/>
      <c r="J800" s="70"/>
      <c r="K800" s="70"/>
      <c r="L800" s="70"/>
      <c r="M800" s="70"/>
      <c r="N800" s="70"/>
      <c r="O800" s="70"/>
      <c r="P800" s="70"/>
      <c r="Q800" s="70"/>
      <c r="R800" s="70"/>
      <c r="S800" s="70"/>
      <c r="T800" s="70"/>
      <c r="U800" s="70"/>
      <c r="V800" s="372"/>
    </row>
    <row r="801" spans="6:22">
      <c r="G801" s="61" t="s">
        <v>23</v>
      </c>
      <c r="H801" s="129"/>
      <c r="I801" s="71"/>
      <c r="J801" s="72"/>
      <c r="K801" s="72"/>
      <c r="L801" s="72"/>
      <c r="M801" s="72"/>
      <c r="N801" s="72"/>
      <c r="O801" s="72"/>
      <c r="P801" s="72"/>
      <c r="Q801" s="72"/>
      <c r="R801" s="72"/>
      <c r="S801" s="72"/>
      <c r="T801" s="72"/>
      <c r="U801" s="72"/>
      <c r="V801" s="373"/>
    </row>
    <row r="802" spans="6:22">
      <c r="G802" s="61" t="s">
        <v>89</v>
      </c>
      <c r="H802" s="128"/>
      <c r="I802" s="43"/>
      <c r="J802" s="44"/>
      <c r="K802" s="44"/>
      <c r="L802" s="44"/>
      <c r="M802" s="44"/>
      <c r="N802" s="44"/>
      <c r="O802" s="44"/>
      <c r="P802" s="44"/>
      <c r="Q802" s="44"/>
      <c r="R802" s="44"/>
      <c r="S802" s="44"/>
      <c r="T802" s="44"/>
      <c r="U802" s="44"/>
      <c r="V802" s="374"/>
    </row>
    <row r="803" spans="6:22">
      <c r="G803" s="26" t="s">
        <v>90</v>
      </c>
      <c r="I803" s="7">
        <f t="shared" ref="I803:P803" si="413">SUM(I800:I802)</f>
        <v>0</v>
      </c>
      <c r="J803" s="7">
        <f t="shared" si="413"/>
        <v>0</v>
      </c>
      <c r="K803" s="7">
        <f t="shared" si="413"/>
        <v>0</v>
      </c>
      <c r="L803" s="7">
        <f t="shared" si="413"/>
        <v>0</v>
      </c>
      <c r="M803" s="7">
        <f t="shared" si="413"/>
        <v>0</v>
      </c>
      <c r="N803" s="7">
        <f t="shared" si="413"/>
        <v>0</v>
      </c>
      <c r="O803" s="7">
        <f t="shared" si="413"/>
        <v>0</v>
      </c>
      <c r="P803" s="7">
        <f t="shared" si="413"/>
        <v>0</v>
      </c>
      <c r="Q803" s="7"/>
      <c r="R803" s="7"/>
      <c r="S803" s="7"/>
      <c r="T803" s="7"/>
      <c r="U803" s="132"/>
      <c r="V803" s="7"/>
    </row>
    <row r="804" spans="6:22">
      <c r="G804" s="6"/>
      <c r="I804" s="7"/>
      <c r="J804" s="7"/>
      <c r="K804" s="7"/>
      <c r="L804" s="23"/>
      <c r="M804" s="23"/>
      <c r="N804" s="23"/>
      <c r="O804" s="23"/>
      <c r="P804" s="23"/>
      <c r="Q804" s="23"/>
      <c r="R804" s="23"/>
      <c r="S804" s="23"/>
      <c r="T804" s="23"/>
      <c r="U804" s="23"/>
      <c r="V804" s="23"/>
    </row>
    <row r="805" spans="6:22" ht="18.75">
      <c r="F805" s="9" t="s">
        <v>100</v>
      </c>
      <c r="I805" s="2">
        <f>'Facility Detail'!$G$3475</f>
        <v>2011</v>
      </c>
      <c r="J805" s="2">
        <f t="shared" ref="J805:R805" si="414">I805+1</f>
        <v>2012</v>
      </c>
      <c r="K805" s="2">
        <f t="shared" si="414"/>
        <v>2013</v>
      </c>
      <c r="L805" s="2">
        <f t="shared" si="414"/>
        <v>2014</v>
      </c>
      <c r="M805" s="2">
        <f>L805+1</f>
        <v>2015</v>
      </c>
      <c r="N805" s="2">
        <f t="shared" si="414"/>
        <v>2016</v>
      </c>
      <c r="O805" s="2">
        <f t="shared" si="414"/>
        <v>2017</v>
      </c>
      <c r="P805" s="2">
        <f t="shared" si="414"/>
        <v>2018</v>
      </c>
      <c r="Q805" s="2">
        <f t="shared" si="414"/>
        <v>2019</v>
      </c>
      <c r="R805" s="2">
        <f t="shared" si="414"/>
        <v>2020</v>
      </c>
      <c r="S805" s="2">
        <f>R805+1</f>
        <v>2021</v>
      </c>
      <c r="T805" s="2">
        <f>S805+1</f>
        <v>2022</v>
      </c>
      <c r="U805" s="2">
        <f>T805+1</f>
        <v>2023</v>
      </c>
      <c r="V805" s="2">
        <f>U805+1</f>
        <v>2024</v>
      </c>
    </row>
    <row r="806" spans="6:22">
      <c r="G806" s="60" t="s">
        <v>68</v>
      </c>
      <c r="I806" s="3">
        <f>I792</f>
        <v>0</v>
      </c>
      <c r="J806" s="45">
        <f>I806</f>
        <v>0</v>
      </c>
      <c r="K806" s="102"/>
      <c r="L806" s="102"/>
      <c r="M806" s="102"/>
      <c r="N806" s="102"/>
      <c r="O806" s="102"/>
      <c r="P806" s="102"/>
      <c r="Q806" s="102"/>
      <c r="R806" s="102"/>
      <c r="S806" s="102"/>
      <c r="T806" s="210"/>
      <c r="U806" s="210"/>
      <c r="V806" s="376"/>
    </row>
    <row r="807" spans="6:22">
      <c r="G807" s="60" t="s">
        <v>69</v>
      </c>
      <c r="I807" s="122">
        <f>J807</f>
        <v>0</v>
      </c>
      <c r="J807" s="10"/>
      <c r="K807" s="58"/>
      <c r="L807" s="58"/>
      <c r="M807" s="58"/>
      <c r="N807" s="58"/>
      <c r="O807" s="58"/>
      <c r="P807" s="58"/>
      <c r="Q807" s="58"/>
      <c r="R807" s="58"/>
      <c r="S807" s="58"/>
      <c r="T807" s="211"/>
      <c r="U807" s="211"/>
      <c r="V807" s="377"/>
    </row>
    <row r="808" spans="6:22">
      <c r="G808" s="60" t="s">
        <v>70</v>
      </c>
      <c r="I808" s="46"/>
      <c r="J808" s="10">
        <f>J792</f>
        <v>0</v>
      </c>
      <c r="K808" s="54">
        <f>J808</f>
        <v>0</v>
      </c>
      <c r="L808" s="58"/>
      <c r="M808" s="58"/>
      <c r="N808" s="58"/>
      <c r="O808" s="58"/>
      <c r="P808" s="58"/>
      <c r="Q808" s="58"/>
      <c r="R808" s="58"/>
      <c r="S808" s="58"/>
      <c r="T808" s="211"/>
      <c r="U808" s="211"/>
      <c r="V808" s="377"/>
    </row>
    <row r="809" spans="6:22">
      <c r="G809" s="60" t="s">
        <v>71</v>
      </c>
      <c r="I809" s="46"/>
      <c r="J809" s="54">
        <f>K809</f>
        <v>0</v>
      </c>
      <c r="K809" s="10"/>
      <c r="L809" s="58"/>
      <c r="M809" s="58"/>
      <c r="N809" s="58"/>
      <c r="O809" s="58"/>
      <c r="P809" s="58"/>
      <c r="Q809" s="58"/>
      <c r="R809" s="58"/>
      <c r="S809" s="58"/>
      <c r="T809" s="211"/>
      <c r="U809" s="211"/>
      <c r="V809" s="377"/>
    </row>
    <row r="810" spans="6:22">
      <c r="G810" s="60" t="s">
        <v>170</v>
      </c>
      <c r="I810" s="46"/>
      <c r="J810" s="114"/>
      <c r="K810" s="10">
        <f>K792</f>
        <v>0</v>
      </c>
      <c r="L810" s="115">
        <f>K810</f>
        <v>0</v>
      </c>
      <c r="M810" s="58"/>
      <c r="N810" s="58"/>
      <c r="O810" s="58"/>
      <c r="P810" s="58"/>
      <c r="Q810" s="58"/>
      <c r="R810" s="58"/>
      <c r="S810" s="58"/>
      <c r="T810" s="140"/>
      <c r="U810" s="140"/>
      <c r="V810" s="378"/>
    </row>
    <row r="811" spans="6:22">
      <c r="G811" s="60" t="s">
        <v>171</v>
      </c>
      <c r="I811" s="46"/>
      <c r="J811" s="114"/>
      <c r="K811" s="54">
        <f>L811</f>
        <v>0</v>
      </c>
      <c r="L811" s="10"/>
      <c r="M811" s="58"/>
      <c r="N811" s="58"/>
      <c r="O811" s="58" t="s">
        <v>169</v>
      </c>
      <c r="P811" s="58"/>
      <c r="Q811" s="58"/>
      <c r="R811" s="58"/>
      <c r="S811" s="58"/>
      <c r="T811" s="140"/>
      <c r="U811" s="140"/>
      <c r="V811" s="378"/>
    </row>
    <row r="812" spans="6:22">
      <c r="G812" s="60" t="s">
        <v>172</v>
      </c>
      <c r="I812" s="46"/>
      <c r="J812" s="114"/>
      <c r="K812" s="114"/>
      <c r="L812" s="10"/>
      <c r="M812" s="115">
        <f>L812</f>
        <v>0</v>
      </c>
      <c r="N812" s="114"/>
      <c r="O812" s="58"/>
      <c r="P812" s="58"/>
      <c r="Q812" s="58"/>
      <c r="R812" s="58"/>
      <c r="S812" s="58"/>
      <c r="T812" s="140"/>
      <c r="U812" s="140"/>
      <c r="V812" s="378"/>
    </row>
    <row r="813" spans="6:22">
      <c r="G813" s="60" t="s">
        <v>173</v>
      </c>
      <c r="I813" s="46"/>
      <c r="J813" s="114"/>
      <c r="K813" s="114"/>
      <c r="L813" s="54"/>
      <c r="M813" s="10"/>
      <c r="N813" s="114"/>
      <c r="O813" s="58"/>
      <c r="P813" s="58"/>
      <c r="Q813" s="58"/>
      <c r="R813" s="58"/>
      <c r="S813" s="58"/>
      <c r="T813" s="140"/>
      <c r="U813" s="140"/>
      <c r="V813" s="378"/>
    </row>
    <row r="814" spans="6:22">
      <c r="G814" s="60" t="s">
        <v>174</v>
      </c>
      <c r="I814" s="46"/>
      <c r="J814" s="114"/>
      <c r="K814" s="114"/>
      <c r="L814" s="114"/>
      <c r="M814" s="10">
        <f>M792</f>
        <v>27359</v>
      </c>
      <c r="N814" s="115">
        <f>M814</f>
        <v>27359</v>
      </c>
      <c r="O814" s="58"/>
      <c r="P814" s="58"/>
      <c r="Q814" s="58"/>
      <c r="R814" s="58"/>
      <c r="S814" s="58"/>
      <c r="T814" s="140"/>
      <c r="U814" s="140"/>
      <c r="V814" s="378"/>
    </row>
    <row r="815" spans="6:22">
      <c r="G815" s="60" t="s">
        <v>175</v>
      </c>
      <c r="I815" s="46"/>
      <c r="J815" s="114"/>
      <c r="K815" s="114"/>
      <c r="L815" s="114"/>
      <c r="M815" s="54"/>
      <c r="N815" s="10"/>
      <c r="O815" s="58"/>
      <c r="P815" s="58"/>
      <c r="Q815" s="58"/>
      <c r="R815" s="58"/>
      <c r="S815" s="58"/>
      <c r="T815" s="140"/>
      <c r="U815" s="140"/>
      <c r="V815" s="378"/>
    </row>
    <row r="816" spans="6:22">
      <c r="G816" s="60" t="s">
        <v>176</v>
      </c>
      <c r="I816" s="46"/>
      <c r="J816" s="114"/>
      <c r="K816" s="114"/>
      <c r="L816" s="114"/>
      <c r="M816" s="114"/>
      <c r="N816" s="143">
        <v>0</v>
      </c>
      <c r="O816" s="116">
        <f>N816</f>
        <v>0</v>
      </c>
      <c r="P816" s="58"/>
      <c r="Q816" s="58"/>
      <c r="R816" s="58"/>
      <c r="S816" s="58"/>
      <c r="T816" s="140"/>
      <c r="U816" s="140"/>
      <c r="V816" s="378"/>
    </row>
    <row r="817" spans="2:22">
      <c r="G817" s="60" t="s">
        <v>167</v>
      </c>
      <c r="I817" s="46"/>
      <c r="J817" s="114"/>
      <c r="K817" s="114"/>
      <c r="L817" s="114"/>
      <c r="M817" s="114"/>
      <c r="N817" s="144"/>
      <c r="O817" s="117"/>
      <c r="P817" s="58"/>
      <c r="Q817" s="58"/>
      <c r="R817" s="58"/>
      <c r="S817" s="58"/>
      <c r="T817" s="140"/>
      <c r="U817" s="140"/>
      <c r="V817" s="378"/>
    </row>
    <row r="818" spans="2:22">
      <c r="G818" s="60" t="s">
        <v>168</v>
      </c>
      <c r="I818" s="46"/>
      <c r="J818" s="114"/>
      <c r="K818" s="114"/>
      <c r="L818" s="114"/>
      <c r="M818" s="114"/>
      <c r="N818" s="114"/>
      <c r="O818" s="117">
        <v>24513</v>
      </c>
      <c r="P818" s="116">
        <f>O818</f>
        <v>24513</v>
      </c>
      <c r="Q818" s="58"/>
      <c r="R818" s="58"/>
      <c r="S818" s="58"/>
      <c r="T818" s="140"/>
      <c r="U818" s="140"/>
      <c r="V818" s="378"/>
    </row>
    <row r="819" spans="2:22">
      <c r="G819" s="60" t="s">
        <v>185</v>
      </c>
      <c r="I819" s="46"/>
      <c r="J819" s="114"/>
      <c r="K819" s="114"/>
      <c r="L819" s="114"/>
      <c r="M819" s="114"/>
      <c r="N819" s="114"/>
      <c r="O819" s="116"/>
      <c r="P819" s="117"/>
      <c r="Q819" s="58"/>
      <c r="R819" s="58"/>
      <c r="S819" s="58"/>
      <c r="T819" s="140"/>
      <c r="U819" s="140"/>
      <c r="V819" s="378"/>
    </row>
    <row r="820" spans="2:22">
      <c r="G820" s="60" t="s">
        <v>186</v>
      </c>
      <c r="I820" s="46"/>
      <c r="J820" s="114"/>
      <c r="K820" s="114"/>
      <c r="L820" s="114"/>
      <c r="M820" s="114"/>
      <c r="N820" s="114"/>
      <c r="O820" s="114"/>
      <c r="P820" s="117">
        <v>0</v>
      </c>
      <c r="Q820" s="54">
        <f>P820</f>
        <v>0</v>
      </c>
      <c r="R820" s="58"/>
      <c r="S820" s="58"/>
      <c r="T820" s="140"/>
      <c r="U820" s="140"/>
      <c r="V820" s="378"/>
    </row>
    <row r="821" spans="2:22">
      <c r="G821" s="60" t="s">
        <v>187</v>
      </c>
      <c r="I821" s="46"/>
      <c r="J821" s="114"/>
      <c r="K821" s="114"/>
      <c r="L821" s="114"/>
      <c r="M821" s="114"/>
      <c r="N821" s="114"/>
      <c r="O821" s="114"/>
      <c r="P821" s="116"/>
      <c r="Q821" s="275"/>
      <c r="R821" s="58"/>
      <c r="S821" s="58"/>
      <c r="T821" s="140"/>
      <c r="U821" s="140"/>
      <c r="V821" s="378"/>
    </row>
    <row r="822" spans="2:22">
      <c r="G822" s="60" t="s">
        <v>188</v>
      </c>
      <c r="I822" s="46"/>
      <c r="J822" s="114"/>
      <c r="K822" s="114"/>
      <c r="L822" s="114"/>
      <c r="M822" s="114"/>
      <c r="N822" s="114"/>
      <c r="O822" s="114"/>
      <c r="P822" s="114"/>
      <c r="Q822" s="117"/>
      <c r="R822" s="145">
        <f>P822</f>
        <v>0</v>
      </c>
      <c r="S822" s="58"/>
      <c r="T822" s="140"/>
      <c r="U822" s="140"/>
      <c r="V822" s="378"/>
    </row>
    <row r="823" spans="2:22">
      <c r="G823" s="60" t="s">
        <v>189</v>
      </c>
      <c r="I823" s="46"/>
      <c r="J823" s="114"/>
      <c r="K823" s="114"/>
      <c r="L823" s="114"/>
      <c r="M823" s="114"/>
      <c r="N823" s="114"/>
      <c r="O823" s="114"/>
      <c r="P823" s="114"/>
      <c r="Q823" s="145"/>
      <c r="R823" s="167"/>
      <c r="S823" s="58"/>
      <c r="T823" s="140"/>
      <c r="U823" s="140"/>
      <c r="V823" s="378"/>
    </row>
    <row r="824" spans="2:22">
      <c r="G824" s="60" t="s">
        <v>190</v>
      </c>
      <c r="I824" s="46"/>
      <c r="J824" s="114"/>
      <c r="K824" s="114"/>
      <c r="L824" s="114"/>
      <c r="M824" s="114"/>
      <c r="N824" s="114"/>
      <c r="O824" s="114"/>
      <c r="P824" s="114"/>
      <c r="Q824" s="114"/>
      <c r="R824" s="167"/>
      <c r="S824" s="145">
        <f>R824</f>
        <v>0</v>
      </c>
      <c r="T824" s="140"/>
      <c r="U824" s="140"/>
      <c r="V824" s="378"/>
    </row>
    <row r="825" spans="2:22">
      <c r="G825" s="60" t="s">
        <v>199</v>
      </c>
      <c r="I825" s="46"/>
      <c r="J825" s="114"/>
      <c r="K825" s="114"/>
      <c r="L825" s="114"/>
      <c r="M825" s="114"/>
      <c r="N825" s="114"/>
      <c r="O825" s="114"/>
      <c r="P825" s="114"/>
      <c r="Q825" s="114"/>
      <c r="R825" s="116"/>
      <c r="S825" s="167">
        <v>0</v>
      </c>
      <c r="T825" s="140"/>
      <c r="U825" s="140"/>
      <c r="V825" s="378"/>
    </row>
    <row r="826" spans="2:22">
      <c r="G826" s="60" t="s">
        <v>200</v>
      </c>
      <c r="I826" s="46"/>
      <c r="J826" s="114"/>
      <c r="K826" s="114"/>
      <c r="L826" s="114"/>
      <c r="M826" s="114"/>
      <c r="N826" s="114"/>
      <c r="O826" s="114"/>
      <c r="P826" s="114"/>
      <c r="Q826" s="114"/>
      <c r="R826" s="114"/>
      <c r="S826" s="167">
        <v>0</v>
      </c>
      <c r="T826" s="145">
        <f>S826</f>
        <v>0</v>
      </c>
      <c r="U826" s="140"/>
      <c r="V826" s="378"/>
    </row>
    <row r="827" spans="2:22">
      <c r="G827" s="60" t="s">
        <v>308</v>
      </c>
      <c r="I827" s="46"/>
      <c r="J827" s="114"/>
      <c r="K827" s="114"/>
      <c r="L827" s="114"/>
      <c r="M827" s="114"/>
      <c r="N827" s="114"/>
      <c r="O827" s="114"/>
      <c r="P827" s="114"/>
      <c r="Q827" s="114"/>
      <c r="R827" s="114"/>
      <c r="S827" s="116">
        <f>T827</f>
        <v>0</v>
      </c>
      <c r="T827" s="167">
        <v>0</v>
      </c>
      <c r="U827" s="140"/>
      <c r="V827" s="378"/>
    </row>
    <row r="828" spans="2:22">
      <c r="G828" s="60" t="s">
        <v>307</v>
      </c>
      <c r="I828" s="110"/>
      <c r="J828" s="103"/>
      <c r="K828" s="103"/>
      <c r="L828" s="103"/>
      <c r="M828" s="103"/>
      <c r="N828" s="103"/>
      <c r="O828" s="103"/>
      <c r="P828" s="103"/>
      <c r="Q828" s="103"/>
      <c r="R828" s="103"/>
      <c r="S828" s="103"/>
      <c r="T828" s="167">
        <v>0</v>
      </c>
      <c r="U828" s="145">
        <f>T828</f>
        <v>0</v>
      </c>
      <c r="V828" s="347">
        <f>U828</f>
        <v>0</v>
      </c>
    </row>
    <row r="829" spans="2:22">
      <c r="G829" s="60" t="s">
        <v>318</v>
      </c>
      <c r="I829" s="110"/>
      <c r="J829" s="103"/>
      <c r="K829" s="103"/>
      <c r="L829" s="103"/>
      <c r="M829" s="103"/>
      <c r="N829" s="103"/>
      <c r="O829" s="103"/>
      <c r="P829" s="103"/>
      <c r="Q829" s="103"/>
      <c r="R829" s="103"/>
      <c r="S829" s="103"/>
      <c r="T829" s="116">
        <f>U829</f>
        <v>0</v>
      </c>
      <c r="U829" s="367">
        <v>0</v>
      </c>
      <c r="V829" s="389">
        <v>0</v>
      </c>
    </row>
    <row r="830" spans="2:22">
      <c r="G830" s="60" t="s">
        <v>319</v>
      </c>
      <c r="I830" s="47"/>
      <c r="J830" s="188"/>
      <c r="K830" s="188"/>
      <c r="L830" s="188"/>
      <c r="M830" s="188"/>
      <c r="N830" s="188"/>
      <c r="O830" s="188"/>
      <c r="P830" s="188"/>
      <c r="Q830" s="188"/>
      <c r="R830" s="188"/>
      <c r="S830" s="188"/>
      <c r="T830" s="188"/>
      <c r="U830" s="391">
        <v>0</v>
      </c>
      <c r="V830" s="390">
        <v>0</v>
      </c>
    </row>
    <row r="831" spans="2:22">
      <c r="B831" s="1" t="s">
        <v>156</v>
      </c>
      <c r="G831" s="26" t="s">
        <v>17</v>
      </c>
      <c r="I831" s="7">
        <f xml:space="preserve"> I812 - I811</f>
        <v>0</v>
      </c>
      <c r="J831" s="7">
        <f xml:space="preserve"> J811 + J814 - J813 - J812</f>
        <v>0</v>
      </c>
      <c r="K831" s="7">
        <v>0</v>
      </c>
      <c r="L831" s="7">
        <f>L810-L811-L812</f>
        <v>0</v>
      </c>
      <c r="M831" s="7">
        <f>M812-M813-M814</f>
        <v>-27359</v>
      </c>
      <c r="N831" s="7">
        <f>N814-N815-N816</f>
        <v>27359</v>
      </c>
      <c r="O831" s="7">
        <f>O816-O817-O818</f>
        <v>-24513</v>
      </c>
      <c r="P831" s="148">
        <f>P818-P819-P820</f>
        <v>24513</v>
      </c>
      <c r="Q831" s="148">
        <f>Q820-Q821-Q822</f>
        <v>0</v>
      </c>
      <c r="R831" s="148">
        <f>R825</f>
        <v>0</v>
      </c>
      <c r="S831" s="7">
        <f>S824-S825+S826-S827</f>
        <v>0</v>
      </c>
      <c r="T831" s="7">
        <f>T826-T827-T828+T829</f>
        <v>0</v>
      </c>
      <c r="U831" s="132">
        <f>U828-U829-U830</f>
        <v>0</v>
      </c>
      <c r="V831" s="7">
        <f>V828-V829-V830</f>
        <v>0</v>
      </c>
    </row>
    <row r="832" spans="2:22">
      <c r="G832" s="6"/>
      <c r="I832" s="148"/>
      <c r="J832" s="148"/>
      <c r="K832" s="148"/>
      <c r="L832" s="148"/>
      <c r="M832" s="148"/>
      <c r="N832" s="148"/>
      <c r="O832" s="148"/>
      <c r="P832" s="148"/>
      <c r="Q832" s="148"/>
      <c r="R832" s="148"/>
      <c r="S832" s="148"/>
      <c r="T832" s="148"/>
      <c r="U832" s="386"/>
      <c r="V832" s="148"/>
    </row>
    <row r="833" spans="1:22">
      <c r="G833" s="26" t="s">
        <v>12</v>
      </c>
      <c r="H833" s="55"/>
      <c r="I833" s="149"/>
      <c r="J833" s="150"/>
      <c r="K833" s="150"/>
      <c r="L833" s="150"/>
      <c r="M833" s="150"/>
      <c r="N833" s="150"/>
      <c r="O833" s="150"/>
      <c r="P833" s="150"/>
      <c r="Q833" s="150"/>
      <c r="R833" s="150"/>
      <c r="S833" s="150"/>
      <c r="T833" s="150"/>
      <c r="U833" s="150"/>
      <c r="V833" s="384"/>
    </row>
    <row r="834" spans="1:22">
      <c r="G834" s="6"/>
      <c r="I834" s="148"/>
      <c r="J834" s="148"/>
      <c r="K834" s="148"/>
      <c r="L834" s="148"/>
      <c r="M834" s="148"/>
      <c r="N834" s="148"/>
      <c r="O834" s="148"/>
      <c r="P834" s="148"/>
      <c r="Q834" s="148"/>
      <c r="R834" s="148"/>
      <c r="S834" s="148"/>
      <c r="T834" s="148"/>
      <c r="U834" s="148"/>
      <c r="V834" s="148"/>
    </row>
    <row r="835" spans="1:22" ht="18.75">
      <c r="C835" s="1" t="s">
        <v>156</v>
      </c>
      <c r="D835" s="1" t="s">
        <v>157</v>
      </c>
      <c r="E835" s="1" t="s">
        <v>107</v>
      </c>
      <c r="F835" s="9" t="s">
        <v>26</v>
      </c>
      <c r="H835" s="55"/>
      <c r="I835" s="151">
        <f t="shared" ref="I835:S835" si="415" xml:space="preserve"> I792 + I797 - I803 + I831 + I833</f>
        <v>0</v>
      </c>
      <c r="J835" s="152">
        <f t="shared" si="415"/>
        <v>0</v>
      </c>
      <c r="K835" s="152">
        <f t="shared" si="415"/>
        <v>0</v>
      </c>
      <c r="L835" s="152">
        <f t="shared" si="415"/>
        <v>0</v>
      </c>
      <c r="M835" s="152">
        <f t="shared" si="415"/>
        <v>0</v>
      </c>
      <c r="N835" s="152">
        <f t="shared" si="415"/>
        <v>59100</v>
      </c>
      <c r="O835" s="152">
        <f t="shared" si="415"/>
        <v>899</v>
      </c>
      <c r="P835" s="152">
        <f t="shared" si="415"/>
        <v>55648</v>
      </c>
      <c r="Q835" s="152">
        <f t="shared" si="415"/>
        <v>13999.872527158042</v>
      </c>
      <c r="R835" s="152">
        <f t="shared" si="415"/>
        <v>33884.41580086165</v>
      </c>
      <c r="S835" s="152">
        <f t="shared" si="415"/>
        <v>34671</v>
      </c>
      <c r="T835" s="152">
        <f t="shared" ref="T835:U835" si="416" xml:space="preserve"> T792 + T797 - T803 + T831 + T833</f>
        <v>36998</v>
      </c>
      <c r="U835" s="152">
        <f t="shared" si="416"/>
        <v>33434</v>
      </c>
      <c r="V835" s="385">
        <f t="shared" ref="V835" si="417" xml:space="preserve"> V792 + V797 - V803 + V831 + V833</f>
        <v>36987</v>
      </c>
    </row>
    <row r="836" spans="1:22">
      <c r="G836" s="6"/>
      <c r="I836" s="7"/>
      <c r="J836" s="7"/>
      <c r="K836" s="7"/>
      <c r="L836" s="23"/>
      <c r="M836" s="23"/>
      <c r="N836" s="23"/>
      <c r="O836" s="23"/>
      <c r="P836" s="23"/>
      <c r="Q836" s="23"/>
      <c r="R836" s="23"/>
      <c r="S836" s="23"/>
      <c r="T836" s="23"/>
      <c r="U836" s="23"/>
      <c r="V836" s="23"/>
    </row>
    <row r="837" spans="1:22" ht="15.75" thickBot="1">
      <c r="S837" s="1"/>
    </row>
    <row r="838" spans="1:22">
      <c r="F838" s="8"/>
      <c r="G838" s="8"/>
      <c r="H838" s="8"/>
      <c r="I838" s="8"/>
      <c r="J838" s="8"/>
      <c r="K838" s="8"/>
      <c r="L838" s="8"/>
      <c r="M838" s="8"/>
      <c r="N838" s="8"/>
      <c r="O838" s="8"/>
      <c r="P838" s="8"/>
      <c r="Q838" s="8"/>
      <c r="R838" s="8"/>
      <c r="S838" s="8"/>
      <c r="T838" s="8"/>
      <c r="U838" s="8"/>
      <c r="V838" s="8"/>
    </row>
    <row r="839" spans="1:22" ht="15.75" thickBot="1">
      <c r="S839" s="1"/>
    </row>
    <row r="840" spans="1:22" ht="21.75" thickBot="1">
      <c r="F840" s="13" t="s">
        <v>4</v>
      </c>
      <c r="G840" s="13"/>
      <c r="H840" s="179" t="s">
        <v>213</v>
      </c>
      <c r="I840" s="177"/>
      <c r="S840" s="1"/>
    </row>
    <row r="841" spans="1:22">
      <c r="S841" s="1"/>
    </row>
    <row r="842" spans="1:22" ht="18.75">
      <c r="F842" s="9" t="s">
        <v>21</v>
      </c>
      <c r="G842" s="9"/>
      <c r="I842" s="2">
        <f>'Facility Detail'!$G$3475</f>
        <v>2011</v>
      </c>
      <c r="J842" s="2">
        <f t="shared" ref="J842:R842" si="418">I842+1</f>
        <v>2012</v>
      </c>
      <c r="K842" s="2">
        <f t="shared" si="418"/>
        <v>2013</v>
      </c>
      <c r="L842" s="2">
        <f t="shared" si="418"/>
        <v>2014</v>
      </c>
      <c r="M842" s="2">
        <f>L842+1</f>
        <v>2015</v>
      </c>
      <c r="N842" s="2">
        <f t="shared" si="418"/>
        <v>2016</v>
      </c>
      <c r="O842" s="2">
        <f t="shared" si="418"/>
        <v>2017</v>
      </c>
      <c r="P842" s="2">
        <f t="shared" si="418"/>
        <v>2018</v>
      </c>
      <c r="Q842" s="2">
        <f t="shared" si="418"/>
        <v>2019</v>
      </c>
      <c r="R842" s="2">
        <f t="shared" si="418"/>
        <v>2020</v>
      </c>
      <c r="S842" s="2">
        <f>R842+1</f>
        <v>2021</v>
      </c>
      <c r="T842" s="2">
        <f>S842+1</f>
        <v>2022</v>
      </c>
      <c r="U842" s="2">
        <f>T842+1</f>
        <v>2023</v>
      </c>
      <c r="V842" s="2">
        <f>U842+1</f>
        <v>2024</v>
      </c>
    </row>
    <row r="843" spans="1:22">
      <c r="G843" s="60" t="str">
        <f>"Total MWh Produced / Purchased from " &amp; H840</f>
        <v>Total MWh Produced / Purchased from Ekola Flats Wind</v>
      </c>
      <c r="H843" s="55"/>
      <c r="I843" s="3"/>
      <c r="J843" s="4"/>
      <c r="K843" s="4"/>
      <c r="L843" s="4"/>
      <c r="M843" s="4"/>
      <c r="N843" s="4"/>
      <c r="O843" s="4"/>
      <c r="P843" s="4"/>
      <c r="Q843" s="4"/>
      <c r="R843" s="4"/>
      <c r="S843" s="4">
        <v>736904</v>
      </c>
      <c r="T843" s="4">
        <v>805728</v>
      </c>
      <c r="U843" s="4">
        <v>753554</v>
      </c>
      <c r="V843" s="369">
        <v>804029.10207149957</v>
      </c>
    </row>
    <row r="844" spans="1:22">
      <c r="G844" s="60" t="s">
        <v>25</v>
      </c>
      <c r="H844" s="55"/>
      <c r="I844" s="260"/>
      <c r="J844" s="41"/>
      <c r="K844" s="41"/>
      <c r="L844" s="41"/>
      <c r="M844" s="41"/>
      <c r="N844" s="41"/>
      <c r="O844" s="41"/>
      <c r="P844" s="41"/>
      <c r="Q844" s="41"/>
      <c r="R844" s="41"/>
      <c r="S844" s="41">
        <v>1</v>
      </c>
      <c r="T844" s="41">
        <v>1</v>
      </c>
      <c r="U844" s="41">
        <v>1</v>
      </c>
      <c r="V844" s="381">
        <v>1</v>
      </c>
    </row>
    <row r="845" spans="1:22">
      <c r="G845" s="60" t="s">
        <v>20</v>
      </c>
      <c r="H845" s="55"/>
      <c r="I845" s="261"/>
      <c r="J845" s="36"/>
      <c r="K845" s="36"/>
      <c r="L845" s="36"/>
      <c r="M845" s="36"/>
      <c r="N845" s="36"/>
      <c r="O845" s="36"/>
      <c r="P845" s="36"/>
      <c r="Q845" s="36"/>
      <c r="R845" s="36"/>
      <c r="S845" s="36">
        <f>S2</f>
        <v>7.9696892166366717E-2</v>
      </c>
      <c r="T845" s="36">
        <f>T2</f>
        <v>7.8737918965874246E-2</v>
      </c>
      <c r="U845" s="36">
        <f>U2</f>
        <v>7.7386335360771719E-2</v>
      </c>
      <c r="V845" s="388">
        <f>V2</f>
        <v>7.7478165526227077E-2</v>
      </c>
    </row>
    <row r="846" spans="1:22">
      <c r="A846" s="1" t="s">
        <v>213</v>
      </c>
      <c r="G846" s="26" t="s">
        <v>22</v>
      </c>
      <c r="H846" s="6"/>
      <c r="I846" s="30">
        <f xml:space="preserve"> ROUND(I843 * I844 * I845,0)</f>
        <v>0</v>
      </c>
      <c r="J846" s="30">
        <f xml:space="preserve"> ROUND(J843 * J844 * J845,0)</f>
        <v>0</v>
      </c>
      <c r="K846" s="30">
        <f xml:space="preserve"> ROUND(K843 * K844 * K845,0)</f>
        <v>0</v>
      </c>
      <c r="L846" s="30">
        <f xml:space="preserve"> ROUND(L843 * L844 * L845,0)</f>
        <v>0</v>
      </c>
      <c r="M846" s="30">
        <f t="shared" ref="M846:P846" si="419">M843*M845</f>
        <v>0</v>
      </c>
      <c r="N846" s="155">
        <f t="shared" si="419"/>
        <v>0</v>
      </c>
      <c r="O846" s="155">
        <f t="shared" si="419"/>
        <v>0</v>
      </c>
      <c r="P846" s="155">
        <f t="shared" si="419"/>
        <v>0</v>
      </c>
      <c r="Q846" s="155">
        <f>Q843*Q845</f>
        <v>0</v>
      </c>
      <c r="R846" s="155">
        <f>R843*R845</f>
        <v>0</v>
      </c>
      <c r="S846" s="155">
        <f>ROUND(S843*S845,0)</f>
        <v>58729</v>
      </c>
      <c r="T846" s="155">
        <f t="shared" ref="T846" si="420">ROUNDDOWN(T843*T845,0)</f>
        <v>63441</v>
      </c>
      <c r="U846" s="155">
        <f>ROUNDUP(U843*U845,0)</f>
        <v>58315</v>
      </c>
      <c r="V846" s="155">
        <f t="shared" ref="V846" si="421">ROUNDDOWN(V843*V845,0)</f>
        <v>62294</v>
      </c>
    </row>
    <row r="847" spans="1:22">
      <c r="I847" s="29"/>
      <c r="J847" s="29"/>
      <c r="K847" s="29"/>
      <c r="L847" s="29"/>
      <c r="M847" s="29"/>
      <c r="N847" s="20"/>
      <c r="O847" s="20"/>
      <c r="P847" s="20"/>
      <c r="Q847" s="20"/>
      <c r="R847" s="20"/>
      <c r="S847" s="20"/>
      <c r="T847" s="20"/>
      <c r="U847" s="20"/>
      <c r="V847" s="20"/>
    </row>
    <row r="848" spans="1:22" ht="18.75">
      <c r="F848" s="9" t="s">
        <v>118</v>
      </c>
      <c r="I848" s="2">
        <f>'Facility Detail'!$G$3475</f>
        <v>2011</v>
      </c>
      <c r="J848" s="2">
        <f t="shared" ref="J848:R848" si="422">I848+1</f>
        <v>2012</v>
      </c>
      <c r="K848" s="2">
        <f t="shared" si="422"/>
        <v>2013</v>
      </c>
      <c r="L848" s="2">
        <f t="shared" si="422"/>
        <v>2014</v>
      </c>
      <c r="M848" s="2">
        <f>L848+1</f>
        <v>2015</v>
      </c>
      <c r="N848" s="2">
        <f t="shared" si="422"/>
        <v>2016</v>
      </c>
      <c r="O848" s="2">
        <f t="shared" si="422"/>
        <v>2017</v>
      </c>
      <c r="P848" s="2">
        <f t="shared" si="422"/>
        <v>2018</v>
      </c>
      <c r="Q848" s="2">
        <f t="shared" si="422"/>
        <v>2019</v>
      </c>
      <c r="R848" s="2">
        <f t="shared" si="422"/>
        <v>2020</v>
      </c>
      <c r="S848" s="2">
        <f>R848+1</f>
        <v>2021</v>
      </c>
      <c r="T848" s="2">
        <f>S848+1</f>
        <v>2022</v>
      </c>
      <c r="U848" s="2">
        <f>T848+1</f>
        <v>2023</v>
      </c>
      <c r="V848" s="2">
        <f>U848+1</f>
        <v>2024</v>
      </c>
    </row>
    <row r="849" spans="6:22">
      <c r="G849" s="60" t="s">
        <v>10</v>
      </c>
      <c r="H849" s="55"/>
      <c r="I849" s="38">
        <f>IF($J21 = "Eligible", I846 * 'Facility Detail'!$G$3472, 0 )</f>
        <v>0</v>
      </c>
      <c r="J849" s="11">
        <f>IF($J21 = "Eligible", J846 * 'Facility Detail'!$G$3472, 0 )</f>
        <v>0</v>
      </c>
      <c r="K849" s="11">
        <f>IF($J21 = "Eligible", K846 * 'Facility Detail'!$G$3472, 0 )</f>
        <v>0</v>
      </c>
      <c r="L849" s="11">
        <f>IF($J21 = "Eligible", L846 * 'Facility Detail'!$G$3472, 0 )</f>
        <v>0</v>
      </c>
      <c r="M849" s="11">
        <f>IF($J21 = "Eligible", M846 * 'Facility Detail'!$G$3472, 0 )</f>
        <v>0</v>
      </c>
      <c r="N849" s="11">
        <f>IF($J21 = "Eligible", N846 * 'Facility Detail'!$G$3472, 0 )</f>
        <v>0</v>
      </c>
      <c r="O849" s="11">
        <f>IF($J21 = "Eligible", O846 * 'Facility Detail'!$G$3472, 0 )</f>
        <v>0</v>
      </c>
      <c r="P849" s="11">
        <f>IF($J21 = "Eligible", P846 * 'Facility Detail'!$G$3472, 0 )</f>
        <v>0</v>
      </c>
      <c r="Q849" s="11">
        <f>IF($J21 = "Eligible", Q846 * 'Facility Detail'!$G$3472, 0 )</f>
        <v>0</v>
      </c>
      <c r="R849" s="11">
        <f>IF($J21 = "Eligible", R846 * 'Facility Detail'!$G$3472, 0 )</f>
        <v>0</v>
      </c>
      <c r="S849" s="11">
        <f>IF($J21 = "Eligible", S846 * 'Facility Detail'!$G$3472, 0 )</f>
        <v>0</v>
      </c>
      <c r="T849" s="11">
        <f>IF($J21 = "Eligible", T846 * 'Facility Detail'!$G$3472, 0 )</f>
        <v>0</v>
      </c>
      <c r="U849" s="11">
        <f>IF($J21 = "Eligible", U846 * 'Facility Detail'!$G$3472, 0 )</f>
        <v>0</v>
      </c>
      <c r="V849" s="370">
        <f>IF($J21 = "Eligible", V846 * 'Facility Detail'!$G$3472, 0 )</f>
        <v>0</v>
      </c>
    </row>
    <row r="850" spans="6:22">
      <c r="G850" s="60" t="s">
        <v>6</v>
      </c>
      <c r="H850" s="55"/>
      <c r="I850" s="39">
        <f t="shared" ref="I850:L850" si="423">IF($K21= "Eligible", I846, 0 )</f>
        <v>0</v>
      </c>
      <c r="J850" s="187">
        <f t="shared" si="423"/>
        <v>0</v>
      </c>
      <c r="K850" s="187">
        <f t="shared" si="423"/>
        <v>0</v>
      </c>
      <c r="L850" s="187">
        <f t="shared" si="423"/>
        <v>0</v>
      </c>
      <c r="M850" s="187">
        <f t="shared" ref="M850:V850" si="424">IF($K21= "Eligible", M846, 0 )</f>
        <v>0</v>
      </c>
      <c r="N850" s="187">
        <f t="shared" si="424"/>
        <v>0</v>
      </c>
      <c r="O850" s="187">
        <f t="shared" si="424"/>
        <v>0</v>
      </c>
      <c r="P850" s="187">
        <f t="shared" si="424"/>
        <v>0</v>
      </c>
      <c r="Q850" s="187">
        <f t="shared" si="424"/>
        <v>0</v>
      </c>
      <c r="R850" s="187">
        <f t="shared" si="424"/>
        <v>0</v>
      </c>
      <c r="S850" s="187">
        <f t="shared" si="424"/>
        <v>0</v>
      </c>
      <c r="T850" s="187">
        <f t="shared" si="424"/>
        <v>0</v>
      </c>
      <c r="U850" s="187">
        <f t="shared" si="424"/>
        <v>0</v>
      </c>
      <c r="V850" s="371">
        <f t="shared" si="424"/>
        <v>0</v>
      </c>
    </row>
    <row r="851" spans="6:22">
      <c r="G851" s="26" t="s">
        <v>120</v>
      </c>
      <c r="H851" s="6"/>
      <c r="I851" s="32">
        <f>SUM(I849:I850)</f>
        <v>0</v>
      </c>
      <c r="J851" s="33">
        <f t="shared" ref="J851:S851" si="425">SUM(J849:J850)</f>
        <v>0</v>
      </c>
      <c r="K851" s="33">
        <f t="shared" si="425"/>
        <v>0</v>
      </c>
      <c r="L851" s="33">
        <f t="shared" si="425"/>
        <v>0</v>
      </c>
      <c r="M851" s="33">
        <f t="shared" si="425"/>
        <v>0</v>
      </c>
      <c r="N851" s="33">
        <f t="shared" si="425"/>
        <v>0</v>
      </c>
      <c r="O851" s="33">
        <f t="shared" si="425"/>
        <v>0</v>
      </c>
      <c r="P851" s="33">
        <f t="shared" si="425"/>
        <v>0</v>
      </c>
      <c r="Q851" s="33">
        <f t="shared" si="425"/>
        <v>0</v>
      </c>
      <c r="R851" s="33">
        <f t="shared" si="425"/>
        <v>0</v>
      </c>
      <c r="S851" s="33">
        <f t="shared" si="425"/>
        <v>0</v>
      </c>
      <c r="T851" s="33">
        <f t="shared" ref="T851:U851" si="426">SUM(T849:T850)</f>
        <v>0</v>
      </c>
      <c r="U851" s="33">
        <f t="shared" si="426"/>
        <v>0</v>
      </c>
      <c r="V851" s="33">
        <f t="shared" ref="V851" si="427">SUM(V849:V850)</f>
        <v>0</v>
      </c>
    </row>
    <row r="852" spans="6:22">
      <c r="I852" s="31"/>
      <c r="J852" s="24"/>
      <c r="K852" s="24"/>
      <c r="L852" s="24"/>
      <c r="M852" s="24"/>
      <c r="N852" s="24"/>
      <c r="O852" s="24"/>
      <c r="P852" s="24"/>
      <c r="Q852" s="24"/>
      <c r="R852" s="24"/>
      <c r="S852" s="24"/>
      <c r="T852" s="24"/>
      <c r="U852" s="24"/>
      <c r="V852" s="24"/>
    </row>
    <row r="853" spans="6:22" ht="18.75">
      <c r="F853" s="9" t="s">
        <v>30</v>
      </c>
      <c r="I853" s="2">
        <f>'Facility Detail'!$G$3475</f>
        <v>2011</v>
      </c>
      <c r="J853" s="2">
        <f t="shared" ref="J853:R853" si="428">I853+1</f>
        <v>2012</v>
      </c>
      <c r="K853" s="2">
        <f t="shared" si="428"/>
        <v>2013</v>
      </c>
      <c r="L853" s="2">
        <f t="shared" si="428"/>
        <v>2014</v>
      </c>
      <c r="M853" s="2">
        <f>L853+1</f>
        <v>2015</v>
      </c>
      <c r="N853" s="2">
        <f t="shared" si="428"/>
        <v>2016</v>
      </c>
      <c r="O853" s="2">
        <f t="shared" si="428"/>
        <v>2017</v>
      </c>
      <c r="P853" s="2">
        <f t="shared" si="428"/>
        <v>2018</v>
      </c>
      <c r="Q853" s="2">
        <f t="shared" si="428"/>
        <v>2019</v>
      </c>
      <c r="R853" s="2">
        <f t="shared" si="428"/>
        <v>2020</v>
      </c>
      <c r="S853" s="2">
        <f>R853+1</f>
        <v>2021</v>
      </c>
      <c r="T853" s="2">
        <f>S853+1</f>
        <v>2022</v>
      </c>
      <c r="U853" s="2">
        <f>T853+1</f>
        <v>2023</v>
      </c>
      <c r="V853" s="2">
        <f>U853+1</f>
        <v>2024</v>
      </c>
    </row>
    <row r="854" spans="6:22">
      <c r="G854" s="60" t="s">
        <v>47</v>
      </c>
      <c r="H854" s="55"/>
      <c r="I854" s="69"/>
      <c r="J854" s="70"/>
      <c r="K854" s="70"/>
      <c r="L854" s="70"/>
      <c r="M854" s="70"/>
      <c r="N854" s="70"/>
      <c r="O854" s="70"/>
      <c r="P854" s="70"/>
      <c r="Q854" s="70"/>
      <c r="R854" s="70"/>
      <c r="S854" s="70"/>
      <c r="T854" s="70"/>
      <c r="U854" s="70"/>
      <c r="V854" s="372"/>
    </row>
    <row r="855" spans="6:22">
      <c r="G855" s="61" t="s">
        <v>23</v>
      </c>
      <c r="H855" s="129"/>
      <c r="I855" s="71"/>
      <c r="J855" s="72"/>
      <c r="K855" s="72"/>
      <c r="L855" s="72"/>
      <c r="M855" s="72"/>
      <c r="N855" s="72"/>
      <c r="O855" s="72"/>
      <c r="P855" s="72"/>
      <c r="Q855" s="72"/>
      <c r="R855" s="72"/>
      <c r="S855" s="72"/>
      <c r="T855" s="72"/>
      <c r="U855" s="72"/>
      <c r="V855" s="373"/>
    </row>
    <row r="856" spans="6:22">
      <c r="G856" s="61" t="s">
        <v>89</v>
      </c>
      <c r="H856" s="128"/>
      <c r="I856" s="43"/>
      <c r="J856" s="44"/>
      <c r="K856" s="44"/>
      <c r="L856" s="44"/>
      <c r="M856" s="44"/>
      <c r="N856" s="44"/>
      <c r="O856" s="44"/>
      <c r="P856" s="44"/>
      <c r="Q856" s="44"/>
      <c r="R856" s="44"/>
      <c r="S856" s="44"/>
      <c r="T856" s="44"/>
      <c r="U856" s="44"/>
      <c r="V856" s="374"/>
    </row>
    <row r="857" spans="6:22">
      <c r="G857" s="26" t="s">
        <v>90</v>
      </c>
      <c r="I857" s="7">
        <f t="shared" ref="I857:P857" si="429">SUM(I854:I856)</f>
        <v>0</v>
      </c>
      <c r="J857" s="7">
        <f t="shared" si="429"/>
        <v>0</v>
      </c>
      <c r="K857" s="7">
        <f t="shared" si="429"/>
        <v>0</v>
      </c>
      <c r="L857" s="7">
        <f t="shared" si="429"/>
        <v>0</v>
      </c>
      <c r="M857" s="7">
        <f t="shared" si="429"/>
        <v>0</v>
      </c>
      <c r="N857" s="7">
        <f t="shared" si="429"/>
        <v>0</v>
      </c>
      <c r="O857" s="7">
        <f t="shared" si="429"/>
        <v>0</v>
      </c>
      <c r="P857" s="7">
        <f t="shared" si="429"/>
        <v>0</v>
      </c>
      <c r="Q857" s="7"/>
      <c r="R857" s="7"/>
      <c r="S857" s="7"/>
      <c r="T857" s="7"/>
      <c r="U857" s="132"/>
      <c r="V857" s="7"/>
    </row>
    <row r="858" spans="6:22">
      <c r="G858" s="6"/>
      <c r="I858" s="7"/>
      <c r="J858" s="7"/>
      <c r="K858" s="7"/>
      <c r="L858" s="23"/>
      <c r="M858" s="23"/>
      <c r="N858" s="23"/>
      <c r="O858" s="23"/>
      <c r="P858" s="23"/>
      <c r="Q858" s="23"/>
      <c r="R858" s="23"/>
      <c r="S858" s="23"/>
      <c r="T858" s="23"/>
      <c r="U858" s="23"/>
      <c r="V858" s="23"/>
    </row>
    <row r="859" spans="6:22" ht="18.75">
      <c r="F859" s="9" t="s">
        <v>100</v>
      </c>
      <c r="I859" s="2">
        <f>'Facility Detail'!$G$3475</f>
        <v>2011</v>
      </c>
      <c r="J859" s="2">
        <f t="shared" ref="J859:R859" si="430">I859+1</f>
        <v>2012</v>
      </c>
      <c r="K859" s="2">
        <f t="shared" si="430"/>
        <v>2013</v>
      </c>
      <c r="L859" s="2">
        <f t="shared" si="430"/>
        <v>2014</v>
      </c>
      <c r="M859" s="2">
        <f>L859+1</f>
        <v>2015</v>
      </c>
      <c r="N859" s="2">
        <f t="shared" si="430"/>
        <v>2016</v>
      </c>
      <c r="O859" s="2">
        <f t="shared" si="430"/>
        <v>2017</v>
      </c>
      <c r="P859" s="2">
        <f t="shared" si="430"/>
        <v>2018</v>
      </c>
      <c r="Q859" s="2">
        <f t="shared" si="430"/>
        <v>2019</v>
      </c>
      <c r="R859" s="2">
        <f t="shared" si="430"/>
        <v>2020</v>
      </c>
      <c r="S859" s="2">
        <f>R859+1</f>
        <v>2021</v>
      </c>
      <c r="T859" s="2">
        <f>S859+1</f>
        <v>2022</v>
      </c>
      <c r="U859" s="2">
        <f>T859+1</f>
        <v>2023</v>
      </c>
      <c r="V859" s="2">
        <f>U859+1</f>
        <v>2024</v>
      </c>
    </row>
    <row r="860" spans="6:22">
      <c r="G860" s="60" t="s">
        <v>68</v>
      </c>
      <c r="I860" s="3">
        <f>I846</f>
        <v>0</v>
      </c>
      <c r="J860" s="45">
        <f>I860</f>
        <v>0</v>
      </c>
      <c r="K860" s="102"/>
      <c r="L860" s="102"/>
      <c r="M860" s="102"/>
      <c r="N860" s="102"/>
      <c r="O860" s="102"/>
      <c r="P860" s="102"/>
      <c r="Q860" s="102"/>
      <c r="R860" s="102"/>
      <c r="S860" s="102"/>
      <c r="T860" s="210"/>
      <c r="U860" s="210"/>
      <c r="V860" s="376"/>
    </row>
    <row r="861" spans="6:22">
      <c r="G861" s="60" t="s">
        <v>69</v>
      </c>
      <c r="I861" s="122">
        <f>J861</f>
        <v>0</v>
      </c>
      <c r="J861" s="10"/>
      <c r="K861" s="58"/>
      <c r="L861" s="58"/>
      <c r="M861" s="58"/>
      <c r="N861" s="58"/>
      <c r="O861" s="58"/>
      <c r="P861" s="58"/>
      <c r="Q861" s="58"/>
      <c r="R861" s="58"/>
      <c r="S861" s="58"/>
      <c r="T861" s="211"/>
      <c r="U861" s="211"/>
      <c r="V861" s="377"/>
    </row>
    <row r="862" spans="6:22">
      <c r="G862" s="60" t="s">
        <v>70</v>
      </c>
      <c r="I862" s="46"/>
      <c r="J862" s="10">
        <f>J846</f>
        <v>0</v>
      </c>
      <c r="K862" s="54">
        <f>J862</f>
        <v>0</v>
      </c>
      <c r="L862" s="58"/>
      <c r="M862" s="58"/>
      <c r="N862" s="58"/>
      <c r="O862" s="58"/>
      <c r="P862" s="58"/>
      <c r="Q862" s="58"/>
      <c r="R862" s="58"/>
      <c r="S862" s="58"/>
      <c r="T862" s="211"/>
      <c r="U862" s="211"/>
      <c r="V862" s="377"/>
    </row>
    <row r="863" spans="6:22">
      <c r="G863" s="60" t="s">
        <v>71</v>
      </c>
      <c r="I863" s="46"/>
      <c r="J863" s="54">
        <f>K863</f>
        <v>0</v>
      </c>
      <c r="K863" s="10"/>
      <c r="L863" s="58"/>
      <c r="M863" s="58"/>
      <c r="N863" s="58"/>
      <c r="O863" s="58"/>
      <c r="P863" s="58"/>
      <c r="Q863" s="58"/>
      <c r="R863" s="58"/>
      <c r="S863" s="58"/>
      <c r="T863" s="211"/>
      <c r="U863" s="211"/>
      <c r="V863" s="377"/>
    </row>
    <row r="864" spans="6:22">
      <c r="G864" s="60" t="s">
        <v>170</v>
      </c>
      <c r="I864" s="46"/>
      <c r="J864" s="114"/>
      <c r="K864" s="10">
        <f>K846</f>
        <v>0</v>
      </c>
      <c r="L864" s="115">
        <f>K864</f>
        <v>0</v>
      </c>
      <c r="M864" s="58"/>
      <c r="N864" s="58"/>
      <c r="O864" s="58"/>
      <c r="P864" s="58"/>
      <c r="Q864" s="58"/>
      <c r="R864" s="58"/>
      <c r="S864" s="58"/>
      <c r="T864" s="140"/>
      <c r="U864" s="140"/>
      <c r="V864" s="378"/>
    </row>
    <row r="865" spans="7:22">
      <c r="G865" s="60" t="s">
        <v>171</v>
      </c>
      <c r="I865" s="46"/>
      <c r="J865" s="114"/>
      <c r="K865" s="54">
        <f>L865</f>
        <v>0</v>
      </c>
      <c r="L865" s="10"/>
      <c r="M865" s="58"/>
      <c r="N865" s="58"/>
      <c r="O865" s="58" t="s">
        <v>169</v>
      </c>
      <c r="P865" s="58"/>
      <c r="Q865" s="58"/>
      <c r="R865" s="58"/>
      <c r="S865" s="58"/>
      <c r="T865" s="140"/>
      <c r="U865" s="140"/>
      <c r="V865" s="378"/>
    </row>
    <row r="866" spans="7:22">
      <c r="G866" s="60" t="s">
        <v>172</v>
      </c>
      <c r="I866" s="46"/>
      <c r="J866" s="114"/>
      <c r="K866" s="114"/>
      <c r="L866" s="10"/>
      <c r="M866" s="115">
        <f>L866</f>
        <v>0</v>
      </c>
      <c r="N866" s="114"/>
      <c r="O866" s="58"/>
      <c r="P866" s="58"/>
      <c r="Q866" s="58"/>
      <c r="R866" s="58"/>
      <c r="S866" s="58"/>
      <c r="T866" s="140"/>
      <c r="U866" s="140"/>
      <c r="V866" s="378"/>
    </row>
    <row r="867" spans="7:22">
      <c r="G867" s="60" t="s">
        <v>173</v>
      </c>
      <c r="I867" s="46"/>
      <c r="J867" s="114"/>
      <c r="K867" s="114"/>
      <c r="L867" s="54"/>
      <c r="M867" s="10"/>
      <c r="N867" s="114"/>
      <c r="O867" s="58"/>
      <c r="P867" s="58"/>
      <c r="Q867" s="58"/>
      <c r="R867" s="58"/>
      <c r="S867" s="58"/>
      <c r="T867" s="140"/>
      <c r="U867" s="140"/>
      <c r="V867" s="378"/>
    </row>
    <row r="868" spans="7:22">
      <c r="G868" s="60" t="s">
        <v>174</v>
      </c>
      <c r="I868" s="46"/>
      <c r="J868" s="114"/>
      <c r="K868" s="114"/>
      <c r="L868" s="114"/>
      <c r="M868" s="10">
        <f>M846</f>
        <v>0</v>
      </c>
      <c r="N868" s="115">
        <f>M868</f>
        <v>0</v>
      </c>
      <c r="O868" s="58"/>
      <c r="P868" s="58"/>
      <c r="Q868" s="58"/>
      <c r="R868" s="58"/>
      <c r="S868" s="58"/>
      <c r="T868" s="140"/>
      <c r="U868" s="140"/>
      <c r="V868" s="378"/>
    </row>
    <row r="869" spans="7:22">
      <c r="G869" s="60" t="s">
        <v>175</v>
      </c>
      <c r="I869" s="46"/>
      <c r="J869" s="114"/>
      <c r="K869" s="114"/>
      <c r="L869" s="114"/>
      <c r="M869" s="54"/>
      <c r="N869" s="10"/>
      <c r="O869" s="58"/>
      <c r="P869" s="58"/>
      <c r="Q869" s="58"/>
      <c r="R869" s="58"/>
      <c r="S869" s="58"/>
      <c r="T869" s="140"/>
      <c r="U869" s="140"/>
      <c r="V869" s="378"/>
    </row>
    <row r="870" spans="7:22">
      <c r="G870" s="60" t="s">
        <v>176</v>
      </c>
      <c r="I870" s="46"/>
      <c r="J870" s="114"/>
      <c r="K870" s="114"/>
      <c r="L870" s="114"/>
      <c r="M870" s="114"/>
      <c r="N870" s="143">
        <v>0</v>
      </c>
      <c r="O870" s="116">
        <f>N870</f>
        <v>0</v>
      </c>
      <c r="P870" s="58"/>
      <c r="Q870" s="58"/>
      <c r="R870" s="58"/>
      <c r="S870" s="58"/>
      <c r="T870" s="140"/>
      <c r="U870" s="140"/>
      <c r="V870" s="378"/>
    </row>
    <row r="871" spans="7:22">
      <c r="G871" s="60" t="s">
        <v>167</v>
      </c>
      <c r="I871" s="46"/>
      <c r="J871" s="114"/>
      <c r="K871" s="114"/>
      <c r="L871" s="114"/>
      <c r="M871" s="114"/>
      <c r="N871" s="144"/>
      <c r="O871" s="117"/>
      <c r="P871" s="58"/>
      <c r="Q871" s="58"/>
      <c r="R871" s="58"/>
      <c r="S871" s="58"/>
      <c r="T871" s="140"/>
      <c r="U871" s="140"/>
      <c r="V871" s="378"/>
    </row>
    <row r="872" spans="7:22">
      <c r="G872" s="60" t="s">
        <v>168</v>
      </c>
      <c r="I872" s="46"/>
      <c r="J872" s="114"/>
      <c r="K872" s="114"/>
      <c r="L872" s="114"/>
      <c r="M872" s="114"/>
      <c r="N872" s="114"/>
      <c r="O872" s="117"/>
      <c r="P872" s="116">
        <f>O872</f>
        <v>0</v>
      </c>
      <c r="Q872" s="58"/>
      <c r="R872" s="58"/>
      <c r="S872" s="58"/>
      <c r="T872" s="140"/>
      <c r="U872" s="140"/>
      <c r="V872" s="378"/>
    </row>
    <row r="873" spans="7:22">
      <c r="G873" s="60" t="s">
        <v>185</v>
      </c>
      <c r="I873" s="46"/>
      <c r="J873" s="114"/>
      <c r="K873" s="114"/>
      <c r="L873" s="114"/>
      <c r="M873" s="114"/>
      <c r="N873" s="114"/>
      <c r="O873" s="116"/>
      <c r="P873" s="117"/>
      <c r="Q873" s="58"/>
      <c r="R873" s="58"/>
      <c r="S873" s="58"/>
      <c r="T873" s="140"/>
      <c r="U873" s="140"/>
      <c r="V873" s="378"/>
    </row>
    <row r="874" spans="7:22">
      <c r="G874" s="60" t="s">
        <v>186</v>
      </c>
      <c r="I874" s="46"/>
      <c r="J874" s="114"/>
      <c r="K874" s="114"/>
      <c r="L874" s="114"/>
      <c r="M874" s="114"/>
      <c r="N874" s="114"/>
      <c r="O874" s="114"/>
      <c r="P874" s="117">
        <v>0</v>
      </c>
      <c r="Q874" s="54">
        <f>P874</f>
        <v>0</v>
      </c>
      <c r="R874" s="58"/>
      <c r="S874" s="58"/>
      <c r="T874" s="140"/>
      <c r="U874" s="140"/>
      <c r="V874" s="378"/>
    </row>
    <row r="875" spans="7:22">
      <c r="G875" s="60" t="s">
        <v>187</v>
      </c>
      <c r="I875" s="46"/>
      <c r="J875" s="114"/>
      <c r="K875" s="114"/>
      <c r="L875" s="114"/>
      <c r="M875" s="114"/>
      <c r="N875" s="114"/>
      <c r="O875" s="114"/>
      <c r="P875" s="116"/>
      <c r="Q875" s="275"/>
      <c r="R875" s="58"/>
      <c r="S875" s="58"/>
      <c r="T875" s="140"/>
      <c r="U875" s="140"/>
      <c r="V875" s="378"/>
    </row>
    <row r="876" spans="7:22">
      <c r="G876" s="60" t="s">
        <v>188</v>
      </c>
      <c r="I876" s="46"/>
      <c r="J876" s="114"/>
      <c r="K876" s="114"/>
      <c r="L876" s="114"/>
      <c r="M876" s="114"/>
      <c r="N876" s="114"/>
      <c r="O876" s="114"/>
      <c r="P876" s="114"/>
      <c r="Q876" s="117"/>
      <c r="R876" s="145">
        <f>P876</f>
        <v>0</v>
      </c>
      <c r="S876" s="58"/>
      <c r="T876" s="140"/>
      <c r="U876" s="140"/>
      <c r="V876" s="378"/>
    </row>
    <row r="877" spans="7:22">
      <c r="G877" s="60" t="s">
        <v>189</v>
      </c>
      <c r="I877" s="46"/>
      <c r="J877" s="114"/>
      <c r="K877" s="114"/>
      <c r="L877" s="114"/>
      <c r="M877" s="114"/>
      <c r="N877" s="114"/>
      <c r="O877" s="114"/>
      <c r="P877" s="114"/>
      <c r="Q877" s="145"/>
      <c r="R877" s="167"/>
      <c r="S877" s="58"/>
      <c r="T877" s="140"/>
      <c r="U877" s="140"/>
      <c r="V877" s="378"/>
    </row>
    <row r="878" spans="7:22">
      <c r="G878" s="60" t="s">
        <v>190</v>
      </c>
      <c r="I878" s="46"/>
      <c r="J878" s="114"/>
      <c r="K878" s="114"/>
      <c r="L878" s="114"/>
      <c r="M878" s="114"/>
      <c r="N878" s="114"/>
      <c r="O878" s="114"/>
      <c r="P878" s="114"/>
      <c r="Q878" s="114"/>
      <c r="R878" s="167"/>
      <c r="S878" s="145">
        <f>R878</f>
        <v>0</v>
      </c>
      <c r="T878" s="140"/>
      <c r="U878" s="140"/>
      <c r="V878" s="378"/>
    </row>
    <row r="879" spans="7:22">
      <c r="G879" s="60" t="s">
        <v>199</v>
      </c>
      <c r="I879" s="46"/>
      <c r="J879" s="114"/>
      <c r="K879" s="114"/>
      <c r="L879" s="114"/>
      <c r="M879" s="114"/>
      <c r="N879" s="114"/>
      <c r="O879" s="114"/>
      <c r="P879" s="114"/>
      <c r="Q879" s="114"/>
      <c r="R879" s="116"/>
      <c r="S879" s="167"/>
      <c r="T879" s="140"/>
      <c r="U879" s="140"/>
      <c r="V879" s="378"/>
    </row>
    <row r="880" spans="7:22">
      <c r="G880" s="60" t="s">
        <v>200</v>
      </c>
      <c r="I880" s="46"/>
      <c r="J880" s="114"/>
      <c r="K880" s="114"/>
      <c r="L880" s="114"/>
      <c r="M880" s="114"/>
      <c r="N880" s="114"/>
      <c r="O880" s="114"/>
      <c r="P880" s="114"/>
      <c r="Q880" s="114"/>
      <c r="R880" s="114"/>
      <c r="S880" s="167">
        <v>15051</v>
      </c>
      <c r="T880" s="145">
        <f>S880</f>
        <v>15051</v>
      </c>
      <c r="U880" s="140"/>
      <c r="V880" s="378"/>
    </row>
    <row r="881" spans="2:22">
      <c r="G881" s="60" t="s">
        <v>308</v>
      </c>
      <c r="I881" s="46"/>
      <c r="J881" s="114"/>
      <c r="K881" s="114"/>
      <c r="L881" s="114"/>
      <c r="M881" s="114"/>
      <c r="N881" s="114"/>
      <c r="O881" s="114"/>
      <c r="P881" s="114"/>
      <c r="Q881" s="114"/>
      <c r="R881" s="114"/>
      <c r="S881" s="116"/>
      <c r="T881" s="167"/>
      <c r="U881" s="140"/>
      <c r="V881" s="378"/>
    </row>
    <row r="882" spans="2:22">
      <c r="G882" s="60" t="s">
        <v>307</v>
      </c>
      <c r="I882" s="110"/>
      <c r="J882" s="103"/>
      <c r="K882" s="103"/>
      <c r="L882" s="103"/>
      <c r="M882" s="103"/>
      <c r="N882" s="103"/>
      <c r="O882" s="103"/>
      <c r="P882" s="103"/>
      <c r="Q882" s="103"/>
      <c r="R882" s="103"/>
      <c r="S882" s="103"/>
      <c r="T882" s="167"/>
      <c r="U882" s="145">
        <f>T882</f>
        <v>0</v>
      </c>
      <c r="V882" s="347">
        <f>U882</f>
        <v>0</v>
      </c>
    </row>
    <row r="883" spans="2:22">
      <c r="G883" s="60" t="s">
        <v>318</v>
      </c>
      <c r="I883" s="110"/>
      <c r="J883" s="103"/>
      <c r="K883" s="103"/>
      <c r="L883" s="103"/>
      <c r="M883" s="103"/>
      <c r="N883" s="103"/>
      <c r="O883" s="103"/>
      <c r="P883" s="103"/>
      <c r="Q883" s="103"/>
      <c r="R883" s="103"/>
      <c r="S883" s="103"/>
      <c r="T883" s="116"/>
      <c r="U883" s="367"/>
      <c r="V883" s="389"/>
    </row>
    <row r="884" spans="2:22">
      <c r="G884" s="60" t="s">
        <v>319</v>
      </c>
      <c r="I884" s="47"/>
      <c r="J884" s="188"/>
      <c r="K884" s="188"/>
      <c r="L884" s="188"/>
      <c r="M884" s="188"/>
      <c r="N884" s="188"/>
      <c r="O884" s="188"/>
      <c r="P884" s="188"/>
      <c r="Q884" s="188"/>
      <c r="R884" s="188"/>
      <c r="S884" s="188"/>
      <c r="T884" s="188"/>
      <c r="U884" s="391"/>
      <c r="V884" s="390"/>
    </row>
    <row r="885" spans="2:22">
      <c r="B885" s="1" t="s">
        <v>213</v>
      </c>
      <c r="G885" s="26" t="s">
        <v>17</v>
      </c>
      <c r="I885" s="7">
        <f xml:space="preserve"> I866 - I865</f>
        <v>0</v>
      </c>
      <c r="J885" s="7">
        <f xml:space="preserve"> J865 + J868 - J867 - J866</f>
        <v>0</v>
      </c>
      <c r="K885" s="7">
        <v>0</v>
      </c>
      <c r="L885" s="7">
        <f>L864-L865-L866</f>
        <v>0</v>
      </c>
      <c r="M885" s="7">
        <f>M866-M867-M868</f>
        <v>0</v>
      </c>
      <c r="N885" s="7">
        <f>N868-N869-N870</f>
        <v>0</v>
      </c>
      <c r="O885" s="7">
        <f>O870-O871-O872</f>
        <v>0</v>
      </c>
      <c r="P885" s="148">
        <f>P872-P873-P874</f>
        <v>0</v>
      </c>
      <c r="Q885" s="148">
        <f>Q874-Q875-Q876</f>
        <v>0</v>
      </c>
      <c r="R885" s="148">
        <f>R879</f>
        <v>0</v>
      </c>
      <c r="S885" s="7">
        <f>S878-S879-S880</f>
        <v>-15051</v>
      </c>
      <c r="T885" s="7">
        <f>T880-T881-T882</f>
        <v>15051</v>
      </c>
      <c r="U885" s="132">
        <f>U882-U883-U884</f>
        <v>0</v>
      </c>
      <c r="V885" s="7">
        <f>V882-V883-V884</f>
        <v>0</v>
      </c>
    </row>
    <row r="886" spans="2:22">
      <c r="G886" s="6"/>
      <c r="I886" s="148"/>
      <c r="J886" s="148"/>
      <c r="K886" s="148"/>
      <c r="L886" s="148"/>
      <c r="M886" s="148"/>
      <c r="N886" s="148"/>
      <c r="O886" s="148"/>
      <c r="P886" s="148"/>
      <c r="Q886" s="148"/>
      <c r="R886" s="148"/>
      <c r="S886" s="148"/>
      <c r="T886" s="148"/>
      <c r="U886" s="386"/>
      <c r="V886" s="148"/>
    </row>
    <row r="887" spans="2:22">
      <c r="G887" s="26" t="s">
        <v>12</v>
      </c>
      <c r="H887" s="55"/>
      <c r="I887" s="149"/>
      <c r="J887" s="150"/>
      <c r="K887" s="150"/>
      <c r="L887" s="150"/>
      <c r="M887" s="150"/>
      <c r="N887" s="150"/>
      <c r="O887" s="150"/>
      <c r="P887" s="150"/>
      <c r="Q887" s="150"/>
      <c r="R887" s="150"/>
      <c r="S887" s="150"/>
      <c r="T887" s="150"/>
      <c r="U887" s="150"/>
      <c r="V887" s="384"/>
    </row>
    <row r="888" spans="2:22">
      <c r="G888" s="6"/>
      <c r="I888" s="148"/>
      <c r="J888" s="148"/>
      <c r="K888" s="148"/>
      <c r="L888" s="148"/>
      <c r="M888" s="148"/>
      <c r="N888" s="148"/>
      <c r="O888" s="148"/>
      <c r="P888" s="148"/>
      <c r="Q888" s="148"/>
      <c r="R888" s="148"/>
      <c r="S888" s="148"/>
      <c r="T888" s="148"/>
      <c r="U888" s="148"/>
      <c r="V888" s="148"/>
    </row>
    <row r="889" spans="2:22" ht="18.75">
      <c r="C889" s="1" t="s">
        <v>213</v>
      </c>
      <c r="D889" s="1" t="s">
        <v>305</v>
      </c>
      <c r="E889" s="1" t="s">
        <v>107</v>
      </c>
      <c r="F889" s="9" t="s">
        <v>26</v>
      </c>
      <c r="H889" s="55"/>
      <c r="I889" s="151">
        <f t="shared" ref="I889:S889" si="431" xml:space="preserve"> I846 + I851 - I857 + I885 + I887</f>
        <v>0</v>
      </c>
      <c r="J889" s="152">
        <f t="shared" si="431"/>
        <v>0</v>
      </c>
      <c r="K889" s="152">
        <f t="shared" si="431"/>
        <v>0</v>
      </c>
      <c r="L889" s="152">
        <f t="shared" si="431"/>
        <v>0</v>
      </c>
      <c r="M889" s="152">
        <f t="shared" si="431"/>
        <v>0</v>
      </c>
      <c r="N889" s="152">
        <f t="shared" si="431"/>
        <v>0</v>
      </c>
      <c r="O889" s="152">
        <f t="shared" si="431"/>
        <v>0</v>
      </c>
      <c r="P889" s="152">
        <f t="shared" si="431"/>
        <v>0</v>
      </c>
      <c r="Q889" s="152">
        <f t="shared" si="431"/>
        <v>0</v>
      </c>
      <c r="R889" s="152">
        <f t="shared" si="431"/>
        <v>0</v>
      </c>
      <c r="S889" s="152">
        <f t="shared" si="431"/>
        <v>43678</v>
      </c>
      <c r="T889" s="152">
        <f t="shared" ref="T889:U889" si="432" xml:space="preserve"> T846 + T851 - T857 + T885 + T887</f>
        <v>78492</v>
      </c>
      <c r="U889" s="152">
        <f t="shared" si="432"/>
        <v>58315</v>
      </c>
      <c r="V889" s="385">
        <f t="shared" ref="V889" si="433" xml:space="preserve"> V846 + V851 - V857 + V885 + V887</f>
        <v>62294</v>
      </c>
    </row>
    <row r="890" spans="2:22">
      <c r="G890" s="6"/>
      <c r="I890" s="7"/>
      <c r="J890" s="7"/>
      <c r="K890" s="7"/>
      <c r="L890" s="23"/>
      <c r="M890" s="23"/>
      <c r="N890" s="23"/>
      <c r="O890" s="23"/>
      <c r="P890" s="23"/>
      <c r="Q890" s="23"/>
      <c r="R890" s="23"/>
      <c r="S890" s="23"/>
      <c r="T890" s="23"/>
      <c r="U890" s="23"/>
      <c r="V890" s="23"/>
    </row>
    <row r="891" spans="2:22" ht="15.75" thickBot="1">
      <c r="S891" s="1"/>
    </row>
    <row r="892" spans="2:22" ht="15.75" thickBot="1">
      <c r="F892" s="8"/>
      <c r="G892" s="8"/>
      <c r="H892" s="8"/>
      <c r="I892" s="8"/>
      <c r="J892" s="8"/>
      <c r="K892" s="8"/>
      <c r="L892" s="8"/>
      <c r="M892" s="8"/>
      <c r="N892" s="8"/>
      <c r="O892" s="8"/>
      <c r="P892" s="8"/>
      <c r="Q892" s="8"/>
      <c r="R892" s="8"/>
      <c r="S892" s="8"/>
      <c r="T892" s="8"/>
      <c r="U892" s="8"/>
      <c r="V892" s="8"/>
    </row>
    <row r="893" spans="2:22" ht="21.75" thickBot="1">
      <c r="F893" s="13" t="s">
        <v>4</v>
      </c>
      <c r="G893" s="13"/>
      <c r="H893" s="179" t="s">
        <v>180</v>
      </c>
      <c r="I893" s="181"/>
      <c r="J893" s="60"/>
      <c r="K893" s="60"/>
      <c r="S893" s="1"/>
    </row>
    <row r="894" spans="2:22">
      <c r="S894" s="1"/>
    </row>
    <row r="895" spans="2:22" ht="18.75">
      <c r="F895" s="9" t="s">
        <v>21</v>
      </c>
      <c r="G895" s="9"/>
      <c r="I895" s="2">
        <v>2011</v>
      </c>
      <c r="J895" s="2">
        <f>I895+1</f>
        <v>2012</v>
      </c>
      <c r="K895" s="2">
        <f t="shared" ref="K895:R895" si="434">J895+1</f>
        <v>2013</v>
      </c>
      <c r="L895" s="2">
        <f t="shared" si="434"/>
        <v>2014</v>
      </c>
      <c r="M895" s="2">
        <f>L895+1</f>
        <v>2015</v>
      </c>
      <c r="N895" s="2">
        <f t="shared" si="434"/>
        <v>2016</v>
      </c>
      <c r="O895" s="2">
        <f t="shared" si="434"/>
        <v>2017</v>
      </c>
      <c r="P895" s="2">
        <f t="shared" si="434"/>
        <v>2018</v>
      </c>
      <c r="Q895" s="2">
        <f t="shared" si="434"/>
        <v>2019</v>
      </c>
      <c r="R895" s="2">
        <f t="shared" si="434"/>
        <v>2020</v>
      </c>
      <c r="S895" s="2">
        <f>R895+1</f>
        <v>2021</v>
      </c>
      <c r="T895" s="2">
        <f>S895+1</f>
        <v>2022</v>
      </c>
      <c r="U895" s="2">
        <f>T895+1</f>
        <v>2023</v>
      </c>
      <c r="V895" s="2">
        <f>U895+1</f>
        <v>2024</v>
      </c>
    </row>
    <row r="896" spans="2:22">
      <c r="G896" s="60" t="str">
        <f>"Total MWh Produced / Purchased from " &amp; H893</f>
        <v>Total MWh Produced / Purchased from Elbe Solar</v>
      </c>
      <c r="H896" s="55"/>
      <c r="I896" s="3"/>
      <c r="J896" s="4"/>
      <c r="K896" s="4"/>
      <c r="L896" s="4"/>
      <c r="M896" s="4"/>
      <c r="N896" s="4">
        <v>0</v>
      </c>
      <c r="O896" s="4">
        <v>0</v>
      </c>
      <c r="P896" s="4">
        <v>10627.973</v>
      </c>
      <c r="Q896" s="4">
        <v>20746</v>
      </c>
      <c r="R896" s="4">
        <v>22933</v>
      </c>
      <c r="S896" s="4">
        <v>22281</v>
      </c>
      <c r="T896" s="4">
        <v>22449</v>
      </c>
      <c r="U896" s="4">
        <v>21934.839999999997</v>
      </c>
      <c r="V896" s="369">
        <v>20407.134580000031</v>
      </c>
    </row>
    <row r="897" spans="1:22">
      <c r="G897" s="60" t="s">
        <v>25</v>
      </c>
      <c r="H897" s="55"/>
      <c r="I897" s="260"/>
      <c r="J897" s="41"/>
      <c r="K897" s="41"/>
      <c r="L897" s="41"/>
      <c r="M897" s="41"/>
      <c r="N897" s="41"/>
      <c r="O897" s="41"/>
      <c r="P897" s="41">
        <v>1</v>
      </c>
      <c r="Q897" s="41">
        <v>1</v>
      </c>
      <c r="R897" s="41">
        <v>1</v>
      </c>
      <c r="S897" s="41">
        <v>1</v>
      </c>
      <c r="T897" s="41">
        <v>1</v>
      </c>
      <c r="U897" s="41">
        <v>1</v>
      </c>
      <c r="V897" s="381">
        <v>1</v>
      </c>
    </row>
    <row r="898" spans="1:22">
      <c r="G898" s="60" t="s">
        <v>20</v>
      </c>
      <c r="H898" s="55"/>
      <c r="I898" s="261"/>
      <c r="J898" s="36"/>
      <c r="K898" s="36"/>
      <c r="L898" s="36"/>
      <c r="M898" s="36"/>
      <c r="N898" s="36">
        <v>0</v>
      </c>
      <c r="O898" s="36">
        <v>0</v>
      </c>
      <c r="P898" s="36">
        <f>P83</f>
        <v>0.22007817037432531</v>
      </c>
      <c r="Q898" s="36">
        <f>Q83</f>
        <v>0.2223660721260575</v>
      </c>
      <c r="R898" s="36">
        <f>R392</f>
        <v>0.22351563443464154</v>
      </c>
      <c r="S898" s="36">
        <f>S3</f>
        <v>0.22350374113192695</v>
      </c>
      <c r="T898" s="36">
        <f>T3</f>
        <v>0.2182158613775059</v>
      </c>
      <c r="U898" s="36">
        <f>U3</f>
        <v>0.20975387478957078</v>
      </c>
      <c r="V898" s="388">
        <f>V3</f>
        <v>0.21508537213808981</v>
      </c>
    </row>
    <row r="899" spans="1:22">
      <c r="A899" s="1" t="s">
        <v>180</v>
      </c>
      <c r="G899" s="26" t="s">
        <v>22</v>
      </c>
      <c r="H899" s="6"/>
      <c r="I899" s="30">
        <v>0</v>
      </c>
      <c r="J899" s="30">
        <v>0</v>
      </c>
      <c r="K899" s="30">
        <v>0</v>
      </c>
      <c r="L899" s="30">
        <v>0</v>
      </c>
      <c r="M899" s="30">
        <v>0</v>
      </c>
      <c r="N899" s="155">
        <v>0</v>
      </c>
      <c r="O899" s="155">
        <v>0</v>
      </c>
      <c r="P899" s="155">
        <v>648</v>
      </c>
      <c r="Q899" s="155">
        <f>Q896*Q898</f>
        <v>4613.2065323271891</v>
      </c>
      <c r="R899" s="155">
        <f>R896*R898</f>
        <v>5125.8840444896341</v>
      </c>
      <c r="S899" s="155">
        <v>4978</v>
      </c>
      <c r="T899" s="155">
        <f t="shared" ref="T899" si="435">ROUNDDOWN(T896*T898,0)</f>
        <v>4898</v>
      </c>
      <c r="U899" s="155">
        <f>ROUNDUP(U896*U898,0)</f>
        <v>4601</v>
      </c>
      <c r="V899" s="155">
        <f>ROUNDUP(V896*V898,0)</f>
        <v>4390</v>
      </c>
    </row>
    <row r="900" spans="1:22">
      <c r="I900" s="29"/>
      <c r="J900" s="29"/>
      <c r="K900" s="29"/>
      <c r="L900" s="29"/>
      <c r="M900" s="29"/>
      <c r="N900" s="20"/>
      <c r="O900" s="20"/>
      <c r="P900" s="20"/>
      <c r="Q900" s="20"/>
      <c r="R900" s="20"/>
      <c r="S900" s="20"/>
      <c r="T900" s="20"/>
      <c r="U900" s="20"/>
      <c r="V900" s="20"/>
    </row>
    <row r="901" spans="1:22" ht="18.75">
      <c r="F901" s="9" t="s">
        <v>118</v>
      </c>
      <c r="I901" s="2">
        <v>2011</v>
      </c>
      <c r="J901" s="2">
        <f>I901+1</f>
        <v>2012</v>
      </c>
      <c r="K901" s="2">
        <f t="shared" ref="K901:R901" si="436">J901+1</f>
        <v>2013</v>
      </c>
      <c r="L901" s="2">
        <f t="shared" si="436"/>
        <v>2014</v>
      </c>
      <c r="M901" s="2">
        <f>L901+1</f>
        <v>2015</v>
      </c>
      <c r="N901" s="2">
        <f t="shared" si="436"/>
        <v>2016</v>
      </c>
      <c r="O901" s="2">
        <f t="shared" si="436"/>
        <v>2017</v>
      </c>
      <c r="P901" s="2">
        <f t="shared" si="436"/>
        <v>2018</v>
      </c>
      <c r="Q901" s="2">
        <f t="shared" si="436"/>
        <v>2019</v>
      </c>
      <c r="R901" s="2">
        <f t="shared" si="436"/>
        <v>2020</v>
      </c>
      <c r="S901" s="2">
        <f>R901+1</f>
        <v>2021</v>
      </c>
      <c r="T901" s="2">
        <f>S901+1</f>
        <v>2022</v>
      </c>
      <c r="U901" s="2">
        <f>T901+1</f>
        <v>2023</v>
      </c>
      <c r="V901" s="2">
        <f>U901+1</f>
        <v>2024</v>
      </c>
    </row>
    <row r="902" spans="1:22">
      <c r="G902" s="60" t="s">
        <v>10</v>
      </c>
      <c r="H902" s="55"/>
      <c r="I902" s="38">
        <f>IF($J22 = "Eligible", I899 * 'Facility Detail'!$G$3472, 0 )</f>
        <v>0</v>
      </c>
      <c r="J902" s="11">
        <f>IF($J22 = "Eligible", J899 * 'Facility Detail'!$G$3472, 0 )</f>
        <v>0</v>
      </c>
      <c r="K902" s="11">
        <f>IF($J22 = "Eligible", K899 * 'Facility Detail'!$G$3472, 0 )</f>
        <v>0</v>
      </c>
      <c r="L902" s="11">
        <f>IF($J22 = "Eligible", L899 * 'Facility Detail'!$G$3472, 0 )</f>
        <v>0</v>
      </c>
      <c r="M902" s="11">
        <f>IF($J22 = "Eligible", M899 * 'Facility Detail'!$G$3472, 0 )</f>
        <v>0</v>
      </c>
      <c r="N902" s="11">
        <f>IF($J22 = "Eligible", N899 * 'Facility Detail'!$G$3472, 0 )</f>
        <v>0</v>
      </c>
      <c r="O902" s="11">
        <f>IF($J22 = "Eligible", O899 * 'Facility Detail'!$G$3472, 0 )</f>
        <v>0</v>
      </c>
      <c r="P902" s="11">
        <f>IF($J22 = "Eligible", P899 * 'Facility Detail'!$G$3472, 0 )</f>
        <v>0</v>
      </c>
      <c r="Q902" s="11">
        <f>IF($J22 = "Eligible", Q899 * 'Facility Detail'!$G$3472, 0 )</f>
        <v>0</v>
      </c>
      <c r="R902" s="11">
        <f>IF($J22 = "Eligible", R899 * 'Facility Detail'!$G$3472, 0 )</f>
        <v>0</v>
      </c>
      <c r="S902" s="11">
        <f>IF($J22 = "Eligible", S899 * 'Facility Detail'!$G$3472, 0 )</f>
        <v>0</v>
      </c>
      <c r="T902" s="11">
        <f>IF($J22 = "Eligible", T899 * 'Facility Detail'!$G$3472, 0 )</f>
        <v>0</v>
      </c>
      <c r="U902" s="11">
        <f>IF($J22 = "Eligible", U899 * 'Facility Detail'!$G$3472, 0 )</f>
        <v>0</v>
      </c>
      <c r="V902" s="370">
        <f>IF($J22 = "Eligible", V899 * 'Facility Detail'!$G$3472, 0 )</f>
        <v>0</v>
      </c>
    </row>
    <row r="903" spans="1:22">
      <c r="G903" s="60" t="s">
        <v>6</v>
      </c>
      <c r="H903" s="55"/>
      <c r="I903" s="39">
        <f t="shared" ref="I903:L903" si="437">IF($K22= "Eligible", I899, 0 )</f>
        <v>0</v>
      </c>
      <c r="J903" s="187">
        <f t="shared" si="437"/>
        <v>0</v>
      </c>
      <c r="K903" s="187">
        <f t="shared" si="437"/>
        <v>0</v>
      </c>
      <c r="L903" s="187">
        <f t="shared" si="437"/>
        <v>0</v>
      </c>
      <c r="M903" s="187">
        <f t="shared" ref="M903:V903" si="438">IF($K22= "Eligible", M899, 0 )</f>
        <v>0</v>
      </c>
      <c r="N903" s="187">
        <f t="shared" si="438"/>
        <v>0</v>
      </c>
      <c r="O903" s="187">
        <f t="shared" si="438"/>
        <v>0</v>
      </c>
      <c r="P903" s="187">
        <f t="shared" si="438"/>
        <v>0</v>
      </c>
      <c r="Q903" s="187">
        <f t="shared" si="438"/>
        <v>0</v>
      </c>
      <c r="R903" s="187">
        <f t="shared" si="438"/>
        <v>0</v>
      </c>
      <c r="S903" s="187">
        <f t="shared" si="438"/>
        <v>0</v>
      </c>
      <c r="T903" s="187">
        <f t="shared" si="438"/>
        <v>0</v>
      </c>
      <c r="U903" s="187">
        <f t="shared" si="438"/>
        <v>0</v>
      </c>
      <c r="V903" s="371">
        <f t="shared" si="438"/>
        <v>0</v>
      </c>
    </row>
    <row r="904" spans="1:22">
      <c r="G904" s="26" t="s">
        <v>120</v>
      </c>
      <c r="H904" s="6"/>
      <c r="I904" s="32">
        <f>SUM(I902:I903)</f>
        <v>0</v>
      </c>
      <c r="J904" s="33">
        <f t="shared" ref="J904:S904" si="439">SUM(J902:J903)</f>
        <v>0</v>
      </c>
      <c r="K904" s="33">
        <f t="shared" si="439"/>
        <v>0</v>
      </c>
      <c r="L904" s="33">
        <f t="shared" si="439"/>
        <v>0</v>
      </c>
      <c r="M904" s="33">
        <f t="shared" si="439"/>
        <v>0</v>
      </c>
      <c r="N904" s="33">
        <f t="shared" si="439"/>
        <v>0</v>
      </c>
      <c r="O904" s="33">
        <f t="shared" si="439"/>
        <v>0</v>
      </c>
      <c r="P904" s="33">
        <f t="shared" si="439"/>
        <v>0</v>
      </c>
      <c r="Q904" s="33">
        <f t="shared" si="439"/>
        <v>0</v>
      </c>
      <c r="R904" s="33">
        <f t="shared" si="439"/>
        <v>0</v>
      </c>
      <c r="S904" s="33">
        <f t="shared" si="439"/>
        <v>0</v>
      </c>
      <c r="T904" s="33">
        <f t="shared" ref="T904:U904" si="440">SUM(T902:T903)</f>
        <v>0</v>
      </c>
      <c r="U904" s="33">
        <f t="shared" si="440"/>
        <v>0</v>
      </c>
      <c r="V904" s="33">
        <f t="shared" ref="V904" si="441">SUM(V902:V903)</f>
        <v>0</v>
      </c>
    </row>
    <row r="905" spans="1:22">
      <c r="I905" s="31"/>
      <c r="J905" s="24"/>
      <c r="K905" s="24"/>
      <c r="L905" s="24"/>
      <c r="M905" s="24"/>
      <c r="N905" s="24"/>
      <c r="O905" s="24"/>
      <c r="P905" s="24"/>
      <c r="Q905" s="24"/>
      <c r="R905" s="24"/>
      <c r="S905" s="24"/>
      <c r="T905" s="24"/>
      <c r="U905" s="24"/>
      <c r="V905" s="24"/>
    </row>
    <row r="906" spans="1:22" ht="18.75">
      <c r="F906" s="9" t="s">
        <v>30</v>
      </c>
      <c r="I906" s="2">
        <v>2011</v>
      </c>
      <c r="J906" s="2">
        <f>I906+1</f>
        <v>2012</v>
      </c>
      <c r="K906" s="2">
        <f t="shared" ref="K906:R906" si="442">J906+1</f>
        <v>2013</v>
      </c>
      <c r="L906" s="2">
        <f t="shared" si="442"/>
        <v>2014</v>
      </c>
      <c r="M906" s="2">
        <f>L906+1</f>
        <v>2015</v>
      </c>
      <c r="N906" s="2">
        <f t="shared" si="442"/>
        <v>2016</v>
      </c>
      <c r="O906" s="2">
        <f t="shared" si="442"/>
        <v>2017</v>
      </c>
      <c r="P906" s="2">
        <f t="shared" si="442"/>
        <v>2018</v>
      </c>
      <c r="Q906" s="2">
        <f t="shared" si="442"/>
        <v>2019</v>
      </c>
      <c r="R906" s="2">
        <f t="shared" si="442"/>
        <v>2020</v>
      </c>
      <c r="S906" s="2">
        <f>R906+1</f>
        <v>2021</v>
      </c>
      <c r="T906" s="2">
        <f>S906+1</f>
        <v>2022</v>
      </c>
      <c r="U906" s="2">
        <f>T906+1</f>
        <v>2023</v>
      </c>
      <c r="V906" s="2">
        <f>U906+1</f>
        <v>2024</v>
      </c>
    </row>
    <row r="907" spans="1:22">
      <c r="G907" s="60" t="s">
        <v>47</v>
      </c>
      <c r="H907" s="55"/>
      <c r="I907" s="69"/>
      <c r="J907" s="70"/>
      <c r="K907" s="70"/>
      <c r="L907" s="70"/>
      <c r="M907" s="70"/>
      <c r="N907" s="70"/>
      <c r="O907" s="70"/>
      <c r="P907" s="70"/>
      <c r="Q907" s="70"/>
      <c r="R907" s="70"/>
      <c r="S907" s="70"/>
      <c r="T907" s="70"/>
      <c r="U907" s="70"/>
      <c r="V907" s="372"/>
    </row>
    <row r="908" spans="1:22">
      <c r="G908" s="61" t="s">
        <v>23</v>
      </c>
      <c r="H908" s="129"/>
      <c r="I908" s="71"/>
      <c r="J908" s="72"/>
      <c r="K908" s="72"/>
      <c r="L908" s="72"/>
      <c r="M908" s="72"/>
      <c r="N908" s="72"/>
      <c r="O908" s="72"/>
      <c r="P908" s="72"/>
      <c r="Q908" s="72"/>
      <c r="R908" s="72"/>
      <c r="S908" s="72"/>
      <c r="T908" s="72"/>
      <c r="U908" s="72"/>
      <c r="V908" s="373"/>
    </row>
    <row r="909" spans="1:22">
      <c r="G909" s="61" t="s">
        <v>89</v>
      </c>
      <c r="H909" s="128"/>
      <c r="I909" s="43"/>
      <c r="J909" s="44"/>
      <c r="K909" s="44"/>
      <c r="L909" s="44"/>
      <c r="M909" s="44"/>
      <c r="N909" s="44"/>
      <c r="O909" s="44"/>
      <c r="P909" s="44"/>
      <c r="Q909" s="44"/>
      <c r="R909" s="44"/>
      <c r="S909" s="44"/>
      <c r="T909" s="44"/>
      <c r="U909" s="44"/>
      <c r="V909" s="374"/>
    </row>
    <row r="910" spans="1:22">
      <c r="G910" s="26" t="s">
        <v>90</v>
      </c>
      <c r="I910" s="7">
        <v>0</v>
      </c>
      <c r="J910" s="7">
        <v>0</v>
      </c>
      <c r="K910" s="7">
        <v>0</v>
      </c>
      <c r="L910" s="7">
        <v>0</v>
      </c>
      <c r="M910" s="7">
        <v>0</v>
      </c>
      <c r="N910" s="7">
        <v>0</v>
      </c>
      <c r="O910" s="7">
        <v>0</v>
      </c>
      <c r="P910" s="7">
        <v>0</v>
      </c>
      <c r="Q910" s="7">
        <v>0</v>
      </c>
      <c r="R910" s="7">
        <v>0</v>
      </c>
      <c r="S910" s="7">
        <v>0</v>
      </c>
      <c r="T910" s="7">
        <v>0</v>
      </c>
      <c r="U910" s="132">
        <v>0</v>
      </c>
      <c r="V910" s="7">
        <v>0</v>
      </c>
    </row>
    <row r="911" spans="1:22">
      <c r="G911" s="6"/>
      <c r="I911" s="7"/>
      <c r="J911" s="7"/>
      <c r="K911" s="7"/>
      <c r="L911" s="23"/>
      <c r="M911" s="23"/>
      <c r="N911" s="23"/>
      <c r="O911" s="23"/>
      <c r="P911" s="23"/>
      <c r="Q911" s="23"/>
      <c r="R911" s="23"/>
      <c r="S911" s="23"/>
      <c r="T911" s="23"/>
      <c r="U911" s="23"/>
      <c r="V911" s="23"/>
    </row>
    <row r="912" spans="1:22" ht="18.75">
      <c r="F912" s="9" t="s">
        <v>100</v>
      </c>
      <c r="I912" s="2">
        <f>'Facility Detail'!$G$3475</f>
        <v>2011</v>
      </c>
      <c r="J912" s="2">
        <f>I912+1</f>
        <v>2012</v>
      </c>
      <c r="K912" s="2">
        <f t="shared" ref="K912:R912" si="443">J912+1</f>
        <v>2013</v>
      </c>
      <c r="L912" s="2">
        <f t="shared" si="443"/>
        <v>2014</v>
      </c>
      <c r="M912" s="2">
        <f>L912+1</f>
        <v>2015</v>
      </c>
      <c r="N912" s="2">
        <f t="shared" si="443"/>
        <v>2016</v>
      </c>
      <c r="O912" s="2">
        <f t="shared" si="443"/>
        <v>2017</v>
      </c>
      <c r="P912" s="2">
        <f t="shared" si="443"/>
        <v>2018</v>
      </c>
      <c r="Q912" s="2">
        <f t="shared" si="443"/>
        <v>2019</v>
      </c>
      <c r="R912" s="2">
        <f t="shared" si="443"/>
        <v>2020</v>
      </c>
      <c r="S912" s="2">
        <f>R912+1</f>
        <v>2021</v>
      </c>
      <c r="T912" s="2">
        <f>S912+1</f>
        <v>2022</v>
      </c>
      <c r="U912" s="2">
        <f>T912+1</f>
        <v>2023</v>
      </c>
      <c r="V912" s="2">
        <f>U912+1</f>
        <v>2024</v>
      </c>
    </row>
    <row r="913" spans="7:22">
      <c r="G913" s="60" t="s">
        <v>68</v>
      </c>
      <c r="H913" s="55"/>
      <c r="I913" s="3"/>
      <c r="J913" s="45">
        <f>I913</f>
        <v>0</v>
      </c>
      <c r="K913" s="102"/>
      <c r="L913" s="102"/>
      <c r="M913" s="102"/>
      <c r="N913" s="102"/>
      <c r="O913" s="102"/>
      <c r="P913" s="102"/>
      <c r="Q913" s="102"/>
      <c r="R913" s="102"/>
      <c r="S913" s="102"/>
      <c r="T913" s="210"/>
      <c r="U913" s="210"/>
      <c r="V913" s="376"/>
    </row>
    <row r="914" spans="7:22">
      <c r="G914" s="60" t="s">
        <v>69</v>
      </c>
      <c r="H914" s="55"/>
      <c r="I914" s="122">
        <f>J914</f>
        <v>0</v>
      </c>
      <c r="J914" s="10"/>
      <c r="K914" s="58"/>
      <c r="L914" s="58"/>
      <c r="M914" s="58"/>
      <c r="N914" s="58"/>
      <c r="O914" s="58"/>
      <c r="P914" s="58"/>
      <c r="Q914" s="58"/>
      <c r="R914" s="58"/>
      <c r="S914" s="58"/>
      <c r="T914" s="211"/>
      <c r="U914" s="211"/>
      <c r="V914" s="377"/>
    </row>
    <row r="915" spans="7:22">
      <c r="G915" s="60" t="s">
        <v>70</v>
      </c>
      <c r="H915" s="55"/>
      <c r="I915" s="46"/>
      <c r="J915" s="10">
        <f>J899</f>
        <v>0</v>
      </c>
      <c r="K915" s="54">
        <f>J915</f>
        <v>0</v>
      </c>
      <c r="L915" s="58"/>
      <c r="M915" s="58"/>
      <c r="N915" s="58"/>
      <c r="O915" s="58"/>
      <c r="P915" s="58"/>
      <c r="Q915" s="58"/>
      <c r="R915" s="58"/>
      <c r="S915" s="58"/>
      <c r="T915" s="211"/>
      <c r="U915" s="211"/>
      <c r="V915" s="377"/>
    </row>
    <row r="916" spans="7:22">
      <c r="G916" s="60" t="s">
        <v>71</v>
      </c>
      <c r="H916" s="55"/>
      <c r="I916" s="46"/>
      <c r="J916" s="54">
        <f>K916</f>
        <v>0</v>
      </c>
      <c r="K916" s="10"/>
      <c r="L916" s="58"/>
      <c r="M916" s="58"/>
      <c r="N916" s="58"/>
      <c r="O916" s="58"/>
      <c r="P916" s="58"/>
      <c r="Q916" s="58"/>
      <c r="R916" s="58"/>
      <c r="S916" s="58"/>
      <c r="T916" s="211"/>
      <c r="U916" s="211"/>
      <c r="V916" s="377"/>
    </row>
    <row r="917" spans="7:22">
      <c r="G917" s="60" t="s">
        <v>170</v>
      </c>
      <c r="I917" s="46"/>
      <c r="J917" s="114"/>
      <c r="K917" s="10">
        <f>K899</f>
        <v>0</v>
      </c>
      <c r="L917" s="115">
        <f>K917</f>
        <v>0</v>
      </c>
      <c r="M917" s="58"/>
      <c r="N917" s="58"/>
      <c r="O917" s="58"/>
      <c r="P917" s="58"/>
      <c r="Q917" s="58"/>
      <c r="R917" s="58"/>
      <c r="S917" s="58"/>
      <c r="T917" s="140"/>
      <c r="U917" s="140"/>
      <c r="V917" s="378"/>
    </row>
    <row r="918" spans="7:22">
      <c r="G918" s="60" t="s">
        <v>171</v>
      </c>
      <c r="I918" s="46"/>
      <c r="J918" s="114"/>
      <c r="K918" s="54">
        <f>L918</f>
        <v>0</v>
      </c>
      <c r="L918" s="10"/>
      <c r="M918" s="58"/>
      <c r="N918" s="58"/>
      <c r="O918" s="58"/>
      <c r="P918" s="58"/>
      <c r="Q918" s="58"/>
      <c r="R918" s="58"/>
      <c r="S918" s="58"/>
      <c r="T918" s="140"/>
      <c r="U918" s="140"/>
      <c r="V918" s="378"/>
    </row>
    <row r="919" spans="7:22">
      <c r="G919" s="60" t="s">
        <v>172</v>
      </c>
      <c r="I919" s="46"/>
      <c r="J919" s="114"/>
      <c r="K919" s="114"/>
      <c r="L919" s="10">
        <f>L899</f>
        <v>0</v>
      </c>
      <c r="M919" s="115">
        <f>L919</f>
        <v>0</v>
      </c>
      <c r="N919" s="114"/>
      <c r="O919" s="58"/>
      <c r="P919" s="58"/>
      <c r="Q919" s="58"/>
      <c r="R919" s="58"/>
      <c r="S919" s="58"/>
      <c r="T919" s="140"/>
      <c r="U919" s="140"/>
      <c r="V919" s="378"/>
    </row>
    <row r="920" spans="7:22">
      <c r="G920" s="60" t="s">
        <v>173</v>
      </c>
      <c r="I920" s="46"/>
      <c r="J920" s="114"/>
      <c r="K920" s="114"/>
      <c r="L920" s="54"/>
      <c r="M920" s="10"/>
      <c r="N920" s="114"/>
      <c r="O920" s="58"/>
      <c r="P920" s="58"/>
      <c r="Q920" s="58"/>
      <c r="R920" s="58"/>
      <c r="S920" s="58"/>
      <c r="T920" s="140"/>
      <c r="U920" s="140"/>
      <c r="V920" s="378"/>
    </row>
    <row r="921" spans="7:22">
      <c r="G921" s="60" t="s">
        <v>174</v>
      </c>
      <c r="I921" s="46"/>
      <c r="J921" s="114"/>
      <c r="K921" s="114"/>
      <c r="L921" s="114"/>
      <c r="M921" s="10">
        <v>0</v>
      </c>
      <c r="N921" s="115">
        <f>M921</f>
        <v>0</v>
      </c>
      <c r="O921" s="58"/>
      <c r="P921" s="58"/>
      <c r="Q921" s="58"/>
      <c r="R921" s="58"/>
      <c r="S921" s="58"/>
      <c r="T921" s="140"/>
      <c r="U921" s="140"/>
      <c r="V921" s="378"/>
    </row>
    <row r="922" spans="7:22">
      <c r="G922" s="60" t="s">
        <v>175</v>
      </c>
      <c r="I922" s="46"/>
      <c r="J922" s="114"/>
      <c r="K922" s="114"/>
      <c r="L922" s="114"/>
      <c r="M922" s="54"/>
      <c r="N922" s="10"/>
      <c r="O922" s="58"/>
      <c r="P922" s="58"/>
      <c r="Q922" s="58"/>
      <c r="R922" s="58"/>
      <c r="S922" s="58"/>
      <c r="T922" s="140"/>
      <c r="U922" s="140"/>
      <c r="V922" s="378"/>
    </row>
    <row r="923" spans="7:22">
      <c r="G923" s="60" t="s">
        <v>176</v>
      </c>
      <c r="I923" s="46"/>
      <c r="J923" s="114"/>
      <c r="K923" s="114"/>
      <c r="L923" s="114"/>
      <c r="M923" s="114"/>
      <c r="N923" s="143">
        <f>N899</f>
        <v>0</v>
      </c>
      <c r="O923" s="116">
        <f>N923</f>
        <v>0</v>
      </c>
      <c r="P923" s="58"/>
      <c r="Q923" s="58"/>
      <c r="R923" s="58"/>
      <c r="S923" s="58"/>
      <c r="T923" s="140"/>
      <c r="U923" s="140"/>
      <c r="V923" s="378"/>
    </row>
    <row r="924" spans="7:22">
      <c r="G924" s="60" t="s">
        <v>167</v>
      </c>
      <c r="I924" s="46"/>
      <c r="J924" s="114"/>
      <c r="K924" s="114"/>
      <c r="L924" s="114"/>
      <c r="M924" s="114"/>
      <c r="N924" s="144"/>
      <c r="O924" s="117"/>
      <c r="P924" s="58"/>
      <c r="Q924" s="58"/>
      <c r="R924" s="58"/>
      <c r="S924" s="58"/>
      <c r="T924" s="140"/>
      <c r="U924" s="140"/>
      <c r="V924" s="378"/>
    </row>
    <row r="925" spans="7:22">
      <c r="G925" s="60" t="s">
        <v>168</v>
      </c>
      <c r="I925" s="46"/>
      <c r="J925" s="114"/>
      <c r="K925" s="114"/>
      <c r="L925" s="114"/>
      <c r="M925" s="114"/>
      <c r="N925" s="114"/>
      <c r="O925" s="117">
        <f>O899</f>
        <v>0</v>
      </c>
      <c r="P925" s="116">
        <f>O925</f>
        <v>0</v>
      </c>
      <c r="Q925" s="58"/>
      <c r="R925" s="58"/>
      <c r="S925" s="58"/>
      <c r="T925" s="140"/>
      <c r="U925" s="140"/>
      <c r="V925" s="378"/>
    </row>
    <row r="926" spans="7:22">
      <c r="G926" s="60" t="s">
        <v>185</v>
      </c>
      <c r="I926" s="46"/>
      <c r="J926" s="114"/>
      <c r="K926" s="114"/>
      <c r="L926" s="114"/>
      <c r="M926" s="114"/>
      <c r="N926" s="114"/>
      <c r="O926" s="116"/>
      <c r="P926" s="117"/>
      <c r="Q926" s="58"/>
      <c r="R926" s="58"/>
      <c r="S926" s="58"/>
      <c r="T926" s="140"/>
      <c r="U926" s="140"/>
      <c r="V926" s="378"/>
    </row>
    <row r="927" spans="7:22">
      <c r="G927" s="60" t="s">
        <v>186</v>
      </c>
      <c r="I927" s="46"/>
      <c r="J927" s="114"/>
      <c r="K927" s="114"/>
      <c r="L927" s="114"/>
      <c r="M927" s="114"/>
      <c r="N927" s="114"/>
      <c r="O927" s="114"/>
      <c r="P927" s="117">
        <f>P899</f>
        <v>648</v>
      </c>
      <c r="Q927" s="54">
        <f>P927</f>
        <v>648</v>
      </c>
      <c r="R927" s="58"/>
      <c r="S927" s="58"/>
      <c r="T927" s="140"/>
      <c r="U927" s="140"/>
      <c r="V927" s="378"/>
    </row>
    <row r="928" spans="7:22">
      <c r="G928" s="60" t="s">
        <v>187</v>
      </c>
      <c r="I928" s="46"/>
      <c r="J928" s="114"/>
      <c r="K928" s="114"/>
      <c r="L928" s="114"/>
      <c r="M928" s="114"/>
      <c r="N928" s="114"/>
      <c r="O928" s="114"/>
      <c r="P928" s="116"/>
      <c r="Q928" s="275"/>
      <c r="R928" s="58"/>
      <c r="S928" s="58"/>
      <c r="T928" s="140"/>
      <c r="U928" s="140"/>
      <c r="V928" s="378"/>
    </row>
    <row r="929" spans="2:22">
      <c r="G929" s="60" t="s">
        <v>188</v>
      </c>
      <c r="I929" s="46"/>
      <c r="J929" s="114"/>
      <c r="K929" s="114"/>
      <c r="L929" s="114"/>
      <c r="M929" s="114"/>
      <c r="N929" s="114"/>
      <c r="O929" s="114"/>
      <c r="P929" s="114"/>
      <c r="Q929" s="117"/>
      <c r="R929" s="145"/>
      <c r="S929" s="58"/>
      <c r="T929" s="140"/>
      <c r="U929" s="140"/>
      <c r="V929" s="378"/>
    </row>
    <row r="930" spans="2:22">
      <c r="G930" s="60" t="s">
        <v>189</v>
      </c>
      <c r="I930" s="46"/>
      <c r="J930" s="114"/>
      <c r="K930" s="114"/>
      <c r="L930" s="114"/>
      <c r="M930" s="114"/>
      <c r="N930" s="114"/>
      <c r="O930" s="114"/>
      <c r="P930" s="114"/>
      <c r="Q930" s="145">
        <v>3364</v>
      </c>
      <c r="R930" s="167">
        <v>3364</v>
      </c>
      <c r="S930" s="58"/>
      <c r="T930" s="140"/>
      <c r="U930" s="140"/>
      <c r="V930" s="378"/>
    </row>
    <row r="931" spans="2:22">
      <c r="G931" s="60" t="s">
        <v>190</v>
      </c>
      <c r="I931" s="46"/>
      <c r="J931" s="114"/>
      <c r="K931" s="114"/>
      <c r="L931" s="114"/>
      <c r="M931" s="114"/>
      <c r="N931" s="114"/>
      <c r="O931" s="114"/>
      <c r="P931" s="114"/>
      <c r="Q931" s="114"/>
      <c r="R931" s="167">
        <v>0</v>
      </c>
      <c r="S931" s="145">
        <f>R931</f>
        <v>0</v>
      </c>
      <c r="T931" s="140"/>
      <c r="U931" s="140"/>
      <c r="V931" s="378"/>
    </row>
    <row r="932" spans="2:22">
      <c r="G932" s="60" t="s">
        <v>199</v>
      </c>
      <c r="I932" s="46"/>
      <c r="J932" s="114"/>
      <c r="K932" s="114"/>
      <c r="L932" s="114"/>
      <c r="M932" s="114"/>
      <c r="N932" s="114"/>
      <c r="O932" s="114"/>
      <c r="P932" s="114"/>
      <c r="Q932" s="114"/>
      <c r="R932" s="116">
        <v>0</v>
      </c>
      <c r="S932" s="167">
        <v>0</v>
      </c>
      <c r="T932" s="140"/>
      <c r="U932" s="140"/>
      <c r="V932" s="378"/>
    </row>
    <row r="933" spans="2:22">
      <c r="G933" s="60" t="s">
        <v>200</v>
      </c>
      <c r="I933" s="46"/>
      <c r="J933" s="114"/>
      <c r="K933" s="114"/>
      <c r="L933" s="114"/>
      <c r="M933" s="114"/>
      <c r="N933" s="114"/>
      <c r="O933" s="114"/>
      <c r="P933" s="114"/>
      <c r="Q933" s="114"/>
      <c r="R933" s="114"/>
      <c r="S933" s="167">
        <v>0</v>
      </c>
      <c r="T933" s="145">
        <f>S933</f>
        <v>0</v>
      </c>
      <c r="U933" s="140"/>
      <c r="V933" s="378"/>
    </row>
    <row r="934" spans="2:22">
      <c r="G934" s="60" t="s">
        <v>308</v>
      </c>
      <c r="I934" s="46"/>
      <c r="J934" s="114"/>
      <c r="K934" s="114"/>
      <c r="L934" s="114"/>
      <c r="M934" s="114"/>
      <c r="N934" s="114"/>
      <c r="O934" s="114"/>
      <c r="P934" s="114"/>
      <c r="Q934" s="114"/>
      <c r="R934" s="114"/>
      <c r="S934" s="116">
        <f>T934</f>
        <v>0</v>
      </c>
      <c r="T934" s="167">
        <v>0</v>
      </c>
      <c r="U934" s="140"/>
      <c r="V934" s="378"/>
    </row>
    <row r="935" spans="2:22">
      <c r="G935" s="60" t="s">
        <v>307</v>
      </c>
      <c r="I935" s="110"/>
      <c r="J935" s="103"/>
      <c r="K935" s="103"/>
      <c r="L935" s="103"/>
      <c r="M935" s="103"/>
      <c r="N935" s="103"/>
      <c r="O935" s="103"/>
      <c r="P935" s="103"/>
      <c r="Q935" s="103"/>
      <c r="R935" s="103"/>
      <c r="S935" s="103"/>
      <c r="T935" s="167">
        <v>0</v>
      </c>
      <c r="U935" s="145">
        <f>T935</f>
        <v>0</v>
      </c>
      <c r="V935" s="347">
        <f>U935</f>
        <v>0</v>
      </c>
    </row>
    <row r="936" spans="2:22">
      <c r="G936" s="60" t="s">
        <v>318</v>
      </c>
      <c r="I936" s="110"/>
      <c r="J936" s="103"/>
      <c r="K936" s="103"/>
      <c r="L936" s="103"/>
      <c r="M936" s="103"/>
      <c r="N936" s="103"/>
      <c r="O936" s="103"/>
      <c r="P936" s="103"/>
      <c r="Q936" s="103"/>
      <c r="R936" s="103"/>
      <c r="S936" s="103"/>
      <c r="T936" s="116">
        <f>U936</f>
        <v>0</v>
      </c>
      <c r="U936" s="367">
        <v>0</v>
      </c>
      <c r="V936" s="389">
        <v>0</v>
      </c>
    </row>
    <row r="937" spans="2:22">
      <c r="G937" s="60" t="s">
        <v>319</v>
      </c>
      <c r="I937" s="47"/>
      <c r="J937" s="188"/>
      <c r="K937" s="188"/>
      <c r="L937" s="188"/>
      <c r="M937" s="188"/>
      <c r="N937" s="188"/>
      <c r="O937" s="188"/>
      <c r="P937" s="188"/>
      <c r="Q937" s="188"/>
      <c r="R937" s="188"/>
      <c r="S937" s="188"/>
      <c r="T937" s="188"/>
      <c r="U937" s="391">
        <v>0</v>
      </c>
      <c r="V937" s="390">
        <v>0</v>
      </c>
    </row>
    <row r="938" spans="2:22">
      <c r="B938" s="1" t="s">
        <v>180</v>
      </c>
      <c r="G938" s="26" t="s">
        <v>17</v>
      </c>
      <c r="I938" s="7"/>
      <c r="J938" s="7"/>
      <c r="K938" s="7"/>
      <c r="L938" s="7"/>
      <c r="M938" s="7"/>
      <c r="N938" s="7"/>
      <c r="O938" s="7"/>
      <c r="P938" s="148">
        <f>P925-P926-P927</f>
        <v>-648</v>
      </c>
      <c r="Q938" s="148">
        <f>Q927-Q929+Q930</f>
        <v>4012</v>
      </c>
      <c r="R938" s="148">
        <f>R929</f>
        <v>0</v>
      </c>
      <c r="S938" s="7">
        <f>S931-S932+S933-S934</f>
        <v>0</v>
      </c>
      <c r="T938" s="7">
        <f>T933-T934-T935+T936</f>
        <v>0</v>
      </c>
      <c r="U938" s="132">
        <f>U935-U936-U937</f>
        <v>0</v>
      </c>
      <c r="V938" s="7">
        <f>V935-V936-V937</f>
        <v>0</v>
      </c>
    </row>
    <row r="939" spans="2:22">
      <c r="G939" s="6"/>
      <c r="I939" s="148"/>
      <c r="J939" s="148"/>
      <c r="K939" s="148"/>
      <c r="L939" s="148"/>
      <c r="M939" s="148"/>
      <c r="N939" s="148"/>
      <c r="O939" s="148"/>
      <c r="P939" s="148"/>
      <c r="Q939" s="148"/>
      <c r="R939" s="148"/>
      <c r="S939" s="148"/>
      <c r="T939" s="148"/>
      <c r="U939" s="386"/>
      <c r="V939" s="148"/>
    </row>
    <row r="940" spans="2:22">
      <c r="G940" s="26" t="s">
        <v>12</v>
      </c>
      <c r="H940" s="55"/>
      <c r="I940" s="149"/>
      <c r="J940" s="150"/>
      <c r="K940" s="150"/>
      <c r="L940" s="150"/>
      <c r="M940" s="150"/>
      <c r="N940" s="150"/>
      <c r="O940" s="150"/>
      <c r="P940" s="150"/>
      <c r="Q940" s="150"/>
      <c r="R940" s="150"/>
      <c r="S940" s="150"/>
      <c r="T940" s="150"/>
      <c r="U940" s="150"/>
      <c r="V940" s="384"/>
    </row>
    <row r="941" spans="2:22">
      <c r="G941" s="6"/>
      <c r="I941" s="148"/>
      <c r="J941" s="148"/>
      <c r="K941" s="148"/>
      <c r="L941" s="148"/>
      <c r="M941" s="148"/>
      <c r="N941" s="148"/>
      <c r="O941" s="148"/>
      <c r="P941" s="148"/>
      <c r="Q941" s="148"/>
      <c r="R941" s="148"/>
      <c r="S941" s="148"/>
      <c r="T941" s="148"/>
      <c r="U941" s="148"/>
      <c r="V941" s="148"/>
    </row>
    <row r="942" spans="2:22" ht="18.75">
      <c r="C942" s="1" t="s">
        <v>180</v>
      </c>
      <c r="D942" s="1" t="s">
        <v>194</v>
      </c>
      <c r="E942" s="1" t="s">
        <v>108</v>
      </c>
      <c r="F942" s="9" t="s">
        <v>26</v>
      </c>
      <c r="H942" s="55"/>
      <c r="I942" s="151">
        <f t="shared" ref="I942:Q942" si="444" xml:space="preserve"> I899 + I904 - I910 + I938 + I940</f>
        <v>0</v>
      </c>
      <c r="J942" s="152">
        <f t="shared" si="444"/>
        <v>0</v>
      </c>
      <c r="K942" s="152">
        <f t="shared" si="444"/>
        <v>0</v>
      </c>
      <c r="L942" s="152">
        <f t="shared" si="444"/>
        <v>0</v>
      </c>
      <c r="M942" s="152">
        <f t="shared" si="444"/>
        <v>0</v>
      </c>
      <c r="N942" s="152">
        <f t="shared" si="444"/>
        <v>0</v>
      </c>
      <c r="O942" s="152">
        <f t="shared" si="444"/>
        <v>0</v>
      </c>
      <c r="P942" s="152">
        <f t="shared" si="444"/>
        <v>0</v>
      </c>
      <c r="Q942" s="152">
        <f t="shared" si="444"/>
        <v>8625.2065323271891</v>
      </c>
      <c r="R942" s="152">
        <f xml:space="preserve"> R899 + R904 - R910 + R929-R930</f>
        <v>1761.8840444896341</v>
      </c>
      <c r="S942" s="152">
        <f xml:space="preserve"> S899 + S904 - S910 + S938 + S940</f>
        <v>4978</v>
      </c>
      <c r="T942" s="152">
        <f xml:space="preserve"> T899 + T904 - T910 + T938 + T940</f>
        <v>4898</v>
      </c>
      <c r="U942" s="152">
        <f xml:space="preserve"> U899 + U904 - U910 + U938 + U940</f>
        <v>4601</v>
      </c>
      <c r="V942" s="385">
        <f xml:space="preserve"> V899 + V904 - V910 + V938 + V940</f>
        <v>4390</v>
      </c>
    </row>
    <row r="943" spans="2:22" ht="15.75" thickBot="1">
      <c r="S943" s="1"/>
    </row>
    <row r="944" spans="2:22">
      <c r="F944" s="8"/>
      <c r="G944" s="8"/>
      <c r="H944" s="8"/>
      <c r="I944" s="8"/>
      <c r="J944" s="8"/>
      <c r="K944" s="8"/>
      <c r="L944" s="8"/>
      <c r="M944" s="8"/>
      <c r="N944" s="8"/>
      <c r="O944" s="8"/>
      <c r="P944" s="8"/>
      <c r="Q944" s="8"/>
      <c r="R944" s="8"/>
      <c r="S944" s="8"/>
      <c r="T944" s="8"/>
      <c r="U944" s="8"/>
      <c r="V944" s="8"/>
    </row>
    <row r="945" spans="1:22" ht="15.75" thickBot="1">
      <c r="S945" s="1"/>
    </row>
    <row r="946" spans="1:22" ht="21.75" thickBot="1">
      <c r="F946" s="13" t="s">
        <v>4</v>
      </c>
      <c r="G946" s="13"/>
      <c r="H946" s="179" t="str">
        <f>G23</f>
        <v>Elkhorn Valley Wind - REC Only</v>
      </c>
      <c r="I946" s="180"/>
      <c r="J946" s="168"/>
      <c r="S946" s="1"/>
    </row>
    <row r="947" spans="1:22">
      <c r="S947" s="1"/>
    </row>
    <row r="948" spans="1:22" ht="18.75">
      <c r="F948" s="9" t="s">
        <v>21</v>
      </c>
      <c r="G948" s="9"/>
      <c r="I948" s="2">
        <f>'Facility Detail'!$G$3475</f>
        <v>2011</v>
      </c>
      <c r="J948" s="2">
        <f>I948+1</f>
        <v>2012</v>
      </c>
      <c r="K948" s="2">
        <f>J948+1</f>
        <v>2013</v>
      </c>
      <c r="L948" s="2">
        <f t="shared" ref="L948:R948" si="445">K948+1</f>
        <v>2014</v>
      </c>
      <c r="M948" s="2">
        <f>L948+1</f>
        <v>2015</v>
      </c>
      <c r="N948" s="2">
        <f t="shared" si="445"/>
        <v>2016</v>
      </c>
      <c r="O948" s="2">
        <f t="shared" si="445"/>
        <v>2017</v>
      </c>
      <c r="P948" s="2">
        <f t="shared" si="445"/>
        <v>2018</v>
      </c>
      <c r="Q948" s="2">
        <f t="shared" si="445"/>
        <v>2019</v>
      </c>
      <c r="R948" s="2">
        <f t="shared" si="445"/>
        <v>2020</v>
      </c>
      <c r="S948" s="2">
        <f>R948+1</f>
        <v>2021</v>
      </c>
      <c r="T948" s="2">
        <f>S948+1</f>
        <v>2022</v>
      </c>
      <c r="U948" s="2">
        <f>T948+1</f>
        <v>2023</v>
      </c>
      <c r="V948" s="2">
        <f>U948+1</f>
        <v>2024</v>
      </c>
    </row>
    <row r="949" spans="1:22">
      <c r="G949" s="60" t="str">
        <f>"Total MWh Produced / Purchased from " &amp; H946</f>
        <v>Total MWh Produced / Purchased from Elkhorn Valley Wind - REC Only</v>
      </c>
      <c r="H949" s="55"/>
      <c r="I949" s="3"/>
      <c r="J949" s="4"/>
      <c r="K949" s="4"/>
      <c r="L949" s="4"/>
      <c r="M949" s="4">
        <v>4468</v>
      </c>
      <c r="N949" s="4"/>
      <c r="O949" s="4"/>
      <c r="P949" s="4"/>
      <c r="Q949" s="4"/>
      <c r="R949" s="4"/>
      <c r="S949" s="4"/>
      <c r="T949" s="4"/>
      <c r="U949" s="4"/>
      <c r="V949" s="369"/>
    </row>
    <row r="950" spans="1:22">
      <c r="G950" s="60" t="s">
        <v>25</v>
      </c>
      <c r="H950" s="55"/>
      <c r="I950" s="260"/>
      <c r="J950" s="41"/>
      <c r="K950" s="41"/>
      <c r="L950" s="41"/>
      <c r="M950" s="41">
        <v>1</v>
      </c>
      <c r="N950" s="41"/>
      <c r="O950" s="41"/>
      <c r="P950" s="41"/>
      <c r="Q950" s="41"/>
      <c r="R950" s="41"/>
      <c r="S950" s="41"/>
      <c r="T950" s="41"/>
      <c r="U950" s="41"/>
      <c r="V950" s="381"/>
    </row>
    <row r="951" spans="1:22">
      <c r="G951" s="60" t="s">
        <v>20</v>
      </c>
      <c r="H951" s="55"/>
      <c r="I951" s="261"/>
      <c r="J951" s="36"/>
      <c r="K951" s="36"/>
      <c r="L951" s="36"/>
      <c r="M951" s="36">
        <v>1</v>
      </c>
      <c r="N951" s="36"/>
      <c r="O951" s="36"/>
      <c r="P951" s="36"/>
      <c r="Q951" s="36"/>
      <c r="R951" s="36"/>
      <c r="S951" s="36"/>
      <c r="T951" s="36"/>
      <c r="U951" s="36"/>
      <c r="V951" s="382"/>
    </row>
    <row r="952" spans="1:22">
      <c r="A952" s="1" t="s">
        <v>284</v>
      </c>
      <c r="G952" s="26" t="s">
        <v>22</v>
      </c>
      <c r="H952" s="6"/>
      <c r="I952" s="30">
        <f xml:space="preserve"> I949 * I950 * I951</f>
        <v>0</v>
      </c>
      <c r="J952" s="30">
        <f xml:space="preserve"> J949 * J950 * J951</f>
        <v>0</v>
      </c>
      <c r="K952" s="30">
        <f xml:space="preserve"> K949 * K950 * K951</f>
        <v>0</v>
      </c>
      <c r="L952" s="30">
        <f t="shared" ref="L952:S952" si="446" xml:space="preserve"> L949 * L950 * L951</f>
        <v>0</v>
      </c>
      <c r="M952" s="30">
        <v>4468</v>
      </c>
      <c r="N952" s="155">
        <f t="shared" si="446"/>
        <v>0</v>
      </c>
      <c r="O952" s="155">
        <f t="shared" si="446"/>
        <v>0</v>
      </c>
      <c r="P952" s="155">
        <f t="shared" si="446"/>
        <v>0</v>
      </c>
      <c r="Q952" s="155">
        <f t="shared" si="446"/>
        <v>0</v>
      </c>
      <c r="R952" s="155">
        <f t="shared" si="446"/>
        <v>0</v>
      </c>
      <c r="S952" s="155">
        <f t="shared" si="446"/>
        <v>0</v>
      </c>
      <c r="T952" s="155">
        <f t="shared" ref="T952:U952" si="447" xml:space="preserve"> T949 * T950 * T951</f>
        <v>0</v>
      </c>
      <c r="U952" s="155">
        <f t="shared" si="447"/>
        <v>0</v>
      </c>
      <c r="V952" s="155">
        <f t="shared" ref="V952" si="448" xml:space="preserve"> V949 * V950 * V951</f>
        <v>0</v>
      </c>
    </row>
    <row r="953" spans="1:22">
      <c r="I953" s="29"/>
      <c r="J953" s="29"/>
      <c r="K953" s="29"/>
      <c r="L953" s="29"/>
      <c r="M953" s="29"/>
      <c r="N953" s="20"/>
      <c r="O953" s="20"/>
      <c r="P953" s="20"/>
      <c r="Q953" s="20"/>
      <c r="R953" s="20"/>
      <c r="S953" s="20"/>
      <c r="T953" s="20"/>
      <c r="U953" s="20"/>
      <c r="V953" s="20"/>
    </row>
    <row r="954" spans="1:22" ht="18.75">
      <c r="F954" s="9" t="s">
        <v>118</v>
      </c>
      <c r="I954" s="2">
        <f>'Facility Detail'!$G$3475</f>
        <v>2011</v>
      </c>
      <c r="J954" s="2">
        <f>I954+1</f>
        <v>2012</v>
      </c>
      <c r="K954" s="2">
        <f>J954+1</f>
        <v>2013</v>
      </c>
      <c r="L954" s="2">
        <f t="shared" ref="L954:R954" si="449">K954+1</f>
        <v>2014</v>
      </c>
      <c r="M954" s="2">
        <f>L954+1</f>
        <v>2015</v>
      </c>
      <c r="N954" s="2">
        <f t="shared" si="449"/>
        <v>2016</v>
      </c>
      <c r="O954" s="2">
        <f t="shared" si="449"/>
        <v>2017</v>
      </c>
      <c r="P954" s="2">
        <f t="shared" si="449"/>
        <v>2018</v>
      </c>
      <c r="Q954" s="2">
        <f t="shared" si="449"/>
        <v>2019</v>
      </c>
      <c r="R954" s="2">
        <f t="shared" si="449"/>
        <v>2020</v>
      </c>
      <c r="S954" s="2">
        <f>R954+1</f>
        <v>2021</v>
      </c>
      <c r="T954" s="2">
        <f>S954+1</f>
        <v>2022</v>
      </c>
      <c r="U954" s="2">
        <f>T954+1</f>
        <v>2023</v>
      </c>
      <c r="V954" s="2">
        <f>U954+1</f>
        <v>2024</v>
      </c>
    </row>
    <row r="955" spans="1:22">
      <c r="G955" s="60" t="s">
        <v>10</v>
      </c>
      <c r="H955" s="55"/>
      <c r="I955" s="38">
        <f>IF($J23 = "Eligible", I952 * 'Facility Detail'!$G$3472, 0 )</f>
        <v>0</v>
      </c>
      <c r="J955" s="11">
        <f>IF($J23 = "Eligible", J952 * 'Facility Detail'!$G$3472, 0 )</f>
        <v>0</v>
      </c>
      <c r="K955" s="11">
        <f>IF($J23 = "Eligible", K952 * 'Facility Detail'!$G$3472, 0 )</f>
        <v>0</v>
      </c>
      <c r="L955" s="11">
        <f>IF($J23 = "Eligible", L952 * 'Facility Detail'!$G$3472, 0 )</f>
        <v>0</v>
      </c>
      <c r="M955" s="11">
        <f>IF($J23 = "Eligible", M952 * 'Facility Detail'!$G$3472, 0 )</f>
        <v>0</v>
      </c>
      <c r="N955" s="11">
        <f>IF($J23 = "Eligible", N952 * 'Facility Detail'!$G$3472, 0 )</f>
        <v>0</v>
      </c>
      <c r="O955" s="11">
        <f>IF($J23 = "Eligible", O952 * 'Facility Detail'!$G$3472, 0 )</f>
        <v>0</v>
      </c>
      <c r="P955" s="11">
        <f>IF($J23 = "Eligible", P952 * 'Facility Detail'!$G$3472, 0 )</f>
        <v>0</v>
      </c>
      <c r="Q955" s="11">
        <f>IF($J23 = "Eligible", Q952 * 'Facility Detail'!$G$3472, 0 )</f>
        <v>0</v>
      </c>
      <c r="R955" s="11">
        <f>IF($J23 = "Eligible", R952 * 'Facility Detail'!$G$3472, 0 )</f>
        <v>0</v>
      </c>
      <c r="S955" s="11">
        <f>IF($J23 = "Eligible", S952 * 'Facility Detail'!$G$3472, 0 )</f>
        <v>0</v>
      </c>
      <c r="T955" s="11">
        <f>IF($J23 = "Eligible", T952 * 'Facility Detail'!$G$3472, 0 )</f>
        <v>0</v>
      </c>
      <c r="U955" s="11">
        <f>IF($J23 = "Eligible", U952 * 'Facility Detail'!$G$3472, 0 )</f>
        <v>0</v>
      </c>
      <c r="V955" s="370">
        <f>IF($J23 = "Eligible", V952 * 'Facility Detail'!$G$3472, 0 )</f>
        <v>0</v>
      </c>
    </row>
    <row r="956" spans="1:22">
      <c r="G956" s="60" t="s">
        <v>6</v>
      </c>
      <c r="H956" s="55"/>
      <c r="I956" s="39">
        <f t="shared" ref="I956:L956" si="450">IF($K23= "Eligible", I952, 0 )</f>
        <v>0</v>
      </c>
      <c r="J956" s="187">
        <f t="shared" si="450"/>
        <v>0</v>
      </c>
      <c r="K956" s="187">
        <f t="shared" si="450"/>
        <v>0</v>
      </c>
      <c r="L956" s="187">
        <f t="shared" si="450"/>
        <v>0</v>
      </c>
      <c r="M956" s="187">
        <f t="shared" ref="M956:V956" si="451">IF($K23= "Eligible", M952, 0 )</f>
        <v>0</v>
      </c>
      <c r="N956" s="187">
        <f t="shared" si="451"/>
        <v>0</v>
      </c>
      <c r="O956" s="187">
        <f t="shared" si="451"/>
        <v>0</v>
      </c>
      <c r="P956" s="187">
        <f t="shared" si="451"/>
        <v>0</v>
      </c>
      <c r="Q956" s="187">
        <f t="shared" si="451"/>
        <v>0</v>
      </c>
      <c r="R956" s="187">
        <f t="shared" si="451"/>
        <v>0</v>
      </c>
      <c r="S956" s="187">
        <f t="shared" si="451"/>
        <v>0</v>
      </c>
      <c r="T956" s="187">
        <f t="shared" si="451"/>
        <v>0</v>
      </c>
      <c r="U956" s="187">
        <f t="shared" si="451"/>
        <v>0</v>
      </c>
      <c r="V956" s="371">
        <f t="shared" si="451"/>
        <v>0</v>
      </c>
    </row>
    <row r="957" spans="1:22">
      <c r="G957" s="26" t="s">
        <v>120</v>
      </c>
      <c r="H957" s="6"/>
      <c r="I957" s="32">
        <f>SUM(I955:I956)</f>
        <v>0</v>
      </c>
      <c r="J957" s="33">
        <f>SUM(J955:J956)</f>
        <v>0</v>
      </c>
      <c r="K957" s="33">
        <f>SUM(K955:K956)</f>
        <v>0</v>
      </c>
      <c r="L957" s="33">
        <f t="shared" ref="L957:S957" si="452">SUM(L955:L956)</f>
        <v>0</v>
      </c>
      <c r="M957" s="33">
        <f t="shared" si="452"/>
        <v>0</v>
      </c>
      <c r="N957" s="33">
        <f t="shared" si="452"/>
        <v>0</v>
      </c>
      <c r="O957" s="33">
        <f t="shared" si="452"/>
        <v>0</v>
      </c>
      <c r="P957" s="33">
        <f t="shared" si="452"/>
        <v>0</v>
      </c>
      <c r="Q957" s="33">
        <f t="shared" si="452"/>
        <v>0</v>
      </c>
      <c r="R957" s="33">
        <f t="shared" si="452"/>
        <v>0</v>
      </c>
      <c r="S957" s="33">
        <f t="shared" si="452"/>
        <v>0</v>
      </c>
      <c r="T957" s="33">
        <f t="shared" ref="T957:U957" si="453">SUM(T955:T956)</f>
        <v>0</v>
      </c>
      <c r="U957" s="33">
        <f t="shared" si="453"/>
        <v>0</v>
      </c>
      <c r="V957" s="33">
        <f t="shared" ref="V957" si="454">SUM(V955:V956)</f>
        <v>0</v>
      </c>
    </row>
    <row r="958" spans="1:22">
      <c r="I958" s="31"/>
      <c r="J958" s="24"/>
      <c r="K958" s="24"/>
      <c r="L958" s="24"/>
      <c r="M958" s="24"/>
      <c r="N958" s="24"/>
      <c r="O958" s="24"/>
      <c r="P958" s="24"/>
      <c r="Q958" s="24"/>
      <c r="R958" s="24"/>
      <c r="S958" s="24"/>
      <c r="T958" s="24"/>
      <c r="U958" s="24"/>
      <c r="V958" s="24"/>
    </row>
    <row r="959" spans="1:22" ht="18.75">
      <c r="F959" s="9" t="s">
        <v>30</v>
      </c>
      <c r="I959" s="2">
        <f>'Facility Detail'!$G$3475</f>
        <v>2011</v>
      </c>
      <c r="J959" s="2">
        <f>I959+1</f>
        <v>2012</v>
      </c>
      <c r="K959" s="2">
        <f>J959+1</f>
        <v>2013</v>
      </c>
      <c r="L959" s="2">
        <f t="shared" ref="L959:R959" si="455">K959+1</f>
        <v>2014</v>
      </c>
      <c r="M959" s="2">
        <f>L959+1</f>
        <v>2015</v>
      </c>
      <c r="N959" s="2">
        <f t="shared" si="455"/>
        <v>2016</v>
      </c>
      <c r="O959" s="2">
        <f t="shared" si="455"/>
        <v>2017</v>
      </c>
      <c r="P959" s="2">
        <f t="shared" si="455"/>
        <v>2018</v>
      </c>
      <c r="Q959" s="2">
        <f t="shared" si="455"/>
        <v>2019</v>
      </c>
      <c r="R959" s="2">
        <f t="shared" si="455"/>
        <v>2020</v>
      </c>
      <c r="S959" s="2">
        <f>R959+1</f>
        <v>2021</v>
      </c>
      <c r="T959" s="2">
        <f>S959+1</f>
        <v>2022</v>
      </c>
      <c r="U959" s="2">
        <f>T959+1</f>
        <v>2023</v>
      </c>
      <c r="V959" s="2">
        <f>U959+1</f>
        <v>2024</v>
      </c>
    </row>
    <row r="960" spans="1:22">
      <c r="G960" s="60" t="s">
        <v>47</v>
      </c>
      <c r="H960" s="55"/>
      <c r="I960" s="69"/>
      <c r="J960" s="70"/>
      <c r="K960" s="70"/>
      <c r="L960" s="70"/>
      <c r="M960" s="70"/>
      <c r="N960" s="70"/>
      <c r="O960" s="70"/>
      <c r="P960" s="70"/>
      <c r="Q960" s="70"/>
      <c r="R960" s="70"/>
      <c r="S960" s="70"/>
      <c r="T960" s="70"/>
      <c r="U960" s="70"/>
      <c r="V960" s="372"/>
    </row>
    <row r="961" spans="6:22">
      <c r="G961" s="61" t="s">
        <v>23</v>
      </c>
      <c r="H961" s="129"/>
      <c r="I961" s="71"/>
      <c r="J961" s="72"/>
      <c r="K961" s="72"/>
      <c r="L961" s="72"/>
      <c r="M961" s="72"/>
      <c r="N961" s="72"/>
      <c r="O961" s="72"/>
      <c r="P961" s="72"/>
      <c r="Q961" s="72"/>
      <c r="R961" s="72"/>
      <c r="S961" s="72"/>
      <c r="T961" s="72"/>
      <c r="U961" s="72"/>
      <c r="V961" s="373"/>
    </row>
    <row r="962" spans="6:22">
      <c r="G962" s="61" t="s">
        <v>89</v>
      </c>
      <c r="H962" s="128"/>
      <c r="I962" s="43"/>
      <c r="J962" s="44"/>
      <c r="K962" s="44"/>
      <c r="L962" s="44"/>
      <c r="M962" s="44"/>
      <c r="N962" s="44"/>
      <c r="O962" s="44"/>
      <c r="P962" s="44"/>
      <c r="Q962" s="44"/>
      <c r="R962" s="44"/>
      <c r="S962" s="44"/>
      <c r="T962" s="44"/>
      <c r="U962" s="44"/>
      <c r="V962" s="374"/>
    </row>
    <row r="963" spans="6:22">
      <c r="G963" s="26" t="s">
        <v>90</v>
      </c>
      <c r="I963" s="7">
        <f>SUM(I960:I962)</f>
        <v>0</v>
      </c>
      <c r="J963" s="7">
        <f>SUM(J960:J962)</f>
        <v>0</v>
      </c>
      <c r="K963" s="7">
        <f>SUM(K960:K962)</f>
        <v>0</v>
      </c>
      <c r="L963" s="7">
        <f t="shared" ref="L963:S963" si="456">SUM(L960:L962)</f>
        <v>0</v>
      </c>
      <c r="M963" s="7">
        <f t="shared" si="456"/>
        <v>0</v>
      </c>
      <c r="N963" s="7">
        <f t="shared" si="456"/>
        <v>0</v>
      </c>
      <c r="O963" s="7">
        <f t="shared" si="456"/>
        <v>0</v>
      </c>
      <c r="P963" s="7">
        <f t="shared" si="456"/>
        <v>0</v>
      </c>
      <c r="Q963" s="7">
        <f t="shared" si="456"/>
        <v>0</v>
      </c>
      <c r="R963" s="7">
        <f t="shared" si="456"/>
        <v>0</v>
      </c>
      <c r="S963" s="7">
        <f t="shared" si="456"/>
        <v>0</v>
      </c>
      <c r="T963" s="7">
        <f t="shared" ref="T963:U963" si="457">SUM(T960:T962)</f>
        <v>0</v>
      </c>
      <c r="U963" s="132">
        <f t="shared" si="457"/>
        <v>0</v>
      </c>
      <c r="V963" s="7">
        <f t="shared" ref="V963" si="458">SUM(V960:V962)</f>
        <v>0</v>
      </c>
    </row>
    <row r="964" spans="6:22">
      <c r="G964" s="6"/>
      <c r="I964" s="7"/>
      <c r="J964" s="7"/>
      <c r="K964" s="7"/>
      <c r="L964" s="7"/>
      <c r="M964" s="7"/>
      <c r="N964" s="7"/>
      <c r="O964" s="7"/>
      <c r="P964" s="7"/>
      <c r="Q964" s="7"/>
      <c r="R964" s="7"/>
      <c r="S964" s="7"/>
      <c r="T964" s="7"/>
      <c r="U964" s="132"/>
      <c r="V964" s="7"/>
    </row>
    <row r="965" spans="6:22" ht="18.75">
      <c r="F965" s="9" t="s">
        <v>100</v>
      </c>
      <c r="I965" s="2">
        <f>'Facility Detail'!$G$3475</f>
        <v>2011</v>
      </c>
      <c r="J965" s="2">
        <f>I965+1</f>
        <v>2012</v>
      </c>
      <c r="K965" s="2">
        <f>J965+1</f>
        <v>2013</v>
      </c>
      <c r="L965" s="2">
        <f t="shared" ref="L965:R965" si="459">K965+1</f>
        <v>2014</v>
      </c>
      <c r="M965" s="2">
        <f>L965+1</f>
        <v>2015</v>
      </c>
      <c r="N965" s="2">
        <f t="shared" si="459"/>
        <v>2016</v>
      </c>
      <c r="O965" s="2">
        <f t="shared" si="459"/>
        <v>2017</v>
      </c>
      <c r="P965" s="2">
        <f t="shared" si="459"/>
        <v>2018</v>
      </c>
      <c r="Q965" s="2">
        <f t="shared" si="459"/>
        <v>2019</v>
      </c>
      <c r="R965" s="2">
        <f t="shared" si="459"/>
        <v>2020</v>
      </c>
      <c r="S965" s="2">
        <f>R965+1</f>
        <v>2021</v>
      </c>
      <c r="T965" s="2">
        <f>S965+1</f>
        <v>2022</v>
      </c>
      <c r="U965" s="2">
        <f>T965+1</f>
        <v>2023</v>
      </c>
      <c r="V965" s="2">
        <f>U965+1</f>
        <v>2024</v>
      </c>
    </row>
    <row r="966" spans="6:22">
      <c r="G966" s="60" t="s">
        <v>68</v>
      </c>
      <c r="H966" s="55"/>
      <c r="I966" s="3"/>
      <c r="J966" s="45">
        <f>I966</f>
        <v>0</v>
      </c>
      <c r="K966" s="102"/>
      <c r="L966" s="102"/>
      <c r="M966" s="102"/>
      <c r="N966" s="102"/>
      <c r="O966" s="102"/>
      <c r="P966" s="102"/>
      <c r="Q966" s="102"/>
      <c r="R966" s="102"/>
      <c r="S966" s="102"/>
      <c r="T966" s="102"/>
      <c r="U966" s="210"/>
      <c r="V966" s="376"/>
    </row>
    <row r="967" spans="6:22">
      <c r="G967" s="60" t="s">
        <v>69</v>
      </c>
      <c r="H967" s="55"/>
      <c r="I967" s="122">
        <f>J967</f>
        <v>0</v>
      </c>
      <c r="J967" s="10"/>
      <c r="K967" s="58"/>
      <c r="L967" s="58"/>
      <c r="M967" s="58"/>
      <c r="N967" s="58"/>
      <c r="O967" s="58"/>
      <c r="P967" s="58"/>
      <c r="Q967" s="58"/>
      <c r="R967" s="58"/>
      <c r="S967" s="58"/>
      <c r="T967" s="58"/>
      <c r="U967" s="211"/>
      <c r="V967" s="377"/>
    </row>
    <row r="968" spans="6:22">
      <c r="G968" s="60" t="s">
        <v>70</v>
      </c>
      <c r="H968" s="55"/>
      <c r="I968" s="46"/>
      <c r="J968" s="10">
        <f>J952</f>
        <v>0</v>
      </c>
      <c r="K968" s="54">
        <f>J968</f>
        <v>0</v>
      </c>
      <c r="L968" s="58"/>
      <c r="M968" s="58"/>
      <c r="N968" s="58"/>
      <c r="O968" s="58"/>
      <c r="P968" s="58"/>
      <c r="Q968" s="58"/>
      <c r="R968" s="58"/>
      <c r="S968" s="58"/>
      <c r="T968" s="58"/>
      <c r="U968" s="211"/>
      <c r="V968" s="377"/>
    </row>
    <row r="969" spans="6:22">
      <c r="G969" s="60" t="s">
        <v>71</v>
      </c>
      <c r="H969" s="55"/>
      <c r="I969" s="46"/>
      <c r="J969" s="54">
        <f>K969</f>
        <v>0</v>
      </c>
      <c r="K969" s="121"/>
      <c r="L969" s="58"/>
      <c r="M969" s="58"/>
      <c r="N969" s="58"/>
      <c r="O969" s="58"/>
      <c r="P969" s="58"/>
      <c r="Q969" s="58"/>
      <c r="R969" s="58"/>
      <c r="S969" s="58"/>
      <c r="T969" s="58"/>
      <c r="U969" s="211"/>
      <c r="V969" s="377"/>
    </row>
    <row r="970" spans="6:22">
      <c r="G970" s="60" t="s">
        <v>170</v>
      </c>
      <c r="I970" s="46"/>
      <c r="J970" s="114"/>
      <c r="K970" s="10">
        <f>K952</f>
        <v>0</v>
      </c>
      <c r="L970" s="115">
        <f>K970</f>
        <v>0</v>
      </c>
      <c r="M970" s="58"/>
      <c r="N970" s="58"/>
      <c r="O970" s="58"/>
      <c r="P970" s="58"/>
      <c r="Q970" s="58"/>
      <c r="R970" s="58"/>
      <c r="S970" s="58"/>
      <c r="T970" s="58"/>
      <c r="U970" s="211"/>
      <c r="V970" s="377"/>
    </row>
    <row r="971" spans="6:22">
      <c r="G971" s="60" t="s">
        <v>171</v>
      </c>
      <c r="I971" s="46"/>
      <c r="J971" s="114"/>
      <c r="K971" s="54">
        <f>L971</f>
        <v>0</v>
      </c>
      <c r="L971" s="10"/>
      <c r="M971" s="58"/>
      <c r="N971" s="58"/>
      <c r="O971" s="58"/>
      <c r="P971" s="58"/>
      <c r="Q971" s="58"/>
      <c r="R971" s="58"/>
      <c r="S971" s="58"/>
      <c r="T971" s="58"/>
      <c r="U971" s="211"/>
      <c r="V971" s="377"/>
    </row>
    <row r="972" spans="6:22">
      <c r="G972" s="60" t="s">
        <v>172</v>
      </c>
      <c r="I972" s="46"/>
      <c r="J972" s="114"/>
      <c r="K972" s="114"/>
      <c r="L972" s="10">
        <f>L952</f>
        <v>0</v>
      </c>
      <c r="M972" s="115">
        <f>L972</f>
        <v>0</v>
      </c>
      <c r="N972" s="114">
        <f>M972</f>
        <v>0</v>
      </c>
      <c r="O972" s="114"/>
      <c r="P972" s="114"/>
      <c r="Q972" s="114"/>
      <c r="R972" s="114"/>
      <c r="S972" s="114"/>
      <c r="T972" s="114"/>
      <c r="U972" s="140"/>
      <c r="V972" s="378"/>
    </row>
    <row r="973" spans="6:22">
      <c r="G973" s="60" t="s">
        <v>173</v>
      </c>
      <c r="I973" s="46"/>
      <c r="J973" s="114"/>
      <c r="K973" s="114"/>
      <c r="L973" s="116"/>
      <c r="M973" s="117"/>
      <c r="N973" s="114"/>
      <c r="O973" s="114"/>
      <c r="P973" s="114"/>
      <c r="Q973" s="114"/>
      <c r="R973" s="114"/>
      <c r="S973" s="114"/>
      <c r="T973" s="114"/>
      <c r="U973" s="140"/>
      <c r="V973" s="378"/>
    </row>
    <row r="974" spans="6:22">
      <c r="G974" s="60" t="s">
        <v>174</v>
      </c>
      <c r="I974" s="46"/>
      <c r="J974" s="114"/>
      <c r="K974" s="114"/>
      <c r="L974" s="114"/>
      <c r="M974" s="117">
        <f>M952</f>
        <v>4468</v>
      </c>
      <c r="N974" s="115">
        <f>M974</f>
        <v>4468</v>
      </c>
      <c r="O974" s="114"/>
      <c r="P974" s="114"/>
      <c r="Q974" s="114"/>
      <c r="R974" s="114"/>
      <c r="S974" s="114"/>
      <c r="T974" s="114"/>
      <c r="U974" s="140"/>
      <c r="V974" s="378"/>
    </row>
    <row r="975" spans="6:22">
      <c r="G975" s="60" t="s">
        <v>175</v>
      </c>
      <c r="I975" s="46"/>
      <c r="J975" s="114"/>
      <c r="K975" s="114"/>
      <c r="L975" s="114"/>
      <c r="M975" s="54"/>
      <c r="N975" s="117"/>
      <c r="O975" s="115"/>
      <c r="P975" s="114"/>
      <c r="Q975" s="114"/>
      <c r="R975" s="114"/>
      <c r="S975" s="114"/>
      <c r="T975" s="114"/>
      <c r="U975" s="140"/>
      <c r="V975" s="378"/>
    </row>
    <row r="976" spans="6:22">
      <c r="G976" s="60" t="s">
        <v>176</v>
      </c>
      <c r="I976" s="46"/>
      <c r="J976" s="114"/>
      <c r="K976" s="114"/>
      <c r="L976" s="114"/>
      <c r="M976" s="114"/>
      <c r="N976" s="117">
        <f>N952</f>
        <v>0</v>
      </c>
      <c r="O976" s="117">
        <f>N976</f>
        <v>0</v>
      </c>
      <c r="P976" s="114"/>
      <c r="Q976" s="114"/>
      <c r="R976" s="114"/>
      <c r="S976" s="114"/>
      <c r="T976" s="114"/>
      <c r="U976" s="140"/>
      <c r="V976" s="378"/>
    </row>
    <row r="977" spans="2:22">
      <c r="G977" s="60" t="s">
        <v>167</v>
      </c>
      <c r="I977" s="46"/>
      <c r="J977" s="114"/>
      <c r="K977" s="114"/>
      <c r="L977" s="114"/>
      <c r="M977" s="114"/>
      <c r="N977" s="54"/>
      <c r="O977" s="117"/>
      <c r="P977" s="115"/>
      <c r="Q977" s="114"/>
      <c r="R977" s="114"/>
      <c r="S977" s="114"/>
      <c r="T977" s="114"/>
      <c r="U977" s="140"/>
      <c r="V977" s="378"/>
    </row>
    <row r="978" spans="2:22">
      <c r="G978" s="60" t="s">
        <v>168</v>
      </c>
      <c r="I978" s="47"/>
      <c r="J978" s="104"/>
      <c r="K978" s="104"/>
      <c r="L978" s="104"/>
      <c r="M978" s="104"/>
      <c r="N978" s="104"/>
      <c r="O978" s="262"/>
      <c r="P978" s="118"/>
      <c r="Q978" s="104"/>
      <c r="R978" s="104"/>
      <c r="S978" s="104"/>
      <c r="T978" s="104"/>
      <c r="U978" s="368"/>
      <c r="V978" s="392"/>
    </row>
    <row r="979" spans="2:22">
      <c r="B979" s="1" t="s">
        <v>284</v>
      </c>
      <c r="G979" s="26" t="s">
        <v>17</v>
      </c>
      <c r="I979" s="7">
        <f xml:space="preserve"> I967 - I966</f>
        <v>0</v>
      </c>
      <c r="J979" s="7">
        <f xml:space="preserve"> J966 + J969 - J968 - J967</f>
        <v>0</v>
      </c>
      <c r="K979" s="7">
        <f>K968 - K969</f>
        <v>0</v>
      </c>
      <c r="L979" s="7">
        <f t="shared" ref="L979" si="460">L968 - L969</f>
        <v>0</v>
      </c>
      <c r="M979" s="7">
        <f>M972-M973-M974</f>
        <v>-4468</v>
      </c>
      <c r="N979" s="7">
        <f>N974-N975-N976</f>
        <v>4468</v>
      </c>
      <c r="O979" s="7">
        <f>O976-O977-O978</f>
        <v>0</v>
      </c>
      <c r="P979" s="7">
        <f>P978</f>
        <v>0</v>
      </c>
      <c r="Q979" s="7">
        <f t="shared" ref="Q979:S979" si="461">Q978</f>
        <v>0</v>
      </c>
      <c r="R979" s="7">
        <f t="shared" si="461"/>
        <v>0</v>
      </c>
      <c r="S979" s="7">
        <f t="shared" si="461"/>
        <v>0</v>
      </c>
      <c r="T979" s="7">
        <f t="shared" ref="T979:U979" si="462">T978</f>
        <v>0</v>
      </c>
      <c r="U979" s="132">
        <f t="shared" si="462"/>
        <v>0</v>
      </c>
      <c r="V979" s="7">
        <f t="shared" ref="V979" si="463">V978</f>
        <v>0</v>
      </c>
    </row>
    <row r="980" spans="2:22">
      <c r="G980" s="6"/>
      <c r="I980" s="7"/>
      <c r="J980" s="7"/>
      <c r="K980" s="7"/>
      <c r="L980" s="7"/>
      <c r="M980" s="7"/>
      <c r="N980" s="7"/>
      <c r="O980" s="7"/>
      <c r="P980" s="7"/>
      <c r="Q980" s="7"/>
      <c r="R980" s="7"/>
      <c r="S980" s="7"/>
      <c r="T980" s="7"/>
      <c r="U980" s="132"/>
      <c r="V980" s="7"/>
    </row>
    <row r="981" spans="2:22">
      <c r="G981" s="26" t="s">
        <v>12</v>
      </c>
      <c r="H981" s="55"/>
      <c r="I981" s="149"/>
      <c r="J981" s="150"/>
      <c r="K981" s="150"/>
      <c r="L981" s="150"/>
      <c r="M981" s="150"/>
      <c r="N981" s="150"/>
      <c r="O981" s="150"/>
      <c r="P981" s="150"/>
      <c r="Q981" s="150"/>
      <c r="R981" s="150"/>
      <c r="S981" s="150"/>
      <c r="T981" s="150"/>
      <c r="U981" s="150"/>
      <c r="V981" s="384"/>
    </row>
    <row r="982" spans="2:22">
      <c r="G982" s="6"/>
      <c r="I982" s="148"/>
      <c r="J982" s="148"/>
      <c r="K982" s="148"/>
      <c r="L982" s="148"/>
      <c r="M982" s="148"/>
      <c r="N982" s="148"/>
      <c r="O982" s="148"/>
      <c r="P982" s="148"/>
      <c r="Q982" s="148"/>
      <c r="R982" s="148"/>
      <c r="S982" s="148"/>
      <c r="T982" s="148"/>
      <c r="U982" s="148"/>
      <c r="V982" s="148"/>
    </row>
    <row r="983" spans="2:22" ht="18.75">
      <c r="C983" s="1" t="s">
        <v>284</v>
      </c>
      <c r="D983" s="1" t="s">
        <v>285</v>
      </c>
      <c r="E983" s="1" t="s">
        <v>107</v>
      </c>
      <c r="F983" s="9" t="s">
        <v>26</v>
      </c>
      <c r="H983" s="55"/>
      <c r="I983" s="151">
        <f t="shared" ref="I983:S983" si="464" xml:space="preserve"> I952 + I957 - I963 + I979 + I981</f>
        <v>0</v>
      </c>
      <c r="J983" s="152">
        <f t="shared" si="464"/>
        <v>0</v>
      </c>
      <c r="K983" s="152">
        <f t="shared" si="464"/>
        <v>0</v>
      </c>
      <c r="L983" s="152">
        <f t="shared" si="464"/>
        <v>0</v>
      </c>
      <c r="M983" s="152">
        <f t="shared" si="464"/>
        <v>0</v>
      </c>
      <c r="N983" s="152">
        <f t="shared" si="464"/>
        <v>4468</v>
      </c>
      <c r="O983" s="152">
        <f t="shared" si="464"/>
        <v>0</v>
      </c>
      <c r="P983" s="152">
        <f t="shared" si="464"/>
        <v>0</v>
      </c>
      <c r="Q983" s="152">
        <f t="shared" si="464"/>
        <v>0</v>
      </c>
      <c r="R983" s="152">
        <f t="shared" si="464"/>
        <v>0</v>
      </c>
      <c r="S983" s="152">
        <f t="shared" si="464"/>
        <v>0</v>
      </c>
      <c r="T983" s="152">
        <f t="shared" ref="T983:U983" si="465" xml:space="preserve"> T952 + T957 - T963 + T979 + T981</f>
        <v>0</v>
      </c>
      <c r="U983" s="152">
        <f t="shared" si="465"/>
        <v>0</v>
      </c>
      <c r="V983" s="385">
        <f t="shared" ref="V983" si="466" xml:space="preserve"> V952 + V957 - V963 + V979 + V981</f>
        <v>0</v>
      </c>
    </row>
    <row r="984" spans="2:22">
      <c r="G984" s="6"/>
      <c r="I984" s="7"/>
      <c r="J984" s="7"/>
      <c r="K984" s="7"/>
      <c r="L984" s="23"/>
      <c r="M984" s="23"/>
      <c r="N984" s="23"/>
      <c r="O984" s="23"/>
      <c r="P984" s="23"/>
      <c r="Q984" s="23"/>
      <c r="R984" s="23"/>
      <c r="S984" s="23"/>
      <c r="T984" s="23"/>
      <c r="U984" s="23"/>
      <c r="V984" s="23"/>
    </row>
    <row r="985" spans="2:22" ht="15.75" thickBot="1">
      <c r="S985" s="1"/>
    </row>
    <row r="986" spans="2:22" ht="15.75" thickBot="1">
      <c r="F986" s="8"/>
      <c r="G986" s="8"/>
      <c r="H986" s="8"/>
      <c r="I986" s="8"/>
      <c r="J986" s="8"/>
      <c r="K986" s="8"/>
      <c r="L986" s="8"/>
      <c r="M986" s="8"/>
      <c r="N986" s="8"/>
      <c r="O986" s="8"/>
      <c r="P986" s="8"/>
      <c r="Q986" s="8"/>
      <c r="R986" s="8"/>
      <c r="S986" s="8"/>
      <c r="T986" s="8"/>
      <c r="U986" s="8"/>
      <c r="V986" s="8"/>
    </row>
    <row r="987" spans="2:22" ht="21.75" thickBot="1">
      <c r="F987" s="13" t="s">
        <v>4</v>
      </c>
      <c r="G987" s="13"/>
      <c r="H987" s="179" t="s">
        <v>181</v>
      </c>
      <c r="I987" s="177"/>
      <c r="S987" s="1"/>
    </row>
    <row r="988" spans="2:22">
      <c r="S988" s="1"/>
    </row>
    <row r="989" spans="2:22" ht="18.75">
      <c r="F989" s="9" t="s">
        <v>21</v>
      </c>
      <c r="G989" s="9"/>
      <c r="I989" s="2">
        <v>2011</v>
      </c>
      <c r="J989" s="2">
        <f>I989+1</f>
        <v>2012</v>
      </c>
      <c r="K989" s="2">
        <f t="shared" ref="K989:R989" si="467">J989+1</f>
        <v>2013</v>
      </c>
      <c r="L989" s="2">
        <f t="shared" si="467"/>
        <v>2014</v>
      </c>
      <c r="M989" s="2">
        <f>L989+1</f>
        <v>2015</v>
      </c>
      <c r="N989" s="2">
        <f t="shared" si="467"/>
        <v>2016</v>
      </c>
      <c r="O989" s="2">
        <f t="shared" si="467"/>
        <v>2017</v>
      </c>
      <c r="P989" s="2">
        <f t="shared" si="467"/>
        <v>2018</v>
      </c>
      <c r="Q989" s="2">
        <f t="shared" si="467"/>
        <v>2019</v>
      </c>
      <c r="R989" s="2">
        <f t="shared" si="467"/>
        <v>2020</v>
      </c>
      <c r="S989" s="2">
        <f>R989+1</f>
        <v>2021</v>
      </c>
      <c r="T989" s="2">
        <f>S989+1</f>
        <v>2022</v>
      </c>
      <c r="U989" s="2">
        <f>T989+1</f>
        <v>2023</v>
      </c>
      <c r="V989" s="2">
        <f>U989+1</f>
        <v>2024</v>
      </c>
    </row>
    <row r="990" spans="2:22">
      <c r="G990" s="60" t="str">
        <f>"Total MWh Produced / Purchased from " &amp; H987</f>
        <v>Total MWh Produced / Purchased from Enterprise Solar</v>
      </c>
      <c r="H990" s="55"/>
      <c r="I990" s="3"/>
      <c r="J990" s="4"/>
      <c r="K990" s="4"/>
      <c r="L990" s="4"/>
      <c r="M990" s="4"/>
      <c r="N990" s="4">
        <v>84577</v>
      </c>
      <c r="O990" s="4">
        <v>224267</v>
      </c>
      <c r="P990" s="4">
        <v>225336</v>
      </c>
      <c r="Q990" s="4">
        <v>220052</v>
      </c>
      <c r="R990" s="4">
        <v>234941</v>
      </c>
      <c r="S990" s="4">
        <v>222436</v>
      </c>
      <c r="T990" s="4">
        <v>227719</v>
      </c>
      <c r="U990" s="4">
        <v>221862.53000000003</v>
      </c>
      <c r="V990" s="369">
        <v>230467.7624601798</v>
      </c>
    </row>
    <row r="991" spans="2:22">
      <c r="G991" s="60" t="s">
        <v>25</v>
      </c>
      <c r="H991" s="55"/>
      <c r="I991" s="260"/>
      <c r="J991" s="41"/>
      <c r="K991" s="41"/>
      <c r="L991" s="41"/>
      <c r="M991" s="41"/>
      <c r="N991" s="41">
        <v>1</v>
      </c>
      <c r="O991" s="41">
        <v>1</v>
      </c>
      <c r="P991" s="41">
        <v>1</v>
      </c>
      <c r="Q991" s="41">
        <v>1</v>
      </c>
      <c r="R991" s="41">
        <v>1</v>
      </c>
      <c r="S991" s="41">
        <v>1</v>
      </c>
      <c r="T991" s="41">
        <v>1</v>
      </c>
      <c r="U991" s="41">
        <v>1</v>
      </c>
      <c r="V991" s="381">
        <v>1</v>
      </c>
    </row>
    <row r="992" spans="2:22">
      <c r="G992" s="60" t="s">
        <v>20</v>
      </c>
      <c r="H992" s="55"/>
      <c r="I992" s="261"/>
      <c r="J992" s="36"/>
      <c r="K992" s="36"/>
      <c r="L992" s="36"/>
      <c r="M992" s="36"/>
      <c r="N992" s="36">
        <v>0.22741888098063476</v>
      </c>
      <c r="O992" s="36">
        <v>0.22498369104255439</v>
      </c>
      <c r="P992" s="36">
        <f>P83</f>
        <v>0.22007817037432531</v>
      </c>
      <c r="Q992" s="36">
        <f>Q83</f>
        <v>0.2223660721260575</v>
      </c>
      <c r="R992" s="36">
        <f>R83</f>
        <v>0.22351563443464154</v>
      </c>
      <c r="S992" s="36">
        <f>S3</f>
        <v>0.22350374113192695</v>
      </c>
      <c r="T992" s="36">
        <f>T3</f>
        <v>0.2182158613775059</v>
      </c>
      <c r="U992" s="36">
        <f>U3</f>
        <v>0.20975387478957078</v>
      </c>
      <c r="V992" s="388">
        <f>V3</f>
        <v>0.21508537213808981</v>
      </c>
    </row>
    <row r="993" spans="1:22">
      <c r="A993" s="1" t="s">
        <v>214</v>
      </c>
      <c r="G993" s="26" t="s">
        <v>22</v>
      </c>
      <c r="H993" s="6"/>
      <c r="I993" s="30">
        <v>0</v>
      </c>
      <c r="J993" s="30">
        <v>0</v>
      </c>
      <c r="K993" s="30">
        <v>0</v>
      </c>
      <c r="L993" s="30">
        <v>0</v>
      </c>
      <c r="M993" s="30">
        <v>0</v>
      </c>
      <c r="N993" s="155">
        <v>19234.406696699145</v>
      </c>
      <c r="O993" s="155">
        <v>50456</v>
      </c>
      <c r="P993" s="155">
        <v>49593</v>
      </c>
      <c r="Q993" s="155">
        <f>Q990*Q992</f>
        <v>48932.098903483202</v>
      </c>
      <c r="R993" s="155">
        <f>R990*R992</f>
        <v>52512.98666970912</v>
      </c>
      <c r="S993" s="155">
        <f>(ROUNDUP(S990*S992,0))</f>
        <v>49716</v>
      </c>
      <c r="T993" s="155">
        <f>ROUNDDOWN(T990*T992,0)</f>
        <v>49691</v>
      </c>
      <c r="U993" s="155">
        <f>ROUNDDOWN(U990*U992,0)</f>
        <v>46536</v>
      </c>
      <c r="V993" s="155">
        <f>ROUNDUP(V990*V992,0)</f>
        <v>49571</v>
      </c>
    </row>
    <row r="994" spans="1:22">
      <c r="I994" s="29"/>
      <c r="J994" s="29"/>
      <c r="K994" s="29"/>
      <c r="L994" s="29"/>
      <c r="M994" s="29"/>
      <c r="N994" s="20"/>
      <c r="O994" s="20"/>
      <c r="P994" s="20"/>
      <c r="Q994" s="20"/>
      <c r="R994" s="20"/>
      <c r="S994" s="20"/>
      <c r="T994" s="20"/>
      <c r="U994" s="20"/>
      <c r="V994" s="20"/>
    </row>
    <row r="995" spans="1:22" ht="18.75">
      <c r="F995" s="9" t="s">
        <v>118</v>
      </c>
      <c r="I995" s="2">
        <v>2011</v>
      </c>
      <c r="J995" s="2">
        <f>I995+1</f>
        <v>2012</v>
      </c>
      <c r="K995" s="2">
        <f t="shared" ref="K995:R995" si="468">J995+1</f>
        <v>2013</v>
      </c>
      <c r="L995" s="2">
        <f t="shared" si="468"/>
        <v>2014</v>
      </c>
      <c r="M995" s="2">
        <f>L995+1</f>
        <v>2015</v>
      </c>
      <c r="N995" s="2">
        <f t="shared" si="468"/>
        <v>2016</v>
      </c>
      <c r="O995" s="2">
        <f t="shared" si="468"/>
        <v>2017</v>
      </c>
      <c r="P995" s="2">
        <f t="shared" si="468"/>
        <v>2018</v>
      </c>
      <c r="Q995" s="2">
        <f t="shared" si="468"/>
        <v>2019</v>
      </c>
      <c r="R995" s="2">
        <f t="shared" si="468"/>
        <v>2020</v>
      </c>
      <c r="S995" s="2">
        <f>R995+1</f>
        <v>2021</v>
      </c>
      <c r="T995" s="2">
        <f>S995+1</f>
        <v>2022</v>
      </c>
      <c r="U995" s="2">
        <f>T995+1</f>
        <v>2023</v>
      </c>
      <c r="V995" s="2">
        <f>U995+1</f>
        <v>2024</v>
      </c>
    </row>
    <row r="996" spans="1:22">
      <c r="G996" s="60" t="s">
        <v>10</v>
      </c>
      <c r="H996" s="55"/>
      <c r="I996" s="38">
        <f>IF($J24 = "Eligible", I993 * 'Facility Detail'!$G$3472, 0 )</f>
        <v>0</v>
      </c>
      <c r="J996" s="11">
        <f>IF($J24 = "Eligible", J993 * 'Facility Detail'!$G$3472, 0 )</f>
        <v>0</v>
      </c>
      <c r="K996" s="11">
        <f>IF($J24 = "Eligible", K993 * 'Facility Detail'!$G$3472, 0 )</f>
        <v>0</v>
      </c>
      <c r="L996" s="11">
        <f>IF($J24 = "Eligible", L993 * 'Facility Detail'!$G$3472, 0 )</f>
        <v>0</v>
      </c>
      <c r="M996" s="11">
        <f>IF($J24 = "Eligible", M993 * 'Facility Detail'!$G$3472, 0 )</f>
        <v>0</v>
      </c>
      <c r="N996" s="11">
        <f>IF($J24 = "Eligible", N993 * 'Facility Detail'!$G$3472, 0 )</f>
        <v>0</v>
      </c>
      <c r="O996" s="11">
        <f>IF($J24 = "Eligible", O993 * 'Facility Detail'!$G$3472, 0 )</f>
        <v>0</v>
      </c>
      <c r="P996" s="11">
        <f>IF($J24 = "Eligible", P993 * 'Facility Detail'!$G$3472, 0 )</f>
        <v>0</v>
      </c>
      <c r="Q996" s="11">
        <f>IF($J24 = "Eligible", Q993 * 'Facility Detail'!$G$3472, 0 )</f>
        <v>0</v>
      </c>
      <c r="R996" s="11">
        <f>IF($J24 = "Eligible", R993 * 'Facility Detail'!$G$3472, 0 )</f>
        <v>0</v>
      </c>
      <c r="S996" s="11">
        <f>IF($J24 = "Eligible", S993 * 'Facility Detail'!$G$3472, 0 )</f>
        <v>0</v>
      </c>
      <c r="T996" s="11">
        <f>IF($J24 = "Eligible", T993 * 'Facility Detail'!$G$3472, 0 )</f>
        <v>0</v>
      </c>
      <c r="U996" s="11">
        <f>IF($J24 = "Eligible", U993 * 'Facility Detail'!$G$3472, 0 )</f>
        <v>0</v>
      </c>
      <c r="V996" s="370">
        <f>IF($J24 = "Eligible", V993 * 'Facility Detail'!$G$3472, 0 )</f>
        <v>0</v>
      </c>
    </row>
    <row r="997" spans="1:22">
      <c r="G997" s="60" t="s">
        <v>6</v>
      </c>
      <c r="H997" s="55"/>
      <c r="I997" s="39">
        <f t="shared" ref="I997:L997" si="469">IF($K24= "Eligible", I993, 0 )</f>
        <v>0</v>
      </c>
      <c r="J997" s="187">
        <f t="shared" si="469"/>
        <v>0</v>
      </c>
      <c r="K997" s="187">
        <f t="shared" si="469"/>
        <v>0</v>
      </c>
      <c r="L997" s="187">
        <f t="shared" si="469"/>
        <v>0</v>
      </c>
      <c r="M997" s="187">
        <f t="shared" ref="M997:V997" si="470">IF($K24= "Eligible", M993, 0 )</f>
        <v>0</v>
      </c>
      <c r="N997" s="187">
        <f t="shared" si="470"/>
        <v>0</v>
      </c>
      <c r="O997" s="187">
        <f t="shared" si="470"/>
        <v>0</v>
      </c>
      <c r="P997" s="187">
        <f t="shared" si="470"/>
        <v>0</v>
      </c>
      <c r="Q997" s="187">
        <f t="shared" si="470"/>
        <v>0</v>
      </c>
      <c r="R997" s="187">
        <f t="shared" si="470"/>
        <v>0</v>
      </c>
      <c r="S997" s="187">
        <f t="shared" si="470"/>
        <v>0</v>
      </c>
      <c r="T997" s="187">
        <f t="shared" si="470"/>
        <v>0</v>
      </c>
      <c r="U997" s="187">
        <f t="shared" si="470"/>
        <v>0</v>
      </c>
      <c r="V997" s="371">
        <f t="shared" si="470"/>
        <v>0</v>
      </c>
    </row>
    <row r="998" spans="1:22">
      <c r="G998" s="26" t="s">
        <v>120</v>
      </c>
      <c r="H998" s="6"/>
      <c r="I998" s="32">
        <f>SUM(I996:I997)</f>
        <v>0</v>
      </c>
      <c r="J998" s="33">
        <f t="shared" ref="J998:S998" si="471">SUM(J996:J997)</f>
        <v>0</v>
      </c>
      <c r="K998" s="33">
        <f t="shared" si="471"/>
        <v>0</v>
      </c>
      <c r="L998" s="33">
        <f t="shared" si="471"/>
        <v>0</v>
      </c>
      <c r="M998" s="33">
        <f t="shared" si="471"/>
        <v>0</v>
      </c>
      <c r="N998" s="33">
        <f t="shared" si="471"/>
        <v>0</v>
      </c>
      <c r="O998" s="33">
        <f t="shared" si="471"/>
        <v>0</v>
      </c>
      <c r="P998" s="33">
        <f t="shared" si="471"/>
        <v>0</v>
      </c>
      <c r="Q998" s="33">
        <f t="shared" si="471"/>
        <v>0</v>
      </c>
      <c r="R998" s="33">
        <f t="shared" si="471"/>
        <v>0</v>
      </c>
      <c r="S998" s="33">
        <f t="shared" si="471"/>
        <v>0</v>
      </c>
      <c r="T998" s="33">
        <f t="shared" ref="T998:U998" si="472">SUM(T996:T997)</f>
        <v>0</v>
      </c>
      <c r="U998" s="33">
        <f t="shared" si="472"/>
        <v>0</v>
      </c>
      <c r="V998" s="33">
        <f t="shared" ref="V998" si="473">SUM(V996:V997)</f>
        <v>0</v>
      </c>
    </row>
    <row r="999" spans="1:22">
      <c r="I999" s="31"/>
      <c r="J999" s="24"/>
      <c r="K999" s="24"/>
      <c r="L999" s="24"/>
      <c r="M999" s="24"/>
      <c r="N999" s="24"/>
      <c r="O999" s="24"/>
      <c r="P999" s="24"/>
      <c r="Q999" s="24"/>
      <c r="R999" s="24"/>
      <c r="S999" s="24"/>
      <c r="T999" s="24"/>
      <c r="U999" s="24"/>
      <c r="V999" s="24"/>
    </row>
    <row r="1000" spans="1:22" ht="18.75">
      <c r="F1000" s="9" t="s">
        <v>30</v>
      </c>
      <c r="I1000" s="2">
        <v>2011</v>
      </c>
      <c r="J1000" s="2">
        <f>I1000+1</f>
        <v>2012</v>
      </c>
      <c r="K1000" s="2">
        <f t="shared" ref="K1000:R1000" si="474">J1000+1</f>
        <v>2013</v>
      </c>
      <c r="L1000" s="2">
        <f t="shared" si="474"/>
        <v>2014</v>
      </c>
      <c r="M1000" s="2">
        <f>L1000+1</f>
        <v>2015</v>
      </c>
      <c r="N1000" s="2">
        <f t="shared" si="474"/>
        <v>2016</v>
      </c>
      <c r="O1000" s="2">
        <f t="shared" si="474"/>
        <v>2017</v>
      </c>
      <c r="P1000" s="2">
        <f t="shared" si="474"/>
        <v>2018</v>
      </c>
      <c r="Q1000" s="2">
        <f t="shared" si="474"/>
        <v>2019</v>
      </c>
      <c r="R1000" s="2">
        <f t="shared" si="474"/>
        <v>2020</v>
      </c>
      <c r="S1000" s="2">
        <f>R1000+1</f>
        <v>2021</v>
      </c>
      <c r="T1000" s="2">
        <f>S1000+1</f>
        <v>2022</v>
      </c>
      <c r="U1000" s="2">
        <f>T1000+1</f>
        <v>2023</v>
      </c>
      <c r="V1000" s="2">
        <f>U1000+1</f>
        <v>2024</v>
      </c>
    </row>
    <row r="1001" spans="1:22">
      <c r="G1001" s="60" t="s">
        <v>47</v>
      </c>
      <c r="H1001" s="55"/>
      <c r="I1001" s="69"/>
      <c r="J1001" s="70"/>
      <c r="K1001" s="70"/>
      <c r="L1001" s="70"/>
      <c r="M1001" s="70"/>
      <c r="N1001" s="70"/>
      <c r="O1001" s="70"/>
      <c r="P1001" s="70"/>
      <c r="Q1001" s="70"/>
      <c r="R1001" s="70"/>
      <c r="S1001" s="70"/>
      <c r="T1001" s="70"/>
      <c r="U1001" s="70"/>
      <c r="V1001" s="372"/>
    </row>
    <row r="1002" spans="1:22">
      <c r="G1002" s="61" t="s">
        <v>23</v>
      </c>
      <c r="H1002" s="129"/>
      <c r="I1002" s="71"/>
      <c r="J1002" s="72"/>
      <c r="K1002" s="72"/>
      <c r="L1002" s="72"/>
      <c r="M1002" s="72"/>
      <c r="N1002" s="72"/>
      <c r="O1002" s="72"/>
      <c r="P1002" s="72"/>
      <c r="Q1002" s="72"/>
      <c r="R1002" s="72"/>
      <c r="S1002" s="72"/>
      <c r="T1002" s="72"/>
      <c r="U1002" s="72"/>
      <c r="V1002" s="373"/>
    </row>
    <row r="1003" spans="1:22">
      <c r="G1003" s="61" t="s">
        <v>89</v>
      </c>
      <c r="H1003" s="128"/>
      <c r="I1003" s="43"/>
      <c r="J1003" s="44"/>
      <c r="K1003" s="44"/>
      <c r="L1003" s="44"/>
      <c r="M1003" s="44"/>
      <c r="N1003" s="44"/>
      <c r="O1003" s="44"/>
      <c r="P1003" s="44"/>
      <c r="Q1003" s="44"/>
      <c r="R1003" s="44"/>
      <c r="S1003" s="44"/>
      <c r="T1003" s="44"/>
      <c r="U1003" s="44"/>
      <c r="V1003" s="374"/>
    </row>
    <row r="1004" spans="1:22">
      <c r="G1004" s="26" t="s">
        <v>90</v>
      </c>
      <c r="I1004" s="7">
        <v>0</v>
      </c>
      <c r="J1004" s="7">
        <v>0</v>
      </c>
      <c r="K1004" s="7">
        <v>0</v>
      </c>
      <c r="L1004" s="7">
        <v>0</v>
      </c>
      <c r="M1004" s="7">
        <v>0</v>
      </c>
      <c r="N1004" s="7">
        <v>0</v>
      </c>
      <c r="O1004" s="7">
        <v>0</v>
      </c>
      <c r="P1004" s="7">
        <v>0</v>
      </c>
      <c r="Q1004" s="7">
        <v>0</v>
      </c>
      <c r="R1004" s="7">
        <v>0</v>
      </c>
      <c r="S1004" s="7">
        <v>0</v>
      </c>
      <c r="T1004" s="7">
        <v>0</v>
      </c>
      <c r="U1004" s="132">
        <v>0</v>
      </c>
      <c r="V1004" s="7">
        <v>0</v>
      </c>
    </row>
    <row r="1005" spans="1:22">
      <c r="G1005" s="6"/>
      <c r="I1005" s="7"/>
      <c r="J1005" s="7"/>
      <c r="K1005" s="7"/>
      <c r="L1005" s="23"/>
      <c r="M1005" s="23"/>
      <c r="N1005" s="23"/>
      <c r="O1005" s="23"/>
      <c r="P1005" s="23"/>
      <c r="Q1005" s="23"/>
      <c r="R1005" s="23"/>
      <c r="S1005" s="23"/>
      <c r="T1005" s="23"/>
      <c r="U1005" s="23"/>
      <c r="V1005" s="23"/>
    </row>
    <row r="1006" spans="1:22" ht="18.75">
      <c r="F1006" s="9" t="s">
        <v>100</v>
      </c>
      <c r="I1006" s="2">
        <f>'Facility Detail'!$G$3475</f>
        <v>2011</v>
      </c>
      <c r="J1006" s="2">
        <f>I1006+1</f>
        <v>2012</v>
      </c>
      <c r="K1006" s="2">
        <f t="shared" ref="K1006:R1006" si="475">J1006+1</f>
        <v>2013</v>
      </c>
      <c r="L1006" s="2">
        <f t="shared" si="475"/>
        <v>2014</v>
      </c>
      <c r="M1006" s="2">
        <f>L1006+1</f>
        <v>2015</v>
      </c>
      <c r="N1006" s="2">
        <f t="shared" si="475"/>
        <v>2016</v>
      </c>
      <c r="O1006" s="2">
        <f t="shared" si="475"/>
        <v>2017</v>
      </c>
      <c r="P1006" s="2">
        <f t="shared" si="475"/>
        <v>2018</v>
      </c>
      <c r="Q1006" s="2">
        <f t="shared" si="475"/>
        <v>2019</v>
      </c>
      <c r="R1006" s="2">
        <f t="shared" si="475"/>
        <v>2020</v>
      </c>
      <c r="S1006" s="2">
        <f>R1006+1</f>
        <v>2021</v>
      </c>
      <c r="T1006" s="2">
        <f>S1006+1</f>
        <v>2022</v>
      </c>
      <c r="U1006" s="2">
        <f>T1006+1</f>
        <v>2023</v>
      </c>
      <c r="V1006" s="2">
        <f>U1006+1</f>
        <v>2024</v>
      </c>
    </row>
    <row r="1007" spans="1:22">
      <c r="G1007" s="60" t="s">
        <v>68</v>
      </c>
      <c r="H1007" s="55"/>
      <c r="I1007" s="3"/>
      <c r="J1007" s="45">
        <f>I1007</f>
        <v>0</v>
      </c>
      <c r="K1007" s="102"/>
      <c r="L1007" s="102"/>
      <c r="M1007" s="102"/>
      <c r="N1007" s="102"/>
      <c r="O1007" s="102"/>
      <c r="P1007" s="102"/>
      <c r="Q1007" s="102"/>
      <c r="R1007" s="102"/>
      <c r="S1007" s="102"/>
      <c r="T1007" s="210"/>
      <c r="U1007" s="210"/>
      <c r="V1007" s="376"/>
    </row>
    <row r="1008" spans="1:22">
      <c r="G1008" s="60" t="s">
        <v>69</v>
      </c>
      <c r="H1008" s="55"/>
      <c r="I1008" s="122">
        <f>J1008</f>
        <v>0</v>
      </c>
      <c r="J1008" s="10"/>
      <c r="K1008" s="58"/>
      <c r="L1008" s="58"/>
      <c r="M1008" s="58"/>
      <c r="N1008" s="58"/>
      <c r="O1008" s="58"/>
      <c r="P1008" s="58"/>
      <c r="Q1008" s="58"/>
      <c r="R1008" s="58"/>
      <c r="S1008" s="58"/>
      <c r="T1008" s="211"/>
      <c r="U1008" s="211"/>
      <c r="V1008" s="377"/>
    </row>
    <row r="1009" spans="7:22">
      <c r="G1009" s="60" t="s">
        <v>70</v>
      </c>
      <c r="H1009" s="55"/>
      <c r="I1009" s="46"/>
      <c r="J1009" s="10">
        <f>J993</f>
        <v>0</v>
      </c>
      <c r="K1009" s="54">
        <f>J1009</f>
        <v>0</v>
      </c>
      <c r="L1009" s="58"/>
      <c r="M1009" s="58"/>
      <c r="N1009" s="58"/>
      <c r="O1009" s="58"/>
      <c r="P1009" s="58"/>
      <c r="Q1009" s="58"/>
      <c r="R1009" s="58"/>
      <c r="S1009" s="58"/>
      <c r="T1009" s="211"/>
      <c r="U1009" s="211"/>
      <c r="V1009" s="377"/>
    </row>
    <row r="1010" spans="7:22">
      <c r="G1010" s="60" t="s">
        <v>71</v>
      </c>
      <c r="H1010" s="55"/>
      <c r="I1010" s="46"/>
      <c r="J1010" s="54">
        <f>K1010</f>
        <v>0</v>
      </c>
      <c r="K1010" s="10"/>
      <c r="L1010" s="58"/>
      <c r="M1010" s="58"/>
      <c r="N1010" s="58"/>
      <c r="O1010" s="58"/>
      <c r="P1010" s="58"/>
      <c r="Q1010" s="58"/>
      <c r="R1010" s="58"/>
      <c r="S1010" s="58"/>
      <c r="T1010" s="211"/>
      <c r="U1010" s="211"/>
      <c r="V1010" s="377"/>
    </row>
    <row r="1011" spans="7:22">
      <c r="G1011" s="60" t="s">
        <v>170</v>
      </c>
      <c r="I1011" s="46"/>
      <c r="J1011" s="114"/>
      <c r="K1011" s="10">
        <f>K993</f>
        <v>0</v>
      </c>
      <c r="L1011" s="115">
        <f>K1011</f>
        <v>0</v>
      </c>
      <c r="M1011" s="58"/>
      <c r="N1011" s="58"/>
      <c r="O1011" s="58"/>
      <c r="P1011" s="58"/>
      <c r="Q1011" s="58"/>
      <c r="R1011" s="58"/>
      <c r="S1011" s="58"/>
      <c r="T1011" s="140"/>
      <c r="U1011" s="140"/>
      <c r="V1011" s="378"/>
    </row>
    <row r="1012" spans="7:22">
      <c r="G1012" s="60" t="s">
        <v>171</v>
      </c>
      <c r="I1012" s="46"/>
      <c r="J1012" s="114"/>
      <c r="K1012" s="54">
        <f>L1012</f>
        <v>0</v>
      </c>
      <c r="L1012" s="10"/>
      <c r="M1012" s="58"/>
      <c r="N1012" s="58"/>
      <c r="O1012" s="58"/>
      <c r="P1012" s="58"/>
      <c r="Q1012" s="58"/>
      <c r="R1012" s="58"/>
      <c r="S1012" s="58"/>
      <c r="T1012" s="140"/>
      <c r="U1012" s="140"/>
      <c r="V1012" s="378"/>
    </row>
    <row r="1013" spans="7:22">
      <c r="G1013" s="60" t="s">
        <v>172</v>
      </c>
      <c r="I1013" s="46"/>
      <c r="J1013" s="114"/>
      <c r="K1013" s="114"/>
      <c r="L1013" s="10">
        <f>L993</f>
        <v>0</v>
      </c>
      <c r="M1013" s="115">
        <f>L1013</f>
        <v>0</v>
      </c>
      <c r="N1013" s="114"/>
      <c r="O1013" s="58"/>
      <c r="P1013" s="58"/>
      <c r="Q1013" s="58"/>
      <c r="R1013" s="58"/>
      <c r="S1013" s="58"/>
      <c r="T1013" s="140"/>
      <c r="U1013" s="140"/>
      <c r="V1013" s="378"/>
    </row>
    <row r="1014" spans="7:22">
      <c r="G1014" s="60" t="s">
        <v>173</v>
      </c>
      <c r="I1014" s="46"/>
      <c r="J1014" s="114"/>
      <c r="K1014" s="114"/>
      <c r="L1014" s="54"/>
      <c r="M1014" s="10"/>
      <c r="N1014" s="114"/>
      <c r="O1014" s="58"/>
      <c r="P1014" s="58"/>
      <c r="Q1014" s="58"/>
      <c r="R1014" s="58"/>
      <c r="S1014" s="58"/>
      <c r="T1014" s="140"/>
      <c r="U1014" s="140"/>
      <c r="V1014" s="378"/>
    </row>
    <row r="1015" spans="7:22">
      <c r="G1015" s="60" t="s">
        <v>174</v>
      </c>
      <c r="I1015" s="46"/>
      <c r="J1015" s="114"/>
      <c r="K1015" s="114"/>
      <c r="L1015" s="114"/>
      <c r="M1015" s="10">
        <v>0</v>
      </c>
      <c r="N1015" s="115">
        <f>M1015</f>
        <v>0</v>
      </c>
      <c r="O1015" s="58"/>
      <c r="P1015" s="58"/>
      <c r="Q1015" s="58"/>
      <c r="R1015" s="58"/>
      <c r="S1015" s="58"/>
      <c r="T1015" s="140"/>
      <c r="U1015" s="140"/>
      <c r="V1015" s="378"/>
    </row>
    <row r="1016" spans="7:22">
      <c r="G1016" s="60" t="s">
        <v>175</v>
      </c>
      <c r="I1016" s="46"/>
      <c r="J1016" s="114"/>
      <c r="K1016" s="114"/>
      <c r="L1016" s="114"/>
      <c r="M1016" s="54"/>
      <c r="N1016" s="10"/>
      <c r="O1016" s="58"/>
      <c r="P1016" s="58"/>
      <c r="Q1016" s="58"/>
      <c r="R1016" s="58"/>
      <c r="S1016" s="58"/>
      <c r="T1016" s="140"/>
      <c r="U1016" s="140"/>
      <c r="V1016" s="378"/>
    </row>
    <row r="1017" spans="7:22">
      <c r="G1017" s="60" t="s">
        <v>176</v>
      </c>
      <c r="I1017" s="46"/>
      <c r="J1017" s="114"/>
      <c r="K1017" s="114"/>
      <c r="L1017" s="114"/>
      <c r="M1017" s="114"/>
      <c r="N1017" s="143">
        <f>N993</f>
        <v>19234.406696699145</v>
      </c>
      <c r="O1017" s="116">
        <f>N1017</f>
        <v>19234.406696699145</v>
      </c>
      <c r="P1017" s="58"/>
      <c r="Q1017" s="58"/>
      <c r="R1017" s="58"/>
      <c r="S1017" s="58"/>
      <c r="T1017" s="140"/>
      <c r="U1017" s="140"/>
      <c r="V1017" s="378"/>
    </row>
    <row r="1018" spans="7:22">
      <c r="G1018" s="60" t="s">
        <v>167</v>
      </c>
      <c r="I1018" s="46"/>
      <c r="J1018" s="114"/>
      <c r="K1018" s="114"/>
      <c r="L1018" s="114"/>
      <c r="M1018" s="114"/>
      <c r="N1018" s="144"/>
      <c r="O1018" s="117"/>
      <c r="P1018" s="58"/>
      <c r="Q1018" s="58"/>
      <c r="R1018" s="58"/>
      <c r="S1018" s="58"/>
      <c r="T1018" s="140"/>
      <c r="U1018" s="140"/>
      <c r="V1018" s="378"/>
    </row>
    <row r="1019" spans="7:22">
      <c r="G1019" s="60" t="s">
        <v>168</v>
      </c>
      <c r="I1019" s="46"/>
      <c r="J1019" s="114"/>
      <c r="K1019" s="114"/>
      <c r="L1019" s="114"/>
      <c r="M1019" s="114"/>
      <c r="N1019" s="114"/>
      <c r="O1019" s="117">
        <f>O993</f>
        <v>50456</v>
      </c>
      <c r="P1019" s="116">
        <f>O1019</f>
        <v>50456</v>
      </c>
      <c r="Q1019" s="58"/>
      <c r="R1019" s="58"/>
      <c r="S1019" s="58"/>
      <c r="T1019" s="140"/>
      <c r="U1019" s="140"/>
      <c r="V1019" s="378"/>
    </row>
    <row r="1020" spans="7:22">
      <c r="G1020" s="60" t="s">
        <v>185</v>
      </c>
      <c r="I1020" s="46"/>
      <c r="J1020" s="114"/>
      <c r="K1020" s="114"/>
      <c r="L1020" s="114"/>
      <c r="M1020" s="114"/>
      <c r="N1020" s="114"/>
      <c r="O1020" s="116"/>
      <c r="P1020" s="117"/>
      <c r="Q1020" s="58"/>
      <c r="R1020" s="58"/>
      <c r="S1020" s="58"/>
      <c r="T1020" s="140"/>
      <c r="U1020" s="140"/>
      <c r="V1020" s="378"/>
    </row>
    <row r="1021" spans="7:22">
      <c r="G1021" s="60" t="s">
        <v>186</v>
      </c>
      <c r="I1021" s="46"/>
      <c r="J1021" s="114"/>
      <c r="K1021" s="114"/>
      <c r="L1021" s="114"/>
      <c r="M1021" s="114"/>
      <c r="N1021" s="114"/>
      <c r="O1021" s="114"/>
      <c r="P1021" s="117">
        <v>35344</v>
      </c>
      <c r="Q1021" s="54">
        <f>P1021</f>
        <v>35344</v>
      </c>
      <c r="R1021" s="58"/>
      <c r="S1021" s="58"/>
      <c r="T1021" s="140"/>
      <c r="U1021" s="140"/>
      <c r="V1021" s="378"/>
    </row>
    <row r="1022" spans="7:22">
      <c r="G1022" s="60" t="s">
        <v>187</v>
      </c>
      <c r="I1022" s="46"/>
      <c r="J1022" s="114"/>
      <c r="K1022" s="114"/>
      <c r="L1022" s="114"/>
      <c r="M1022" s="114"/>
      <c r="N1022" s="114"/>
      <c r="O1022" s="114"/>
      <c r="P1022" s="116"/>
      <c r="Q1022" s="275"/>
      <c r="R1022" s="58"/>
      <c r="S1022" s="58"/>
      <c r="T1022" s="140"/>
      <c r="U1022" s="140"/>
      <c r="V1022" s="378"/>
    </row>
    <row r="1023" spans="7:22">
      <c r="G1023" s="60" t="s">
        <v>188</v>
      </c>
      <c r="I1023" s="46"/>
      <c r="J1023" s="114"/>
      <c r="K1023" s="114"/>
      <c r="L1023" s="114"/>
      <c r="M1023" s="114"/>
      <c r="N1023" s="114"/>
      <c r="O1023" s="114"/>
      <c r="P1023" s="114"/>
      <c r="Q1023" s="117"/>
      <c r="R1023" s="145">
        <f>Q1023</f>
        <v>0</v>
      </c>
      <c r="S1023" s="58"/>
      <c r="T1023" s="140"/>
      <c r="U1023" s="140"/>
      <c r="V1023" s="378"/>
    </row>
    <row r="1024" spans="7:22">
      <c r="G1024" s="60" t="s">
        <v>189</v>
      </c>
      <c r="I1024" s="46"/>
      <c r="J1024" s="114"/>
      <c r="K1024" s="114"/>
      <c r="L1024" s="114"/>
      <c r="M1024" s="114"/>
      <c r="N1024" s="114"/>
      <c r="O1024" s="114"/>
      <c r="P1024" s="114"/>
      <c r="Q1024" s="145">
        <v>33198</v>
      </c>
      <c r="R1024" s="167">
        <f>Q1024</f>
        <v>33198</v>
      </c>
      <c r="S1024" s="58"/>
      <c r="T1024" s="140"/>
      <c r="U1024" s="140"/>
      <c r="V1024" s="378"/>
    </row>
    <row r="1025" spans="2:22">
      <c r="G1025" s="60" t="s">
        <v>190</v>
      </c>
      <c r="I1025" s="46"/>
      <c r="J1025" s="114"/>
      <c r="K1025" s="114"/>
      <c r="L1025" s="114"/>
      <c r="M1025" s="114"/>
      <c r="N1025" s="114"/>
      <c r="O1025" s="114"/>
      <c r="P1025" s="114"/>
      <c r="Q1025" s="114"/>
      <c r="R1025" s="167"/>
      <c r="S1025" s="145">
        <f>R1025</f>
        <v>0</v>
      </c>
      <c r="T1025" s="140"/>
      <c r="U1025" s="140"/>
      <c r="V1025" s="378"/>
    </row>
    <row r="1026" spans="2:22">
      <c r="G1026" s="60" t="s">
        <v>199</v>
      </c>
      <c r="I1026" s="46"/>
      <c r="J1026" s="114"/>
      <c r="K1026" s="114"/>
      <c r="L1026" s="114"/>
      <c r="M1026" s="114"/>
      <c r="N1026" s="114"/>
      <c r="O1026" s="114"/>
      <c r="P1026" s="114"/>
      <c r="Q1026" s="114"/>
      <c r="R1026" s="116"/>
      <c r="S1026" s="167"/>
      <c r="T1026" s="140"/>
      <c r="U1026" s="140"/>
      <c r="V1026" s="378"/>
    </row>
    <row r="1027" spans="2:22">
      <c r="G1027" s="60" t="s">
        <v>200</v>
      </c>
      <c r="I1027" s="46"/>
      <c r="J1027" s="114"/>
      <c r="K1027" s="114"/>
      <c r="L1027" s="114"/>
      <c r="M1027" s="114"/>
      <c r="N1027" s="114"/>
      <c r="O1027" s="114"/>
      <c r="P1027" s="114"/>
      <c r="Q1027" s="114"/>
      <c r="R1027" s="114"/>
      <c r="S1027" s="167">
        <v>0</v>
      </c>
      <c r="T1027" s="145">
        <f>S1027</f>
        <v>0</v>
      </c>
      <c r="U1027" s="140"/>
      <c r="V1027" s="378"/>
    </row>
    <row r="1028" spans="2:22">
      <c r="G1028" s="60" t="s">
        <v>308</v>
      </c>
      <c r="I1028" s="46"/>
      <c r="J1028" s="114"/>
      <c r="K1028" s="114"/>
      <c r="L1028" s="114"/>
      <c r="M1028" s="114"/>
      <c r="N1028" s="114"/>
      <c r="O1028" s="114"/>
      <c r="P1028" s="114"/>
      <c r="Q1028" s="114"/>
      <c r="R1028" s="114"/>
      <c r="S1028" s="116"/>
      <c r="T1028" s="167"/>
      <c r="U1028" s="140"/>
      <c r="V1028" s="378"/>
    </row>
    <row r="1029" spans="2:22">
      <c r="G1029" s="60" t="s">
        <v>307</v>
      </c>
      <c r="I1029" s="110"/>
      <c r="J1029" s="103"/>
      <c r="K1029" s="103"/>
      <c r="L1029" s="103"/>
      <c r="M1029" s="103"/>
      <c r="N1029" s="103"/>
      <c r="O1029" s="103"/>
      <c r="P1029" s="103"/>
      <c r="Q1029" s="103"/>
      <c r="R1029" s="103"/>
      <c r="S1029" s="103"/>
      <c r="T1029" s="167"/>
      <c r="U1029" s="145">
        <f>T1029</f>
        <v>0</v>
      </c>
      <c r="V1029" s="347">
        <f>U1029</f>
        <v>0</v>
      </c>
    </row>
    <row r="1030" spans="2:22">
      <c r="G1030" s="60" t="s">
        <v>318</v>
      </c>
      <c r="I1030" s="110"/>
      <c r="J1030" s="103"/>
      <c r="K1030" s="103"/>
      <c r="L1030" s="103"/>
      <c r="M1030" s="103"/>
      <c r="N1030" s="103"/>
      <c r="O1030" s="103"/>
      <c r="P1030" s="103"/>
      <c r="Q1030" s="103"/>
      <c r="R1030" s="103"/>
      <c r="S1030" s="103"/>
      <c r="T1030" s="116"/>
      <c r="U1030" s="367"/>
      <c r="V1030" s="389"/>
    </row>
    <row r="1031" spans="2:22">
      <c r="G1031" s="60" t="s">
        <v>319</v>
      </c>
      <c r="I1031" s="47"/>
      <c r="J1031" s="188"/>
      <c r="K1031" s="188"/>
      <c r="L1031" s="188"/>
      <c r="M1031" s="188"/>
      <c r="N1031" s="188"/>
      <c r="O1031" s="188"/>
      <c r="P1031" s="188"/>
      <c r="Q1031" s="188"/>
      <c r="R1031" s="188"/>
      <c r="S1031" s="188"/>
      <c r="T1031" s="188"/>
      <c r="U1031" s="391"/>
      <c r="V1031" s="390"/>
    </row>
    <row r="1032" spans="2:22">
      <c r="B1032" s="1" t="s">
        <v>214</v>
      </c>
      <c r="G1032" s="26" t="s">
        <v>17</v>
      </c>
      <c r="I1032" s="7">
        <f xml:space="preserve"> I1013 - I1012</f>
        <v>0</v>
      </c>
      <c r="J1032" s="7">
        <f xml:space="preserve"> J1012 + J1015 - J1014 - J1013</f>
        <v>0</v>
      </c>
      <c r="K1032" s="7">
        <f>K1014 - K1015</f>
        <v>0</v>
      </c>
      <c r="L1032" s="7">
        <f>L1014 - L1015</f>
        <v>0</v>
      </c>
      <c r="M1032" s="7">
        <f>M1013-M1014-M1015</f>
        <v>0</v>
      </c>
      <c r="N1032" s="7">
        <f>N1015-N1016-N1017</f>
        <v>-19234.406696699145</v>
      </c>
      <c r="O1032" s="7">
        <f>O1017-O1018-O1019</f>
        <v>-31221.593303300855</v>
      </c>
      <c r="P1032" s="148">
        <f>P1019-P1020-P1021</f>
        <v>15112</v>
      </c>
      <c r="Q1032" s="148">
        <f>Q1021+Q1024-Q1023-Q1022</f>
        <v>68542</v>
      </c>
      <c r="R1032" s="148">
        <f>R1023-R1024+R1026</f>
        <v>-33198</v>
      </c>
      <c r="S1032" s="7">
        <f>S1025-S1026-S1027</f>
        <v>0</v>
      </c>
      <c r="T1032" s="7">
        <f>T1027-T1028-T1029</f>
        <v>0</v>
      </c>
      <c r="U1032" s="132">
        <f>U1027-U1028-U1029</f>
        <v>0</v>
      </c>
      <c r="V1032" s="7">
        <f>V1027-V1028-V1029</f>
        <v>0</v>
      </c>
    </row>
    <row r="1033" spans="2:22">
      <c r="G1033" s="6"/>
      <c r="I1033" s="148"/>
      <c r="J1033" s="148"/>
      <c r="K1033" s="148"/>
      <c r="L1033" s="148"/>
      <c r="M1033" s="148"/>
      <c r="N1033" s="148"/>
      <c r="O1033" s="148"/>
      <c r="P1033" s="148"/>
      <c r="Q1033" s="148"/>
      <c r="R1033" s="148"/>
      <c r="S1033" s="148"/>
      <c r="T1033" s="148"/>
      <c r="U1033" s="386"/>
      <c r="V1033" s="148"/>
    </row>
    <row r="1034" spans="2:22">
      <c r="G1034" s="26" t="s">
        <v>12</v>
      </c>
      <c r="H1034" s="55"/>
      <c r="I1034" s="149"/>
      <c r="J1034" s="150"/>
      <c r="K1034" s="150"/>
      <c r="L1034" s="150"/>
      <c r="M1034" s="150"/>
      <c r="N1034" s="150"/>
      <c r="O1034" s="150"/>
      <c r="P1034" s="150"/>
      <c r="Q1034" s="150"/>
      <c r="R1034" s="150"/>
      <c r="S1034" s="150"/>
      <c r="T1034" s="150"/>
      <c r="U1034" s="150"/>
      <c r="V1034" s="384"/>
    </row>
    <row r="1035" spans="2:22">
      <c r="G1035" s="6"/>
      <c r="I1035" s="148"/>
      <c r="J1035" s="148"/>
      <c r="K1035" s="148"/>
      <c r="L1035" s="148"/>
      <c r="M1035" s="148"/>
      <c r="N1035" s="148"/>
      <c r="O1035" s="148"/>
      <c r="P1035" s="148"/>
      <c r="Q1035" s="148"/>
      <c r="R1035" s="148"/>
      <c r="S1035" s="148"/>
      <c r="T1035" s="148"/>
      <c r="U1035" s="148"/>
      <c r="V1035" s="148"/>
    </row>
    <row r="1036" spans="2:22" ht="18.75">
      <c r="C1036" s="1" t="s">
        <v>214</v>
      </c>
      <c r="D1036" s="1" t="s">
        <v>184</v>
      </c>
      <c r="E1036" s="1" t="s">
        <v>108</v>
      </c>
      <c r="F1036" s="9" t="s">
        <v>26</v>
      </c>
      <c r="H1036" s="55"/>
      <c r="I1036" s="151">
        <f t="shared" ref="I1036:S1036" si="476" xml:space="preserve"> I993 + I998 - I1004 + I1032 + I1034</f>
        <v>0</v>
      </c>
      <c r="J1036" s="152">
        <f t="shared" si="476"/>
        <v>0</v>
      </c>
      <c r="K1036" s="152">
        <f t="shared" si="476"/>
        <v>0</v>
      </c>
      <c r="L1036" s="152">
        <f t="shared" si="476"/>
        <v>0</v>
      </c>
      <c r="M1036" s="152">
        <f t="shared" si="476"/>
        <v>0</v>
      </c>
      <c r="N1036" s="152">
        <f t="shared" si="476"/>
        <v>0</v>
      </c>
      <c r="O1036" s="152">
        <f t="shared" si="476"/>
        <v>19234.406696699145</v>
      </c>
      <c r="P1036" s="152">
        <f t="shared" si="476"/>
        <v>64705</v>
      </c>
      <c r="Q1036" s="152">
        <f t="shared" si="476"/>
        <v>117474.0989034832</v>
      </c>
      <c r="R1036" s="152">
        <f t="shared" si="476"/>
        <v>19314.98666970912</v>
      </c>
      <c r="S1036" s="152">
        <f t="shared" si="476"/>
        <v>49716</v>
      </c>
      <c r="T1036" s="152">
        <f t="shared" ref="T1036:U1036" si="477" xml:space="preserve"> T993 + T998 - T1004 + T1032 + T1034</f>
        <v>49691</v>
      </c>
      <c r="U1036" s="152">
        <f t="shared" si="477"/>
        <v>46536</v>
      </c>
      <c r="V1036" s="385">
        <f t="shared" ref="V1036" si="478" xml:space="preserve"> V993 + V998 - V1004 + V1032 + V1034</f>
        <v>49571</v>
      </c>
    </row>
    <row r="1037" spans="2:22" ht="15.75" thickBot="1">
      <c r="S1037" s="1"/>
    </row>
    <row r="1038" spans="2:22">
      <c r="F1038" s="8"/>
      <c r="G1038" s="8"/>
      <c r="H1038" s="8"/>
      <c r="I1038" s="8"/>
      <c r="J1038" s="8"/>
      <c r="K1038" s="8"/>
      <c r="L1038" s="8"/>
      <c r="M1038" s="8"/>
      <c r="N1038" s="8"/>
      <c r="O1038" s="8"/>
      <c r="P1038" s="8"/>
      <c r="Q1038" s="8"/>
      <c r="R1038" s="8"/>
      <c r="S1038" s="8"/>
      <c r="T1038" s="8"/>
      <c r="U1038" s="8"/>
      <c r="V1038" s="8"/>
    </row>
    <row r="1039" spans="2:22" ht="15.75" thickBot="1">
      <c r="S1039" s="1"/>
    </row>
    <row r="1040" spans="2:22" ht="21.75" thickBot="1">
      <c r="F1040" s="13" t="s">
        <v>4</v>
      </c>
      <c r="G1040" s="13"/>
      <c r="H1040" s="189" t="str">
        <f>G25</f>
        <v>Fighting Creek - REC Only</v>
      </c>
      <c r="I1040" s="177"/>
      <c r="S1040" s="1"/>
    </row>
    <row r="1041" spans="1:22">
      <c r="S1041" s="1"/>
    </row>
    <row r="1042" spans="1:22" ht="18.75">
      <c r="F1042" s="9" t="s">
        <v>21</v>
      </c>
      <c r="G1042" s="9"/>
      <c r="I1042" s="2">
        <f>'Facility Detail'!$G$3475</f>
        <v>2011</v>
      </c>
      <c r="J1042" s="2">
        <f>I1042+1</f>
        <v>2012</v>
      </c>
      <c r="K1042" s="2">
        <f>J1042+1</f>
        <v>2013</v>
      </c>
      <c r="L1042" s="2">
        <f t="shared" ref="L1042:R1042" si="479">K1042+1</f>
        <v>2014</v>
      </c>
      <c r="M1042" s="2">
        <f>L1042+1</f>
        <v>2015</v>
      </c>
      <c r="N1042" s="2">
        <f t="shared" si="479"/>
        <v>2016</v>
      </c>
      <c r="O1042" s="2">
        <f t="shared" si="479"/>
        <v>2017</v>
      </c>
      <c r="P1042" s="2">
        <f t="shared" si="479"/>
        <v>2018</v>
      </c>
      <c r="Q1042" s="2">
        <f t="shared" si="479"/>
        <v>2019</v>
      </c>
      <c r="R1042" s="2">
        <f t="shared" si="479"/>
        <v>2020</v>
      </c>
      <c r="S1042" s="2">
        <f>R1042+1</f>
        <v>2021</v>
      </c>
      <c r="T1042" s="2">
        <f>S1042+1</f>
        <v>2022</v>
      </c>
      <c r="U1042" s="2">
        <f>T1042+1</f>
        <v>2023</v>
      </c>
      <c r="V1042" s="2">
        <f>U1042+1</f>
        <v>2024</v>
      </c>
    </row>
    <row r="1043" spans="1:22">
      <c r="G1043" s="60" t="str">
        <f>"Total MWh Produced / Purchased from " &amp; H1040</f>
        <v>Total MWh Produced / Purchased from Fighting Creek - REC Only</v>
      </c>
      <c r="H1043" s="55"/>
      <c r="I1043" s="3"/>
      <c r="J1043" s="4"/>
      <c r="K1043" s="4"/>
      <c r="L1043" s="4"/>
      <c r="M1043" s="4">
        <v>730</v>
      </c>
      <c r="N1043" s="4"/>
      <c r="O1043" s="4"/>
      <c r="P1043" s="4"/>
      <c r="Q1043" s="4"/>
      <c r="R1043" s="4"/>
      <c r="S1043" s="4"/>
      <c r="T1043" s="4"/>
      <c r="U1043" s="4"/>
      <c r="V1043" s="369"/>
    </row>
    <row r="1044" spans="1:22">
      <c r="G1044" s="60" t="s">
        <v>25</v>
      </c>
      <c r="H1044" s="55"/>
      <c r="I1044" s="260"/>
      <c r="J1044" s="41"/>
      <c r="K1044" s="41"/>
      <c r="L1044" s="41"/>
      <c r="M1044" s="41">
        <v>1</v>
      </c>
      <c r="N1044" s="41"/>
      <c r="O1044" s="41"/>
      <c r="P1044" s="41"/>
      <c r="Q1044" s="41"/>
      <c r="R1044" s="41"/>
      <c r="S1044" s="41"/>
      <c r="T1044" s="41"/>
      <c r="U1044" s="41"/>
      <c r="V1044" s="381"/>
    </row>
    <row r="1045" spans="1:22">
      <c r="G1045" s="60" t="s">
        <v>20</v>
      </c>
      <c r="H1045" s="55"/>
      <c r="I1045" s="261"/>
      <c r="J1045" s="36"/>
      <c r="K1045" s="36"/>
      <c r="L1045" s="36"/>
      <c r="M1045" s="36">
        <v>1</v>
      </c>
      <c r="N1045" s="36"/>
      <c r="O1045" s="36"/>
      <c r="P1045" s="36"/>
      <c r="Q1045" s="36"/>
      <c r="R1045" s="36"/>
      <c r="S1045" s="36"/>
      <c r="T1045" s="36"/>
      <c r="U1045" s="36"/>
      <c r="V1045" s="382"/>
    </row>
    <row r="1046" spans="1:22">
      <c r="A1046" s="1" t="s">
        <v>280</v>
      </c>
      <c r="G1046" s="26" t="s">
        <v>22</v>
      </c>
      <c r="H1046" s="6"/>
      <c r="I1046" s="30">
        <f xml:space="preserve"> I1043 * I1044 * I1045</f>
        <v>0</v>
      </c>
      <c r="J1046" s="30">
        <f xml:space="preserve"> J1043 * J1044 * J1045</f>
        <v>0</v>
      </c>
      <c r="K1046" s="30">
        <f xml:space="preserve"> K1043 * K1044 * K1045</f>
        <v>0</v>
      </c>
      <c r="L1046" s="30">
        <f t="shared" ref="L1046:S1046" si="480" xml:space="preserve"> L1043 * L1044 * L1045</f>
        <v>0</v>
      </c>
      <c r="M1046" s="30">
        <v>730</v>
      </c>
      <c r="N1046" s="155">
        <f t="shared" si="480"/>
        <v>0</v>
      </c>
      <c r="O1046" s="155">
        <f t="shared" si="480"/>
        <v>0</v>
      </c>
      <c r="P1046" s="155">
        <f t="shared" si="480"/>
        <v>0</v>
      </c>
      <c r="Q1046" s="155">
        <f t="shared" si="480"/>
        <v>0</v>
      </c>
      <c r="R1046" s="155">
        <f t="shared" si="480"/>
        <v>0</v>
      </c>
      <c r="S1046" s="155">
        <f t="shared" si="480"/>
        <v>0</v>
      </c>
      <c r="T1046" s="155">
        <f t="shared" ref="T1046:U1046" si="481" xml:space="preserve"> T1043 * T1044 * T1045</f>
        <v>0</v>
      </c>
      <c r="U1046" s="155">
        <f t="shared" si="481"/>
        <v>0</v>
      </c>
      <c r="V1046" s="155">
        <f t="shared" ref="V1046" si="482" xml:space="preserve"> V1043 * V1044 * V1045</f>
        <v>0</v>
      </c>
    </row>
    <row r="1047" spans="1:22">
      <c r="I1047" s="29"/>
      <c r="J1047" s="29"/>
      <c r="K1047" s="29"/>
      <c r="L1047" s="29"/>
      <c r="M1047" s="29"/>
      <c r="N1047" s="20"/>
      <c r="O1047" s="20"/>
      <c r="P1047" s="20"/>
      <c r="Q1047" s="20"/>
      <c r="R1047" s="20"/>
      <c r="S1047" s="20"/>
      <c r="T1047" s="20"/>
      <c r="U1047" s="20"/>
      <c r="V1047" s="20"/>
    </row>
    <row r="1048" spans="1:22" ht="18.75">
      <c r="F1048" s="9" t="s">
        <v>118</v>
      </c>
      <c r="I1048" s="2">
        <f>'Facility Detail'!$G$3475</f>
        <v>2011</v>
      </c>
      <c r="J1048" s="2">
        <f>I1048+1</f>
        <v>2012</v>
      </c>
      <c r="K1048" s="2">
        <f>J1048+1</f>
        <v>2013</v>
      </c>
      <c r="L1048" s="2">
        <f t="shared" ref="L1048:R1048" si="483">K1048+1</f>
        <v>2014</v>
      </c>
      <c r="M1048" s="2">
        <f>L1048+1</f>
        <v>2015</v>
      </c>
      <c r="N1048" s="2">
        <f t="shared" si="483"/>
        <v>2016</v>
      </c>
      <c r="O1048" s="2">
        <f t="shared" si="483"/>
        <v>2017</v>
      </c>
      <c r="P1048" s="2">
        <f t="shared" si="483"/>
        <v>2018</v>
      </c>
      <c r="Q1048" s="2">
        <f t="shared" si="483"/>
        <v>2019</v>
      </c>
      <c r="R1048" s="2">
        <f t="shared" si="483"/>
        <v>2020</v>
      </c>
      <c r="S1048" s="2">
        <f>R1048+1</f>
        <v>2021</v>
      </c>
      <c r="T1048" s="2">
        <f>S1048+1</f>
        <v>2022</v>
      </c>
      <c r="U1048" s="2">
        <f>T1048+1</f>
        <v>2023</v>
      </c>
      <c r="V1048" s="2">
        <f>U1048+1</f>
        <v>2024</v>
      </c>
    </row>
    <row r="1049" spans="1:22">
      <c r="G1049" s="60" t="s">
        <v>10</v>
      </c>
      <c r="H1049" s="55"/>
      <c r="I1049" s="38">
        <f>IF($J25 = "Eligible", I1046 * 'Facility Detail'!$G$3472, 0 )</f>
        <v>0</v>
      </c>
      <c r="J1049" s="11">
        <f>IF($J25 = "Eligible", J1046 * 'Facility Detail'!$G$3472, 0 )</f>
        <v>0</v>
      </c>
      <c r="K1049" s="11">
        <f>IF($J25 = "Eligible", K1046 * 'Facility Detail'!$G$3472, 0 )</f>
        <v>0</v>
      </c>
      <c r="L1049" s="11">
        <f>IF($J25 = "Eligible", L1046 * 'Facility Detail'!$G$3472, 0 )</f>
        <v>0</v>
      </c>
      <c r="M1049" s="11">
        <f>IF($J25 = "Eligible", M1046 * 'Facility Detail'!$G$3472, 0 )</f>
        <v>0</v>
      </c>
      <c r="N1049" s="11">
        <f>IF($J25 = "Eligible", N1046 * 'Facility Detail'!$G$3472, 0 )</f>
        <v>0</v>
      </c>
      <c r="O1049" s="11">
        <f>IF($J25 = "Eligible", O1046 * 'Facility Detail'!$G$3472, 0 )</f>
        <v>0</v>
      </c>
      <c r="P1049" s="11">
        <f>IF($J25 = "Eligible", P1046 * 'Facility Detail'!$G$3472, 0 )</f>
        <v>0</v>
      </c>
      <c r="Q1049" s="11">
        <f>IF($J25 = "Eligible", Q1046 * 'Facility Detail'!$G$3472, 0 )</f>
        <v>0</v>
      </c>
      <c r="R1049" s="11">
        <f>IF($J25 = "Eligible", R1046 * 'Facility Detail'!$G$3472, 0 )</f>
        <v>0</v>
      </c>
      <c r="S1049" s="11">
        <f>IF($J25 = "Eligible", S1046 * 'Facility Detail'!$G$3472, 0 )</f>
        <v>0</v>
      </c>
      <c r="T1049" s="11">
        <f>IF($J25 = "Eligible", T1046 * 'Facility Detail'!$G$3472, 0 )</f>
        <v>0</v>
      </c>
      <c r="U1049" s="11">
        <f>IF($J25 = "Eligible", U1046 * 'Facility Detail'!$G$3472, 0 )</f>
        <v>0</v>
      </c>
      <c r="V1049" s="370">
        <f>IF($J25 = "Eligible", V1046 * 'Facility Detail'!$G$3472, 0 )</f>
        <v>0</v>
      </c>
    </row>
    <row r="1050" spans="1:22">
      <c r="G1050" s="60" t="s">
        <v>6</v>
      </c>
      <c r="H1050" s="55"/>
      <c r="I1050" s="39">
        <f t="shared" ref="I1050:L1050" si="484">IF($K25= "Eligible", I1046, 0 )</f>
        <v>0</v>
      </c>
      <c r="J1050" s="187">
        <f t="shared" si="484"/>
        <v>0</v>
      </c>
      <c r="K1050" s="187">
        <f t="shared" si="484"/>
        <v>0</v>
      </c>
      <c r="L1050" s="187">
        <f t="shared" si="484"/>
        <v>0</v>
      </c>
      <c r="M1050" s="187">
        <f t="shared" ref="M1050:V1050" si="485">IF($K25= "Eligible", M1046, 0 )</f>
        <v>0</v>
      </c>
      <c r="N1050" s="187">
        <f t="shared" si="485"/>
        <v>0</v>
      </c>
      <c r="O1050" s="187">
        <f t="shared" si="485"/>
        <v>0</v>
      </c>
      <c r="P1050" s="187">
        <f t="shared" si="485"/>
        <v>0</v>
      </c>
      <c r="Q1050" s="187">
        <f t="shared" si="485"/>
        <v>0</v>
      </c>
      <c r="R1050" s="187">
        <f t="shared" si="485"/>
        <v>0</v>
      </c>
      <c r="S1050" s="187">
        <f t="shared" si="485"/>
        <v>0</v>
      </c>
      <c r="T1050" s="187">
        <f t="shared" si="485"/>
        <v>0</v>
      </c>
      <c r="U1050" s="187">
        <f t="shared" si="485"/>
        <v>0</v>
      </c>
      <c r="V1050" s="371">
        <f t="shared" si="485"/>
        <v>0</v>
      </c>
    </row>
    <row r="1051" spans="1:22">
      <c r="G1051" s="26" t="s">
        <v>120</v>
      </c>
      <c r="H1051" s="6"/>
      <c r="I1051" s="32">
        <f>SUM(I1049:I1050)</f>
        <v>0</v>
      </c>
      <c r="J1051" s="33">
        <f>SUM(J1049:J1050)</f>
        <v>0</v>
      </c>
      <c r="K1051" s="33">
        <f>SUM(K1049:K1050)</f>
        <v>0</v>
      </c>
      <c r="L1051" s="33">
        <f t="shared" ref="L1051:S1051" si="486">SUM(L1049:L1050)</f>
        <v>0</v>
      </c>
      <c r="M1051" s="33">
        <f t="shared" si="486"/>
        <v>0</v>
      </c>
      <c r="N1051" s="33">
        <f t="shared" si="486"/>
        <v>0</v>
      </c>
      <c r="O1051" s="33">
        <f t="shared" si="486"/>
        <v>0</v>
      </c>
      <c r="P1051" s="33">
        <f t="shared" si="486"/>
        <v>0</v>
      </c>
      <c r="Q1051" s="33">
        <f t="shared" si="486"/>
        <v>0</v>
      </c>
      <c r="R1051" s="33">
        <f t="shared" si="486"/>
        <v>0</v>
      </c>
      <c r="S1051" s="33">
        <f t="shared" si="486"/>
        <v>0</v>
      </c>
      <c r="T1051" s="33">
        <f t="shared" ref="T1051:U1051" si="487">SUM(T1049:T1050)</f>
        <v>0</v>
      </c>
      <c r="U1051" s="33">
        <f t="shared" si="487"/>
        <v>0</v>
      </c>
      <c r="V1051" s="33">
        <f t="shared" ref="V1051" si="488">SUM(V1049:V1050)</f>
        <v>0</v>
      </c>
    </row>
    <row r="1052" spans="1:22">
      <c r="I1052" s="31"/>
      <c r="J1052" s="24"/>
      <c r="K1052" s="24"/>
      <c r="L1052" s="24"/>
      <c r="M1052" s="24"/>
      <c r="N1052" s="24"/>
      <c r="O1052" s="24"/>
      <c r="P1052" s="24"/>
      <c r="Q1052" s="24"/>
      <c r="R1052" s="24"/>
      <c r="S1052" s="24"/>
      <c r="T1052" s="24"/>
      <c r="U1052" s="24"/>
      <c r="V1052" s="24"/>
    </row>
    <row r="1053" spans="1:22" ht="18.75">
      <c r="F1053" s="9" t="s">
        <v>30</v>
      </c>
      <c r="I1053" s="2">
        <f>'Facility Detail'!$G$3475</f>
        <v>2011</v>
      </c>
      <c r="J1053" s="2">
        <f>I1053+1</f>
        <v>2012</v>
      </c>
      <c r="K1053" s="2">
        <f>J1053+1</f>
        <v>2013</v>
      </c>
      <c r="L1053" s="2">
        <f t="shared" ref="L1053:R1053" si="489">K1053+1</f>
        <v>2014</v>
      </c>
      <c r="M1053" s="2">
        <f>L1053+1</f>
        <v>2015</v>
      </c>
      <c r="N1053" s="2">
        <f t="shared" si="489"/>
        <v>2016</v>
      </c>
      <c r="O1053" s="2">
        <f t="shared" si="489"/>
        <v>2017</v>
      </c>
      <c r="P1053" s="2">
        <f t="shared" si="489"/>
        <v>2018</v>
      </c>
      <c r="Q1053" s="2">
        <f t="shared" si="489"/>
        <v>2019</v>
      </c>
      <c r="R1053" s="2">
        <f t="shared" si="489"/>
        <v>2020</v>
      </c>
      <c r="S1053" s="2">
        <f>R1053+1</f>
        <v>2021</v>
      </c>
      <c r="T1053" s="2">
        <f>S1053+1</f>
        <v>2022</v>
      </c>
      <c r="U1053" s="2">
        <f>T1053+1</f>
        <v>2023</v>
      </c>
      <c r="V1053" s="2">
        <f>U1053+1</f>
        <v>2024</v>
      </c>
    </row>
    <row r="1054" spans="1:22">
      <c r="G1054" s="60" t="s">
        <v>47</v>
      </c>
      <c r="H1054" s="55"/>
      <c r="I1054" s="69"/>
      <c r="J1054" s="70"/>
      <c r="K1054" s="70"/>
      <c r="L1054" s="70"/>
      <c r="M1054" s="70"/>
      <c r="N1054" s="70"/>
      <c r="O1054" s="70"/>
      <c r="P1054" s="70"/>
      <c r="Q1054" s="70"/>
      <c r="R1054" s="70"/>
      <c r="S1054" s="70"/>
      <c r="T1054" s="70"/>
      <c r="U1054" s="70"/>
      <c r="V1054" s="372"/>
    </row>
    <row r="1055" spans="1:22">
      <c r="G1055" s="61" t="s">
        <v>23</v>
      </c>
      <c r="H1055" s="129"/>
      <c r="I1055" s="71"/>
      <c r="J1055" s="72"/>
      <c r="K1055" s="72"/>
      <c r="L1055" s="72"/>
      <c r="M1055" s="72"/>
      <c r="N1055" s="72"/>
      <c r="O1055" s="72"/>
      <c r="P1055" s="72"/>
      <c r="Q1055" s="72"/>
      <c r="R1055" s="72"/>
      <c r="S1055" s="72"/>
      <c r="T1055" s="72"/>
      <c r="U1055" s="72"/>
      <c r="V1055" s="373"/>
    </row>
    <row r="1056" spans="1:22">
      <c r="G1056" s="61" t="s">
        <v>89</v>
      </c>
      <c r="H1056" s="128"/>
      <c r="I1056" s="43"/>
      <c r="J1056" s="44"/>
      <c r="K1056" s="44"/>
      <c r="L1056" s="44"/>
      <c r="M1056" s="44"/>
      <c r="N1056" s="44"/>
      <c r="O1056" s="44"/>
      <c r="P1056" s="44"/>
      <c r="Q1056" s="44"/>
      <c r="R1056" s="44"/>
      <c r="S1056" s="44"/>
      <c r="T1056" s="44"/>
      <c r="U1056" s="44"/>
      <c r="V1056" s="374"/>
    </row>
    <row r="1057" spans="6:22">
      <c r="G1057" s="26" t="s">
        <v>90</v>
      </c>
      <c r="I1057" s="7">
        <f>SUM(I1054:I1056)</f>
        <v>0</v>
      </c>
      <c r="J1057" s="7">
        <f>SUM(J1054:J1056)</f>
        <v>0</v>
      </c>
      <c r="K1057" s="7">
        <f>SUM(K1054:K1056)</f>
        <v>0</v>
      </c>
      <c r="L1057" s="7">
        <f t="shared" ref="L1057:S1057" si="490">SUM(L1054:L1056)</f>
        <v>0</v>
      </c>
      <c r="M1057" s="7">
        <f t="shared" si="490"/>
        <v>0</v>
      </c>
      <c r="N1057" s="7">
        <f t="shared" si="490"/>
        <v>0</v>
      </c>
      <c r="O1057" s="7">
        <f t="shared" si="490"/>
        <v>0</v>
      </c>
      <c r="P1057" s="7">
        <f t="shared" si="490"/>
        <v>0</v>
      </c>
      <c r="Q1057" s="7">
        <f t="shared" si="490"/>
        <v>0</v>
      </c>
      <c r="R1057" s="7">
        <f t="shared" si="490"/>
        <v>0</v>
      </c>
      <c r="S1057" s="7">
        <f t="shared" si="490"/>
        <v>0</v>
      </c>
      <c r="T1057" s="7">
        <f t="shared" ref="T1057:U1057" si="491">SUM(T1054:T1056)</f>
        <v>0</v>
      </c>
      <c r="U1057" s="132">
        <f t="shared" si="491"/>
        <v>0</v>
      </c>
      <c r="V1057" s="7">
        <f t="shared" ref="V1057" si="492">SUM(V1054:V1056)</f>
        <v>0</v>
      </c>
    </row>
    <row r="1058" spans="6:22">
      <c r="G1058" s="6"/>
      <c r="I1058" s="7"/>
      <c r="J1058" s="7"/>
      <c r="K1058" s="7"/>
      <c r="L1058" s="7"/>
      <c r="M1058" s="7"/>
      <c r="N1058" s="7"/>
      <c r="O1058" s="7"/>
      <c r="P1058" s="7"/>
      <c r="Q1058" s="7"/>
      <c r="R1058" s="7"/>
      <c r="S1058" s="7"/>
      <c r="T1058" s="7"/>
      <c r="U1058" s="132"/>
      <c r="V1058" s="7"/>
    </row>
    <row r="1059" spans="6:22" ht="18.75">
      <c r="F1059" s="9" t="s">
        <v>100</v>
      </c>
      <c r="I1059" s="2">
        <f>'Facility Detail'!$G$3475</f>
        <v>2011</v>
      </c>
      <c r="J1059" s="2">
        <f>I1059+1</f>
        <v>2012</v>
      </c>
      <c r="K1059" s="2">
        <f>J1059+1</f>
        <v>2013</v>
      </c>
      <c r="L1059" s="2">
        <f t="shared" ref="L1059:R1059" si="493">K1059+1</f>
        <v>2014</v>
      </c>
      <c r="M1059" s="2">
        <f>L1059+1</f>
        <v>2015</v>
      </c>
      <c r="N1059" s="2">
        <f t="shared" si="493"/>
        <v>2016</v>
      </c>
      <c r="O1059" s="2">
        <f t="shared" si="493"/>
        <v>2017</v>
      </c>
      <c r="P1059" s="2">
        <f t="shared" si="493"/>
        <v>2018</v>
      </c>
      <c r="Q1059" s="2">
        <f t="shared" si="493"/>
        <v>2019</v>
      </c>
      <c r="R1059" s="2">
        <f t="shared" si="493"/>
        <v>2020</v>
      </c>
      <c r="S1059" s="2">
        <f>R1059+1</f>
        <v>2021</v>
      </c>
      <c r="T1059" s="2">
        <f>S1059+1</f>
        <v>2022</v>
      </c>
      <c r="U1059" s="2">
        <f>T1059+1</f>
        <v>2023</v>
      </c>
      <c r="V1059" s="2">
        <f>U1059+1</f>
        <v>2024</v>
      </c>
    </row>
    <row r="1060" spans="6:22">
      <c r="G1060" s="60" t="s">
        <v>68</v>
      </c>
      <c r="H1060" s="55"/>
      <c r="I1060" s="3"/>
      <c r="J1060" s="45">
        <f>I1060</f>
        <v>0</v>
      </c>
      <c r="K1060" s="102"/>
      <c r="L1060" s="102"/>
      <c r="M1060" s="102"/>
      <c r="N1060" s="102"/>
      <c r="O1060" s="102"/>
      <c r="P1060" s="102"/>
      <c r="Q1060" s="102"/>
      <c r="R1060" s="102"/>
      <c r="S1060" s="102"/>
      <c r="T1060" s="102"/>
      <c r="U1060" s="210"/>
      <c r="V1060" s="376"/>
    </row>
    <row r="1061" spans="6:22">
      <c r="G1061" s="60" t="s">
        <v>69</v>
      </c>
      <c r="H1061" s="55"/>
      <c r="I1061" s="122">
        <f>J1061</f>
        <v>0</v>
      </c>
      <c r="J1061" s="10"/>
      <c r="K1061" s="58"/>
      <c r="L1061" s="58"/>
      <c r="M1061" s="58"/>
      <c r="N1061" s="58"/>
      <c r="O1061" s="58"/>
      <c r="P1061" s="58"/>
      <c r="Q1061" s="58"/>
      <c r="R1061" s="58"/>
      <c r="S1061" s="58"/>
      <c r="T1061" s="58"/>
      <c r="U1061" s="211"/>
      <c r="V1061" s="377"/>
    </row>
    <row r="1062" spans="6:22">
      <c r="G1062" s="60" t="s">
        <v>70</v>
      </c>
      <c r="H1062" s="55"/>
      <c r="I1062" s="46"/>
      <c r="J1062" s="10">
        <f>J1046</f>
        <v>0</v>
      </c>
      <c r="K1062" s="54">
        <f>J1062</f>
        <v>0</v>
      </c>
      <c r="L1062" s="58"/>
      <c r="M1062" s="58"/>
      <c r="N1062" s="58"/>
      <c r="O1062" s="58"/>
      <c r="P1062" s="58"/>
      <c r="Q1062" s="58"/>
      <c r="R1062" s="58"/>
      <c r="S1062" s="58"/>
      <c r="T1062" s="58"/>
      <c r="U1062" s="211"/>
      <c r="V1062" s="377"/>
    </row>
    <row r="1063" spans="6:22">
      <c r="G1063" s="60" t="s">
        <v>71</v>
      </c>
      <c r="H1063" s="55"/>
      <c r="I1063" s="46"/>
      <c r="J1063" s="54">
        <f>K1063</f>
        <v>0</v>
      </c>
      <c r="K1063" s="121"/>
      <c r="L1063" s="58"/>
      <c r="M1063" s="58"/>
      <c r="N1063" s="58"/>
      <c r="O1063" s="58"/>
      <c r="P1063" s="58"/>
      <c r="Q1063" s="58"/>
      <c r="R1063" s="58"/>
      <c r="S1063" s="58"/>
      <c r="T1063" s="58"/>
      <c r="U1063" s="211"/>
      <c r="V1063" s="377"/>
    </row>
    <row r="1064" spans="6:22">
      <c r="G1064" s="60" t="s">
        <v>170</v>
      </c>
      <c r="H1064" s="55"/>
      <c r="I1064" s="46"/>
      <c r="J1064" s="114"/>
      <c r="K1064" s="10">
        <f>K1046</f>
        <v>0</v>
      </c>
      <c r="L1064" s="115">
        <f>K1064</f>
        <v>0</v>
      </c>
      <c r="M1064" s="58"/>
      <c r="N1064" s="58"/>
      <c r="O1064" s="58"/>
      <c r="P1064" s="58"/>
      <c r="Q1064" s="58"/>
      <c r="R1064" s="58"/>
      <c r="S1064" s="58"/>
      <c r="T1064" s="58"/>
      <c r="U1064" s="211"/>
      <c r="V1064" s="377"/>
    </row>
    <row r="1065" spans="6:22">
      <c r="G1065" s="60" t="s">
        <v>171</v>
      </c>
      <c r="H1065" s="55"/>
      <c r="I1065" s="46"/>
      <c r="J1065" s="114"/>
      <c r="K1065" s="54">
        <f>L1065</f>
        <v>0</v>
      </c>
      <c r="L1065" s="10"/>
      <c r="M1065" s="58"/>
      <c r="N1065" s="58"/>
      <c r="O1065" s="58"/>
      <c r="P1065" s="58"/>
      <c r="Q1065" s="58"/>
      <c r="R1065" s="58"/>
      <c r="S1065" s="58"/>
      <c r="T1065" s="58"/>
      <c r="U1065" s="211"/>
      <c r="V1065" s="377"/>
    </row>
    <row r="1066" spans="6:22">
      <c r="G1066" s="60" t="s">
        <v>172</v>
      </c>
      <c r="H1066" s="55"/>
      <c r="I1066" s="46"/>
      <c r="J1066" s="114"/>
      <c r="K1066" s="114"/>
      <c r="L1066" s="10">
        <f>L1046</f>
        <v>0</v>
      </c>
      <c r="M1066" s="115">
        <f>L1066</f>
        <v>0</v>
      </c>
      <c r="N1066" s="114"/>
      <c r="O1066" s="114"/>
      <c r="P1066" s="114"/>
      <c r="Q1066" s="114"/>
      <c r="R1066" s="114"/>
      <c r="S1066" s="114"/>
      <c r="T1066" s="114"/>
      <c r="U1066" s="140"/>
      <c r="V1066" s="378"/>
    </row>
    <row r="1067" spans="6:22">
      <c r="G1067" s="60" t="s">
        <v>173</v>
      </c>
      <c r="H1067" s="55"/>
      <c r="I1067" s="46"/>
      <c r="J1067" s="114"/>
      <c r="K1067" s="114"/>
      <c r="L1067" s="116">
        <f>M1067</f>
        <v>0</v>
      </c>
      <c r="M1067" s="117"/>
      <c r="N1067" s="114"/>
      <c r="O1067" s="114"/>
      <c r="P1067" s="114"/>
      <c r="Q1067" s="114"/>
      <c r="R1067" s="114"/>
      <c r="S1067" s="114"/>
      <c r="T1067" s="114"/>
      <c r="U1067" s="140"/>
      <c r="V1067" s="378"/>
    </row>
    <row r="1068" spans="6:22">
      <c r="G1068" s="60" t="s">
        <v>174</v>
      </c>
      <c r="H1068" s="55"/>
      <c r="I1068" s="46"/>
      <c r="J1068" s="114"/>
      <c r="K1068" s="114"/>
      <c r="L1068" s="114"/>
      <c r="M1068" s="117">
        <f>M1046</f>
        <v>730</v>
      </c>
      <c r="N1068" s="115">
        <f>M1068</f>
        <v>730</v>
      </c>
      <c r="O1068" s="114"/>
      <c r="P1068" s="58"/>
      <c r="Q1068" s="58"/>
      <c r="R1068" s="58"/>
      <c r="S1068" s="58"/>
      <c r="T1068" s="58"/>
      <c r="U1068" s="211"/>
      <c r="V1068" s="377"/>
    </row>
    <row r="1069" spans="6:22">
      <c r="G1069" s="60" t="s">
        <v>175</v>
      </c>
      <c r="I1069" s="46"/>
      <c r="J1069" s="114"/>
      <c r="K1069" s="114"/>
      <c r="L1069" s="114"/>
      <c r="M1069" s="54">
        <f>N1069</f>
        <v>0</v>
      </c>
      <c r="N1069" s="117"/>
      <c r="O1069" s="114"/>
      <c r="P1069" s="58"/>
      <c r="Q1069" s="58"/>
      <c r="R1069" s="58"/>
      <c r="S1069" s="58"/>
      <c r="T1069" s="58"/>
      <c r="U1069" s="211"/>
      <c r="V1069" s="377"/>
    </row>
    <row r="1070" spans="6:22">
      <c r="G1070" s="60" t="s">
        <v>176</v>
      </c>
      <c r="I1070" s="46"/>
      <c r="J1070" s="114"/>
      <c r="K1070" s="114"/>
      <c r="L1070" s="114"/>
      <c r="M1070" s="114"/>
      <c r="N1070" s="117">
        <f>N1046</f>
        <v>0</v>
      </c>
      <c r="O1070" s="115">
        <f>N1070</f>
        <v>0</v>
      </c>
      <c r="P1070" s="58"/>
      <c r="Q1070" s="58"/>
      <c r="R1070" s="58"/>
      <c r="S1070" s="58"/>
      <c r="T1070" s="58"/>
      <c r="U1070" s="211"/>
      <c r="V1070" s="377"/>
    </row>
    <row r="1071" spans="6:22">
      <c r="G1071" s="60" t="s">
        <v>167</v>
      </c>
      <c r="I1071" s="46"/>
      <c r="J1071" s="114"/>
      <c r="K1071" s="114"/>
      <c r="L1071" s="114"/>
      <c r="M1071" s="114"/>
      <c r="N1071" s="145"/>
      <c r="O1071" s="117"/>
      <c r="P1071" s="58"/>
      <c r="Q1071" s="58"/>
      <c r="R1071" s="58"/>
      <c r="S1071" s="58"/>
      <c r="T1071" s="58"/>
      <c r="U1071" s="211"/>
      <c r="V1071" s="377"/>
    </row>
    <row r="1072" spans="6:22">
      <c r="G1072" s="60" t="s">
        <v>168</v>
      </c>
      <c r="I1072" s="47"/>
      <c r="J1072" s="104"/>
      <c r="K1072" s="104"/>
      <c r="L1072" s="104"/>
      <c r="M1072" s="104"/>
      <c r="N1072" s="104"/>
      <c r="O1072" s="118"/>
      <c r="P1072" s="187"/>
      <c r="Q1072" s="104"/>
      <c r="R1072" s="104"/>
      <c r="S1072" s="104"/>
      <c r="T1072" s="104"/>
      <c r="U1072" s="368"/>
      <c r="V1072" s="392"/>
    </row>
    <row r="1073" spans="1:22">
      <c r="B1073" s="1" t="s">
        <v>280</v>
      </c>
      <c r="G1073" s="26" t="s">
        <v>17</v>
      </c>
      <c r="I1073" s="132">
        <f xml:space="preserve"> I1066 - I1065</f>
        <v>0</v>
      </c>
      <c r="J1073" s="132">
        <f xml:space="preserve"> J1065 + J1068 - J1067 - J1066</f>
        <v>0</v>
      </c>
      <c r="K1073" s="132">
        <f>K1062-K1063-K1064</f>
        <v>0</v>
      </c>
      <c r="L1073" s="132">
        <f>L1064-L1065-L1066</f>
        <v>0</v>
      </c>
      <c r="M1073" s="132">
        <f>M1066-M1067-M1068</f>
        <v>-730</v>
      </c>
      <c r="N1073" s="132">
        <f>N1068-N1069-N1070</f>
        <v>730</v>
      </c>
      <c r="O1073" s="132">
        <f>O1070</f>
        <v>0</v>
      </c>
      <c r="P1073" s="132">
        <f>P1070</f>
        <v>0</v>
      </c>
      <c r="Q1073" s="132">
        <f t="shared" ref="Q1073:S1073" si="494">Q1070</f>
        <v>0</v>
      </c>
      <c r="R1073" s="132">
        <f t="shared" si="494"/>
        <v>0</v>
      </c>
      <c r="S1073" s="132">
        <f t="shared" si="494"/>
        <v>0</v>
      </c>
      <c r="T1073" s="132">
        <f t="shared" ref="T1073:U1073" si="495">T1070</f>
        <v>0</v>
      </c>
      <c r="U1073" s="132">
        <f t="shared" si="495"/>
        <v>0</v>
      </c>
      <c r="V1073" s="132">
        <f t="shared" ref="V1073" si="496">V1070</f>
        <v>0</v>
      </c>
    </row>
    <row r="1074" spans="1:22">
      <c r="G1074" s="6"/>
      <c r="I1074" s="7"/>
      <c r="J1074" s="7"/>
      <c r="K1074" s="7"/>
      <c r="L1074" s="7"/>
      <c r="M1074" s="7"/>
      <c r="N1074" s="7"/>
      <c r="O1074" s="7"/>
      <c r="P1074" s="7"/>
      <c r="Q1074" s="7"/>
      <c r="R1074" s="7"/>
      <c r="S1074" s="7"/>
      <c r="T1074" s="7"/>
      <c r="U1074" s="132"/>
      <c r="V1074" s="7"/>
    </row>
    <row r="1075" spans="1:22">
      <c r="G1075" s="26" t="s">
        <v>12</v>
      </c>
      <c r="H1075" s="55"/>
      <c r="I1075" s="149"/>
      <c r="J1075" s="150"/>
      <c r="K1075" s="150"/>
      <c r="L1075" s="150"/>
      <c r="M1075" s="150"/>
      <c r="N1075" s="150"/>
      <c r="O1075" s="150"/>
      <c r="P1075" s="150"/>
      <c r="Q1075" s="150"/>
      <c r="R1075" s="150"/>
      <c r="S1075" s="150"/>
      <c r="T1075" s="150"/>
      <c r="U1075" s="150"/>
      <c r="V1075" s="384"/>
    </row>
    <row r="1076" spans="1:22">
      <c r="G1076" s="6"/>
      <c r="I1076" s="148"/>
      <c r="J1076" s="148"/>
      <c r="K1076" s="148"/>
      <c r="L1076" s="148"/>
      <c r="M1076" s="148"/>
      <c r="N1076" s="148"/>
      <c r="O1076" s="148"/>
      <c r="P1076" s="148"/>
      <c r="Q1076" s="148"/>
      <c r="R1076" s="148"/>
      <c r="S1076" s="148"/>
      <c r="T1076" s="148"/>
      <c r="U1076" s="148"/>
      <c r="V1076" s="148"/>
    </row>
    <row r="1077" spans="1:22" ht="18.75">
      <c r="C1077" s="1" t="s">
        <v>280</v>
      </c>
      <c r="D1077" s="1" t="s">
        <v>281</v>
      </c>
      <c r="E1077" s="1" t="s">
        <v>110</v>
      </c>
      <c r="F1077" s="9" t="s">
        <v>26</v>
      </c>
      <c r="H1077" s="55"/>
      <c r="I1077" s="151">
        <f xml:space="preserve"> I1046 + I1051 - I1057 + I1073 + I1075</f>
        <v>0</v>
      </c>
      <c r="J1077" s="152">
        <f xml:space="preserve"> J1046 + J1051 - J1057 + J1073 + J1075</f>
        <v>0</v>
      </c>
      <c r="K1077" s="152">
        <f t="shared" ref="K1077:S1077" si="497" xml:space="preserve"> K1046 + K1051 - K1057 + K1073 + K1075</f>
        <v>0</v>
      </c>
      <c r="L1077" s="152">
        <f t="shared" si="497"/>
        <v>0</v>
      </c>
      <c r="M1077" s="152">
        <f t="shared" si="497"/>
        <v>0</v>
      </c>
      <c r="N1077" s="152">
        <f t="shared" si="497"/>
        <v>730</v>
      </c>
      <c r="O1077" s="152">
        <f t="shared" si="497"/>
        <v>0</v>
      </c>
      <c r="P1077" s="152">
        <f t="shared" si="497"/>
        <v>0</v>
      </c>
      <c r="Q1077" s="152">
        <f t="shared" si="497"/>
        <v>0</v>
      </c>
      <c r="R1077" s="152">
        <f t="shared" si="497"/>
        <v>0</v>
      </c>
      <c r="S1077" s="152">
        <f t="shared" si="497"/>
        <v>0</v>
      </c>
      <c r="T1077" s="152">
        <f t="shared" ref="T1077:U1077" si="498" xml:space="preserve"> T1046 + T1051 - T1057 + T1073 + T1075</f>
        <v>0</v>
      </c>
      <c r="U1077" s="152">
        <f t="shared" si="498"/>
        <v>0</v>
      </c>
      <c r="V1077" s="385">
        <f t="shared" ref="V1077" si="499" xml:space="preserve"> V1046 + V1051 - V1057 + V1073 + V1075</f>
        <v>0</v>
      </c>
    </row>
    <row r="1078" spans="1:22">
      <c r="G1078" s="6"/>
      <c r="I1078" s="7"/>
      <c r="J1078" s="7"/>
      <c r="K1078" s="7"/>
      <c r="L1078" s="23"/>
      <c r="M1078" s="23"/>
      <c r="N1078" s="23"/>
      <c r="O1078" s="23"/>
      <c r="P1078" s="23"/>
      <c r="Q1078" s="23"/>
      <c r="R1078" s="23"/>
      <c r="S1078" s="23"/>
      <c r="T1078" s="23"/>
      <c r="U1078" s="23"/>
      <c r="V1078" s="23"/>
    </row>
    <row r="1079" spans="1:22" ht="15.75" thickBot="1">
      <c r="S1079" s="1"/>
    </row>
    <row r="1080" spans="1:22" ht="15.75" thickBot="1">
      <c r="F1080" s="8"/>
      <c r="G1080" s="8"/>
      <c r="H1080" s="8"/>
      <c r="I1080" s="8"/>
      <c r="J1080" s="8"/>
      <c r="K1080" s="8"/>
      <c r="L1080" s="8"/>
      <c r="M1080" s="8"/>
      <c r="N1080" s="8"/>
      <c r="O1080" s="8"/>
      <c r="P1080" s="8"/>
      <c r="Q1080" s="8"/>
      <c r="R1080" s="8"/>
      <c r="S1080" s="8"/>
      <c r="T1080" s="8"/>
      <c r="U1080" s="8"/>
      <c r="V1080" s="8"/>
    </row>
    <row r="1081" spans="1:22" ht="21.75" thickBot="1">
      <c r="F1081" s="13" t="s">
        <v>4</v>
      </c>
      <c r="G1081" s="13"/>
      <c r="H1081" s="179" t="s">
        <v>215</v>
      </c>
      <c r="I1081" s="177"/>
      <c r="S1081" s="1"/>
    </row>
    <row r="1082" spans="1:22">
      <c r="S1082" s="1"/>
    </row>
    <row r="1083" spans="1:22" ht="18.75">
      <c r="F1083" s="9" t="s">
        <v>21</v>
      </c>
      <c r="G1083" s="9"/>
      <c r="I1083" s="2">
        <v>2011</v>
      </c>
      <c r="J1083" s="2">
        <f>I1083+1</f>
        <v>2012</v>
      </c>
      <c r="K1083" s="2">
        <f t="shared" ref="K1083" si="500">J1083+1</f>
        <v>2013</v>
      </c>
      <c r="L1083" s="2">
        <f t="shared" ref="L1083" si="501">K1083+1</f>
        <v>2014</v>
      </c>
      <c r="M1083" s="2">
        <f>L1083+1</f>
        <v>2015</v>
      </c>
      <c r="N1083" s="2">
        <f t="shared" ref="N1083" si="502">M1083+1</f>
        <v>2016</v>
      </c>
      <c r="O1083" s="2">
        <f t="shared" ref="O1083" si="503">N1083+1</f>
        <v>2017</v>
      </c>
      <c r="P1083" s="2">
        <f t="shared" ref="P1083" si="504">O1083+1</f>
        <v>2018</v>
      </c>
      <c r="Q1083" s="2">
        <f t="shared" ref="Q1083" si="505">P1083+1</f>
        <v>2019</v>
      </c>
      <c r="R1083" s="2">
        <f t="shared" ref="R1083" si="506">Q1083+1</f>
        <v>2020</v>
      </c>
      <c r="S1083" s="2">
        <f>R1083+1</f>
        <v>2021</v>
      </c>
      <c r="T1083" s="2">
        <f>S1083+1</f>
        <v>2022</v>
      </c>
      <c r="U1083" s="2">
        <f>T1083+1</f>
        <v>2023</v>
      </c>
      <c r="V1083" s="2">
        <f>U1083+1</f>
        <v>2024</v>
      </c>
    </row>
    <row r="1084" spans="1:22">
      <c r="G1084" s="60" t="str">
        <f>"Total MWh Produced / Purchased from " &amp; H1081</f>
        <v>Total MWh Produced / Purchased from Foote Creek I</v>
      </c>
      <c r="H1084" s="55"/>
      <c r="I1084" s="3"/>
      <c r="J1084" s="4"/>
      <c r="K1084" s="4"/>
      <c r="L1084" s="4"/>
      <c r="M1084" s="4"/>
      <c r="N1084" s="4"/>
      <c r="O1084" s="4"/>
      <c r="P1084" s="4"/>
      <c r="Q1084" s="4"/>
      <c r="R1084" s="4"/>
      <c r="S1084" s="4">
        <v>165215</v>
      </c>
      <c r="T1084" s="4">
        <v>208749</v>
      </c>
      <c r="U1084" s="4">
        <v>215530</v>
      </c>
      <c r="V1084" s="369">
        <v>175059.49299062</v>
      </c>
    </row>
    <row r="1085" spans="1:22">
      <c r="G1085" s="60" t="s">
        <v>25</v>
      </c>
      <c r="H1085" s="55"/>
      <c r="I1085" s="260"/>
      <c r="J1085" s="41"/>
      <c r="K1085" s="41"/>
      <c r="L1085" s="41"/>
      <c r="M1085" s="41"/>
      <c r="N1085" s="41"/>
      <c r="O1085" s="41"/>
      <c r="P1085" s="41"/>
      <c r="Q1085" s="41"/>
      <c r="R1085" s="41"/>
      <c r="S1085" s="41">
        <v>1</v>
      </c>
      <c r="T1085" s="41">
        <v>1</v>
      </c>
      <c r="U1085" s="41">
        <v>1</v>
      </c>
      <c r="V1085" s="381">
        <v>1</v>
      </c>
    </row>
    <row r="1086" spans="1:22">
      <c r="G1086" s="60" t="s">
        <v>20</v>
      </c>
      <c r="H1086" s="55"/>
      <c r="I1086" s="261"/>
      <c r="J1086" s="36"/>
      <c r="K1086" s="36"/>
      <c r="L1086" s="36"/>
      <c r="M1086" s="36"/>
      <c r="N1086" s="36"/>
      <c r="O1086" s="36"/>
      <c r="P1086" s="36"/>
      <c r="Q1086" s="36"/>
      <c r="R1086" s="36"/>
      <c r="S1086" s="36">
        <f>S2</f>
        <v>7.9696892166366717E-2</v>
      </c>
      <c r="T1086" s="36">
        <f>T2</f>
        <v>7.8737918965874246E-2</v>
      </c>
      <c r="U1086" s="36">
        <f>U2</f>
        <v>7.7386335360771719E-2</v>
      </c>
      <c r="V1086" s="388">
        <f>V2</f>
        <v>7.7478165526227077E-2</v>
      </c>
    </row>
    <row r="1087" spans="1:22">
      <c r="A1087" s="1" t="s">
        <v>215</v>
      </c>
      <c r="G1087" s="26" t="s">
        <v>22</v>
      </c>
      <c r="H1087" s="6"/>
      <c r="I1087" s="30">
        <v>0</v>
      </c>
      <c r="J1087" s="30">
        <v>0</v>
      </c>
      <c r="K1087" s="30">
        <v>0</v>
      </c>
      <c r="L1087" s="30">
        <v>0</v>
      </c>
      <c r="M1087" s="30">
        <v>0</v>
      </c>
      <c r="N1087" s="155">
        <v>0</v>
      </c>
      <c r="O1087" s="155">
        <v>0</v>
      </c>
      <c r="P1087" s="155">
        <v>0</v>
      </c>
      <c r="Q1087" s="155">
        <f>Q1084*Q1086</f>
        <v>0</v>
      </c>
      <c r="R1087" s="155">
        <f>R1084*R1086</f>
        <v>0</v>
      </c>
      <c r="S1087" s="155">
        <f>S1084*S1086</f>
        <v>13167.122039266278</v>
      </c>
      <c r="T1087" s="155">
        <f>ROUNDUP(T1084*T1086,0)</f>
        <v>16437</v>
      </c>
      <c r="U1087" s="155">
        <f>U1084*U1086</f>
        <v>16679.07686030713</v>
      </c>
      <c r="V1087" s="155">
        <f>V1084*V1086</f>
        <v>13563.288374864645</v>
      </c>
    </row>
    <row r="1088" spans="1:22">
      <c r="I1088" s="29"/>
      <c r="J1088" s="29"/>
      <c r="K1088" s="29"/>
      <c r="L1088" s="29"/>
      <c r="M1088" s="29"/>
      <c r="N1088" s="20"/>
      <c r="O1088" s="20"/>
      <c r="P1088" s="20"/>
      <c r="Q1088" s="20"/>
      <c r="R1088" s="20"/>
      <c r="S1088" s="20"/>
      <c r="T1088" s="20"/>
      <c r="U1088" s="20"/>
      <c r="V1088" s="20"/>
    </row>
    <row r="1089" spans="6:22" ht="18.75">
      <c r="F1089" s="9" t="s">
        <v>118</v>
      </c>
      <c r="I1089" s="2">
        <v>2011</v>
      </c>
      <c r="J1089" s="2">
        <f>I1089+1</f>
        <v>2012</v>
      </c>
      <c r="K1089" s="2">
        <f t="shared" ref="K1089" si="507">J1089+1</f>
        <v>2013</v>
      </c>
      <c r="L1089" s="2">
        <f t="shared" ref="L1089" si="508">K1089+1</f>
        <v>2014</v>
      </c>
      <c r="M1089" s="2">
        <f>L1089+1</f>
        <v>2015</v>
      </c>
      <c r="N1089" s="2">
        <f t="shared" ref="N1089" si="509">M1089+1</f>
        <v>2016</v>
      </c>
      <c r="O1089" s="2">
        <f t="shared" ref="O1089" si="510">N1089+1</f>
        <v>2017</v>
      </c>
      <c r="P1089" s="2">
        <f t="shared" ref="P1089" si="511">O1089+1</f>
        <v>2018</v>
      </c>
      <c r="Q1089" s="2">
        <f t="shared" ref="Q1089" si="512">P1089+1</f>
        <v>2019</v>
      </c>
      <c r="R1089" s="2">
        <f t="shared" ref="R1089" si="513">Q1089+1</f>
        <v>2020</v>
      </c>
      <c r="S1089" s="2">
        <f>R1089+1</f>
        <v>2021</v>
      </c>
      <c r="T1089" s="2">
        <f>S1089+1</f>
        <v>2022</v>
      </c>
      <c r="U1089" s="2">
        <f>T1089+1</f>
        <v>2023</v>
      </c>
      <c r="V1089" s="2">
        <f>U1089+1</f>
        <v>2024</v>
      </c>
    </row>
    <row r="1090" spans="6:22">
      <c r="G1090" s="60" t="s">
        <v>10</v>
      </c>
      <c r="H1090" s="55"/>
      <c r="I1090" s="38">
        <f>IF($J26 = "Eligible", I1087 * 'Facility Detail'!$G$3472, 0 )</f>
        <v>0</v>
      </c>
      <c r="J1090" s="11">
        <f>IF($J26 = "Eligible", J1087 * 'Facility Detail'!$G$3472, 0 )</f>
        <v>0</v>
      </c>
      <c r="K1090" s="11">
        <f>IF($J26 = "Eligible", K1087 * 'Facility Detail'!$G$3472, 0 )</f>
        <v>0</v>
      </c>
      <c r="L1090" s="11">
        <f>IF($J26 = "Eligible", L1087 * 'Facility Detail'!$G$3472, 0 )</f>
        <v>0</v>
      </c>
      <c r="M1090" s="11">
        <f>IF($J26 = "Eligible", M1087 * 'Facility Detail'!$G$3472, 0 )</f>
        <v>0</v>
      </c>
      <c r="N1090" s="11">
        <f>IF($J26 = "Eligible", N1087 * 'Facility Detail'!$G$3472, 0 )</f>
        <v>0</v>
      </c>
      <c r="O1090" s="11">
        <f>IF($J26 = "Eligible", O1087 * 'Facility Detail'!$G$3472, 0 )</f>
        <v>0</v>
      </c>
      <c r="P1090" s="11">
        <f>IF($J26 = "Eligible", P1087 * 'Facility Detail'!$G$3472, 0 )</f>
        <v>0</v>
      </c>
      <c r="Q1090" s="11">
        <f>IF($J26 = "Eligible", Q1087 * 'Facility Detail'!$G$3472, 0 )</f>
        <v>0</v>
      </c>
      <c r="R1090" s="11">
        <f>IF($J26 = "Eligible", R1087 * 'Facility Detail'!$G$3472, 0 )</f>
        <v>0</v>
      </c>
      <c r="S1090" s="11">
        <f>IF($J26 = "Eligible", S1087 * 'Facility Detail'!$G$3472, 0 )</f>
        <v>0</v>
      </c>
      <c r="T1090" s="11">
        <f>IF($J26 = "Eligible", T1087 * 'Facility Detail'!$G$3472, 0 )</f>
        <v>0</v>
      </c>
      <c r="U1090" s="11">
        <f>IF($J26 = "Eligible", U1087 * 'Facility Detail'!$G$3472, 0 )</f>
        <v>0</v>
      </c>
      <c r="V1090" s="370">
        <f>IF($J26 = "Eligible", V1087 * 'Facility Detail'!$G$3472, 0 )</f>
        <v>0</v>
      </c>
    </row>
    <row r="1091" spans="6:22">
      <c r="G1091" s="60" t="s">
        <v>6</v>
      </c>
      <c r="H1091" s="55"/>
      <c r="I1091" s="39">
        <f t="shared" ref="I1091:L1091" si="514">IF($K26= "Eligible", I1087, 0 )</f>
        <v>0</v>
      </c>
      <c r="J1091" s="187">
        <f t="shared" si="514"/>
        <v>0</v>
      </c>
      <c r="K1091" s="187">
        <f t="shared" si="514"/>
        <v>0</v>
      </c>
      <c r="L1091" s="187">
        <f t="shared" si="514"/>
        <v>0</v>
      </c>
      <c r="M1091" s="187">
        <f t="shared" ref="M1091:V1091" si="515">IF($K26= "Eligible", M1087, 0 )</f>
        <v>0</v>
      </c>
      <c r="N1091" s="187">
        <f t="shared" si="515"/>
        <v>0</v>
      </c>
      <c r="O1091" s="187">
        <f t="shared" si="515"/>
        <v>0</v>
      </c>
      <c r="P1091" s="187">
        <f t="shared" si="515"/>
        <v>0</v>
      </c>
      <c r="Q1091" s="187">
        <f t="shared" si="515"/>
        <v>0</v>
      </c>
      <c r="R1091" s="187">
        <f t="shared" si="515"/>
        <v>0</v>
      </c>
      <c r="S1091" s="187">
        <f t="shared" si="515"/>
        <v>0</v>
      </c>
      <c r="T1091" s="187">
        <f t="shared" si="515"/>
        <v>0</v>
      </c>
      <c r="U1091" s="187">
        <f t="shared" si="515"/>
        <v>0</v>
      </c>
      <c r="V1091" s="371">
        <f t="shared" si="515"/>
        <v>0</v>
      </c>
    </row>
    <row r="1092" spans="6:22">
      <c r="G1092" s="26" t="s">
        <v>120</v>
      </c>
      <c r="H1092" s="6"/>
      <c r="I1092" s="32">
        <f>SUM(I1090:I1091)</f>
        <v>0</v>
      </c>
      <c r="J1092" s="33">
        <f t="shared" ref="J1092:S1092" si="516">SUM(J1090:J1091)</f>
        <v>0</v>
      </c>
      <c r="K1092" s="33">
        <f t="shared" si="516"/>
        <v>0</v>
      </c>
      <c r="L1092" s="33">
        <f t="shared" si="516"/>
        <v>0</v>
      </c>
      <c r="M1092" s="33">
        <f t="shared" si="516"/>
        <v>0</v>
      </c>
      <c r="N1092" s="33">
        <f t="shared" si="516"/>
        <v>0</v>
      </c>
      <c r="O1092" s="33">
        <f t="shared" si="516"/>
        <v>0</v>
      </c>
      <c r="P1092" s="33">
        <f t="shared" si="516"/>
        <v>0</v>
      </c>
      <c r="Q1092" s="33">
        <f t="shared" si="516"/>
        <v>0</v>
      </c>
      <c r="R1092" s="33">
        <f t="shared" si="516"/>
        <v>0</v>
      </c>
      <c r="S1092" s="33">
        <f t="shared" si="516"/>
        <v>0</v>
      </c>
      <c r="T1092" s="33">
        <f t="shared" ref="T1092:U1092" si="517">SUM(T1090:T1091)</f>
        <v>0</v>
      </c>
      <c r="U1092" s="33">
        <f t="shared" si="517"/>
        <v>0</v>
      </c>
      <c r="V1092" s="33">
        <f t="shared" ref="V1092" si="518">SUM(V1090:V1091)</f>
        <v>0</v>
      </c>
    </row>
    <row r="1093" spans="6:22">
      <c r="I1093" s="31"/>
      <c r="J1093" s="24"/>
      <c r="K1093" s="24"/>
      <c r="L1093" s="24"/>
      <c r="M1093" s="24"/>
      <c r="N1093" s="24"/>
      <c r="O1093" s="24"/>
      <c r="P1093" s="24"/>
      <c r="Q1093" s="24"/>
      <c r="R1093" s="24"/>
      <c r="S1093" s="24"/>
      <c r="T1093" s="24"/>
      <c r="U1093" s="24"/>
      <c r="V1093" s="24"/>
    </row>
    <row r="1094" spans="6:22" ht="18.75">
      <c r="F1094" s="9" t="s">
        <v>30</v>
      </c>
      <c r="I1094" s="2">
        <v>2011</v>
      </c>
      <c r="J1094" s="2">
        <f>I1094+1</f>
        <v>2012</v>
      </c>
      <c r="K1094" s="2">
        <f t="shared" ref="K1094" si="519">J1094+1</f>
        <v>2013</v>
      </c>
      <c r="L1094" s="2">
        <f t="shared" ref="L1094" si="520">K1094+1</f>
        <v>2014</v>
      </c>
      <c r="M1094" s="2">
        <f>L1094+1</f>
        <v>2015</v>
      </c>
      <c r="N1094" s="2">
        <f t="shared" ref="N1094" si="521">M1094+1</f>
        <v>2016</v>
      </c>
      <c r="O1094" s="2">
        <f t="shared" ref="O1094" si="522">N1094+1</f>
        <v>2017</v>
      </c>
      <c r="P1094" s="2">
        <f t="shared" ref="P1094" si="523">O1094+1</f>
        <v>2018</v>
      </c>
      <c r="Q1094" s="2">
        <f t="shared" ref="Q1094" si="524">P1094+1</f>
        <v>2019</v>
      </c>
      <c r="R1094" s="2">
        <f t="shared" ref="R1094" si="525">Q1094+1</f>
        <v>2020</v>
      </c>
      <c r="S1094" s="2">
        <f>R1094+1</f>
        <v>2021</v>
      </c>
      <c r="T1094" s="2">
        <f>S1094+1</f>
        <v>2022</v>
      </c>
      <c r="U1094" s="2">
        <f>T1094+1</f>
        <v>2023</v>
      </c>
      <c r="V1094" s="2">
        <f>U1094+1</f>
        <v>2024</v>
      </c>
    </row>
    <row r="1095" spans="6:22">
      <c r="G1095" s="60" t="s">
        <v>47</v>
      </c>
      <c r="H1095" s="55"/>
      <c r="I1095" s="69"/>
      <c r="J1095" s="70"/>
      <c r="K1095" s="70"/>
      <c r="L1095" s="70"/>
      <c r="M1095" s="70"/>
      <c r="N1095" s="70"/>
      <c r="O1095" s="70"/>
      <c r="P1095" s="70"/>
      <c r="Q1095" s="70"/>
      <c r="R1095" s="70"/>
      <c r="S1095" s="70"/>
      <c r="T1095" s="70"/>
      <c r="U1095" s="70"/>
      <c r="V1095" s="372"/>
    </row>
    <row r="1096" spans="6:22">
      <c r="G1096" s="61" t="s">
        <v>23</v>
      </c>
      <c r="H1096" s="129"/>
      <c r="I1096" s="71"/>
      <c r="J1096" s="72"/>
      <c r="K1096" s="72"/>
      <c r="L1096" s="72"/>
      <c r="M1096" s="72"/>
      <c r="N1096" s="72"/>
      <c r="O1096" s="72"/>
      <c r="P1096" s="72"/>
      <c r="Q1096" s="72"/>
      <c r="R1096" s="72"/>
      <c r="S1096" s="72"/>
      <c r="T1096" s="72"/>
      <c r="U1096" s="72"/>
      <c r="V1096" s="373"/>
    </row>
    <row r="1097" spans="6:22">
      <c r="G1097" s="61" t="s">
        <v>89</v>
      </c>
      <c r="H1097" s="128"/>
      <c r="I1097" s="43"/>
      <c r="J1097" s="44"/>
      <c r="K1097" s="44"/>
      <c r="L1097" s="44"/>
      <c r="M1097" s="44"/>
      <c r="N1097" s="44"/>
      <c r="O1097" s="44"/>
      <c r="P1097" s="44"/>
      <c r="Q1097" s="44"/>
      <c r="R1097" s="44"/>
      <c r="S1097" s="44"/>
      <c r="T1097" s="44"/>
      <c r="U1097" s="44"/>
      <c r="V1097" s="374"/>
    </row>
    <row r="1098" spans="6:22">
      <c r="G1098" s="26" t="s">
        <v>90</v>
      </c>
      <c r="I1098" s="7">
        <v>0</v>
      </c>
      <c r="J1098" s="7">
        <v>0</v>
      </c>
      <c r="K1098" s="7">
        <v>0</v>
      </c>
      <c r="L1098" s="7">
        <v>0</v>
      </c>
      <c r="M1098" s="7">
        <v>0</v>
      </c>
      <c r="N1098" s="7">
        <v>0</v>
      </c>
      <c r="O1098" s="7">
        <v>0</v>
      </c>
      <c r="P1098" s="7">
        <v>0</v>
      </c>
      <c r="Q1098" s="7">
        <v>0</v>
      </c>
      <c r="R1098" s="7">
        <v>0</v>
      </c>
      <c r="S1098" s="7">
        <v>0</v>
      </c>
      <c r="T1098" s="7">
        <v>0</v>
      </c>
      <c r="U1098" s="132">
        <v>0</v>
      </c>
      <c r="V1098" s="7">
        <v>0</v>
      </c>
    </row>
    <row r="1099" spans="6:22">
      <c r="G1099" s="6"/>
      <c r="I1099" s="7"/>
      <c r="J1099" s="7"/>
      <c r="K1099" s="7"/>
      <c r="L1099" s="23"/>
      <c r="M1099" s="23"/>
      <c r="N1099" s="23"/>
      <c r="O1099" s="23"/>
      <c r="P1099" s="23"/>
      <c r="Q1099" s="23"/>
      <c r="R1099" s="23"/>
      <c r="S1099" s="23"/>
      <c r="T1099" s="23"/>
      <c r="U1099" s="23"/>
      <c r="V1099" s="23"/>
    </row>
    <row r="1100" spans="6:22" ht="18.75">
      <c r="F1100" s="9" t="s">
        <v>100</v>
      </c>
      <c r="I1100" s="2">
        <f>'Facility Detail'!$G$3475</f>
        <v>2011</v>
      </c>
      <c r="J1100" s="2">
        <f>I1100+1</f>
        <v>2012</v>
      </c>
      <c r="K1100" s="2">
        <f t="shared" ref="K1100" si="526">J1100+1</f>
        <v>2013</v>
      </c>
      <c r="L1100" s="2">
        <f t="shared" ref="L1100" si="527">K1100+1</f>
        <v>2014</v>
      </c>
      <c r="M1100" s="2">
        <f>L1100+1</f>
        <v>2015</v>
      </c>
      <c r="N1100" s="2">
        <f t="shared" ref="N1100" si="528">M1100+1</f>
        <v>2016</v>
      </c>
      <c r="O1100" s="2">
        <f t="shared" ref="O1100" si="529">N1100+1</f>
        <v>2017</v>
      </c>
      <c r="P1100" s="2">
        <f t="shared" ref="P1100" si="530">O1100+1</f>
        <v>2018</v>
      </c>
      <c r="Q1100" s="2">
        <f t="shared" ref="Q1100" si="531">P1100+1</f>
        <v>2019</v>
      </c>
      <c r="R1100" s="2">
        <f t="shared" ref="R1100" si="532">Q1100+1</f>
        <v>2020</v>
      </c>
      <c r="S1100" s="2">
        <f>R1100+1</f>
        <v>2021</v>
      </c>
      <c r="T1100" s="2">
        <f>S1100+1</f>
        <v>2022</v>
      </c>
      <c r="U1100" s="2">
        <f>T1100+1</f>
        <v>2023</v>
      </c>
      <c r="V1100" s="2">
        <f>U1100+1</f>
        <v>2024</v>
      </c>
    </row>
    <row r="1101" spans="6:22">
      <c r="G1101" s="60" t="s">
        <v>68</v>
      </c>
      <c r="H1101" s="55"/>
      <c r="I1101" s="3"/>
      <c r="J1101" s="45">
        <f>I1101</f>
        <v>0</v>
      </c>
      <c r="K1101" s="102"/>
      <c r="L1101" s="102"/>
      <c r="M1101" s="102"/>
      <c r="N1101" s="102"/>
      <c r="O1101" s="102"/>
      <c r="P1101" s="102"/>
      <c r="Q1101" s="102"/>
      <c r="R1101" s="102"/>
      <c r="S1101" s="102"/>
      <c r="T1101" s="210"/>
      <c r="U1101" s="210"/>
      <c r="V1101" s="376"/>
    </row>
    <row r="1102" spans="6:22">
      <c r="G1102" s="60" t="s">
        <v>69</v>
      </c>
      <c r="H1102" s="55"/>
      <c r="I1102" s="122">
        <f>J1102</f>
        <v>0</v>
      </c>
      <c r="J1102" s="10"/>
      <c r="K1102" s="58"/>
      <c r="L1102" s="58"/>
      <c r="M1102" s="58"/>
      <c r="N1102" s="58"/>
      <c r="O1102" s="58"/>
      <c r="P1102" s="58"/>
      <c r="Q1102" s="58"/>
      <c r="R1102" s="58"/>
      <c r="S1102" s="58"/>
      <c r="T1102" s="211"/>
      <c r="U1102" s="211"/>
      <c r="V1102" s="377"/>
    </row>
    <row r="1103" spans="6:22">
      <c r="G1103" s="60" t="s">
        <v>70</v>
      </c>
      <c r="H1103" s="55"/>
      <c r="I1103" s="46"/>
      <c r="J1103" s="10">
        <f>J1087</f>
        <v>0</v>
      </c>
      <c r="K1103" s="54">
        <f>J1103</f>
        <v>0</v>
      </c>
      <c r="L1103" s="58"/>
      <c r="M1103" s="58"/>
      <c r="N1103" s="58"/>
      <c r="O1103" s="58"/>
      <c r="P1103" s="58"/>
      <c r="Q1103" s="58"/>
      <c r="R1103" s="58"/>
      <c r="S1103" s="58"/>
      <c r="T1103" s="211"/>
      <c r="U1103" s="211"/>
      <c r="V1103" s="377"/>
    </row>
    <row r="1104" spans="6:22">
      <c r="G1104" s="60" t="s">
        <v>71</v>
      </c>
      <c r="H1104" s="55"/>
      <c r="I1104" s="46"/>
      <c r="J1104" s="54">
        <f>K1104</f>
        <v>0</v>
      </c>
      <c r="K1104" s="10"/>
      <c r="L1104" s="58"/>
      <c r="M1104" s="58"/>
      <c r="N1104" s="58"/>
      <c r="O1104" s="58"/>
      <c r="P1104" s="58"/>
      <c r="Q1104" s="58"/>
      <c r="R1104" s="58"/>
      <c r="S1104" s="58"/>
      <c r="T1104" s="211"/>
      <c r="U1104" s="211"/>
      <c r="V1104" s="377"/>
    </row>
    <row r="1105" spans="7:22">
      <c r="G1105" s="60" t="s">
        <v>170</v>
      </c>
      <c r="I1105" s="46"/>
      <c r="J1105" s="114"/>
      <c r="K1105" s="10">
        <f>K1087</f>
        <v>0</v>
      </c>
      <c r="L1105" s="115">
        <f>K1105</f>
        <v>0</v>
      </c>
      <c r="M1105" s="58"/>
      <c r="N1105" s="58"/>
      <c r="O1105" s="58"/>
      <c r="P1105" s="58"/>
      <c r="Q1105" s="58"/>
      <c r="R1105" s="58"/>
      <c r="S1105" s="58"/>
      <c r="T1105" s="140"/>
      <c r="U1105" s="140"/>
      <c r="V1105" s="378"/>
    </row>
    <row r="1106" spans="7:22">
      <c r="G1106" s="60" t="s">
        <v>171</v>
      </c>
      <c r="I1106" s="46"/>
      <c r="J1106" s="114"/>
      <c r="K1106" s="54">
        <f>L1106</f>
        <v>0</v>
      </c>
      <c r="L1106" s="10"/>
      <c r="M1106" s="58"/>
      <c r="N1106" s="58"/>
      <c r="O1106" s="58"/>
      <c r="P1106" s="58"/>
      <c r="Q1106" s="58"/>
      <c r="R1106" s="58"/>
      <c r="S1106" s="58"/>
      <c r="T1106" s="140"/>
      <c r="U1106" s="140"/>
      <c r="V1106" s="378"/>
    </row>
    <row r="1107" spans="7:22">
      <c r="G1107" s="60" t="s">
        <v>172</v>
      </c>
      <c r="I1107" s="46"/>
      <c r="J1107" s="114"/>
      <c r="K1107" s="114"/>
      <c r="L1107" s="10">
        <f>L1087</f>
        <v>0</v>
      </c>
      <c r="M1107" s="115">
        <f>L1107</f>
        <v>0</v>
      </c>
      <c r="N1107" s="114"/>
      <c r="O1107" s="58"/>
      <c r="P1107" s="58"/>
      <c r="Q1107" s="58"/>
      <c r="R1107" s="58"/>
      <c r="S1107" s="58"/>
      <c r="T1107" s="140"/>
      <c r="U1107" s="140"/>
      <c r="V1107" s="378"/>
    </row>
    <row r="1108" spans="7:22">
      <c r="G1108" s="60" t="s">
        <v>173</v>
      </c>
      <c r="I1108" s="46"/>
      <c r="J1108" s="114"/>
      <c r="K1108" s="114"/>
      <c r="L1108" s="54"/>
      <c r="M1108" s="10"/>
      <c r="N1108" s="114"/>
      <c r="O1108" s="58"/>
      <c r="P1108" s="58"/>
      <c r="Q1108" s="58"/>
      <c r="R1108" s="58"/>
      <c r="S1108" s="58"/>
      <c r="T1108" s="140"/>
      <c r="U1108" s="140"/>
      <c r="V1108" s="378"/>
    </row>
    <row r="1109" spans="7:22">
      <c r="G1109" s="60" t="s">
        <v>174</v>
      </c>
      <c r="I1109" s="46"/>
      <c r="J1109" s="114"/>
      <c r="K1109" s="114"/>
      <c r="L1109" s="114"/>
      <c r="M1109" s="10">
        <v>0</v>
      </c>
      <c r="N1109" s="115">
        <f>M1109</f>
        <v>0</v>
      </c>
      <c r="O1109" s="58"/>
      <c r="P1109" s="58"/>
      <c r="Q1109" s="58"/>
      <c r="R1109" s="58"/>
      <c r="S1109" s="58"/>
      <c r="T1109" s="140"/>
      <c r="U1109" s="140"/>
      <c r="V1109" s="378"/>
    </row>
    <row r="1110" spans="7:22">
      <c r="G1110" s="60" t="s">
        <v>175</v>
      </c>
      <c r="I1110" s="46"/>
      <c r="J1110" s="114"/>
      <c r="K1110" s="114"/>
      <c r="L1110" s="114"/>
      <c r="M1110" s="54"/>
      <c r="N1110" s="10"/>
      <c r="O1110" s="58"/>
      <c r="P1110" s="58"/>
      <c r="Q1110" s="58"/>
      <c r="R1110" s="58"/>
      <c r="S1110" s="58"/>
      <c r="T1110" s="140"/>
      <c r="U1110" s="140"/>
      <c r="V1110" s="378"/>
    </row>
    <row r="1111" spans="7:22">
      <c r="G1111" s="60" t="s">
        <v>176</v>
      </c>
      <c r="I1111" s="46"/>
      <c r="J1111" s="114"/>
      <c r="K1111" s="114"/>
      <c r="L1111" s="114"/>
      <c r="M1111" s="114"/>
      <c r="N1111" s="143">
        <f>N1087</f>
        <v>0</v>
      </c>
      <c r="O1111" s="116">
        <f>N1111</f>
        <v>0</v>
      </c>
      <c r="P1111" s="58"/>
      <c r="Q1111" s="58"/>
      <c r="R1111" s="58"/>
      <c r="S1111" s="58"/>
      <c r="T1111" s="140"/>
      <c r="U1111" s="140"/>
      <c r="V1111" s="378"/>
    </row>
    <row r="1112" spans="7:22">
      <c r="G1112" s="60" t="s">
        <v>167</v>
      </c>
      <c r="I1112" s="46"/>
      <c r="J1112" s="114"/>
      <c r="K1112" s="114"/>
      <c r="L1112" s="114"/>
      <c r="M1112" s="114"/>
      <c r="N1112" s="144"/>
      <c r="O1112" s="117"/>
      <c r="P1112" s="58"/>
      <c r="Q1112" s="58"/>
      <c r="R1112" s="58"/>
      <c r="S1112" s="58"/>
      <c r="T1112" s="140"/>
      <c r="U1112" s="140"/>
      <c r="V1112" s="378"/>
    </row>
    <row r="1113" spans="7:22">
      <c r="G1113" s="60" t="s">
        <v>168</v>
      </c>
      <c r="I1113" s="46"/>
      <c r="J1113" s="114"/>
      <c r="K1113" s="114"/>
      <c r="L1113" s="114"/>
      <c r="M1113" s="114"/>
      <c r="N1113" s="114"/>
      <c r="O1113" s="117">
        <f>O1087</f>
        <v>0</v>
      </c>
      <c r="P1113" s="116">
        <f>O1113</f>
        <v>0</v>
      </c>
      <c r="Q1113" s="58"/>
      <c r="R1113" s="58"/>
      <c r="S1113" s="58"/>
      <c r="T1113" s="140"/>
      <c r="U1113" s="140"/>
      <c r="V1113" s="378"/>
    </row>
    <row r="1114" spans="7:22">
      <c r="G1114" s="60" t="s">
        <v>185</v>
      </c>
      <c r="I1114" s="46"/>
      <c r="J1114" s="114"/>
      <c r="K1114" s="114"/>
      <c r="L1114" s="114"/>
      <c r="M1114" s="114"/>
      <c r="N1114" s="114"/>
      <c r="O1114" s="116"/>
      <c r="P1114" s="117"/>
      <c r="Q1114" s="58"/>
      <c r="R1114" s="58"/>
      <c r="S1114" s="58"/>
      <c r="T1114" s="140"/>
      <c r="U1114" s="140"/>
      <c r="V1114" s="378"/>
    </row>
    <row r="1115" spans="7:22">
      <c r="G1115" s="60" t="s">
        <v>186</v>
      </c>
      <c r="I1115" s="46"/>
      <c r="J1115" s="114"/>
      <c r="K1115" s="114"/>
      <c r="L1115" s="114"/>
      <c r="M1115" s="114"/>
      <c r="N1115" s="114"/>
      <c r="O1115" s="114"/>
      <c r="P1115" s="117"/>
      <c r="Q1115" s="54">
        <f>P1115</f>
        <v>0</v>
      </c>
      <c r="R1115" s="58"/>
      <c r="S1115" s="58"/>
      <c r="T1115" s="140"/>
      <c r="U1115" s="140"/>
      <c r="V1115" s="378"/>
    </row>
    <row r="1116" spans="7:22">
      <c r="G1116" s="60" t="s">
        <v>187</v>
      </c>
      <c r="I1116" s="46"/>
      <c r="J1116" s="114"/>
      <c r="K1116" s="114"/>
      <c r="L1116" s="114"/>
      <c r="M1116" s="114"/>
      <c r="N1116" s="114"/>
      <c r="O1116" s="114"/>
      <c r="P1116" s="116"/>
      <c r="Q1116" s="275"/>
      <c r="R1116" s="58"/>
      <c r="S1116" s="58"/>
      <c r="T1116" s="140"/>
      <c r="U1116" s="140"/>
      <c r="V1116" s="378"/>
    </row>
    <row r="1117" spans="7:22">
      <c r="G1117" s="60" t="s">
        <v>188</v>
      </c>
      <c r="I1117" s="46"/>
      <c r="J1117" s="114"/>
      <c r="K1117" s="114"/>
      <c r="L1117" s="114"/>
      <c r="M1117" s="114"/>
      <c r="N1117" s="114"/>
      <c r="O1117" s="114"/>
      <c r="P1117" s="114"/>
      <c r="Q1117" s="117"/>
      <c r="R1117" s="145">
        <f>Q1117</f>
        <v>0</v>
      </c>
      <c r="S1117" s="58"/>
      <c r="T1117" s="140"/>
      <c r="U1117" s="140"/>
      <c r="V1117" s="378"/>
    </row>
    <row r="1118" spans="7:22">
      <c r="G1118" s="60" t="s">
        <v>189</v>
      </c>
      <c r="I1118" s="46"/>
      <c r="J1118" s="114"/>
      <c r="K1118" s="114"/>
      <c r="L1118" s="114"/>
      <c r="M1118" s="114"/>
      <c r="N1118" s="114"/>
      <c r="O1118" s="114"/>
      <c r="P1118" s="114"/>
      <c r="Q1118" s="145">
        <f>R1087</f>
        <v>0</v>
      </c>
      <c r="R1118" s="167">
        <f>Q1118</f>
        <v>0</v>
      </c>
      <c r="S1118" s="58"/>
      <c r="T1118" s="140"/>
      <c r="U1118" s="140"/>
      <c r="V1118" s="378"/>
    </row>
    <row r="1119" spans="7:22">
      <c r="G1119" s="60" t="s">
        <v>190</v>
      </c>
      <c r="I1119" s="46"/>
      <c r="J1119" s="114"/>
      <c r="K1119" s="114"/>
      <c r="L1119" s="114"/>
      <c r="M1119" s="114"/>
      <c r="N1119" s="114"/>
      <c r="O1119" s="114"/>
      <c r="P1119" s="114"/>
      <c r="Q1119" s="114"/>
      <c r="R1119" s="167"/>
      <c r="S1119" s="145">
        <f>R1119</f>
        <v>0</v>
      </c>
      <c r="T1119" s="140"/>
      <c r="U1119" s="140"/>
      <c r="V1119" s="378"/>
    </row>
    <row r="1120" spans="7:22">
      <c r="G1120" s="60" t="s">
        <v>199</v>
      </c>
      <c r="I1120" s="46"/>
      <c r="J1120" s="114"/>
      <c r="K1120" s="114"/>
      <c r="L1120" s="114"/>
      <c r="M1120" s="114"/>
      <c r="N1120" s="114"/>
      <c r="O1120" s="114"/>
      <c r="P1120" s="114"/>
      <c r="Q1120" s="114"/>
      <c r="R1120" s="116"/>
      <c r="S1120" s="167">
        <v>0</v>
      </c>
      <c r="T1120" s="140"/>
      <c r="U1120" s="140"/>
      <c r="V1120" s="378"/>
    </row>
    <row r="1121" spans="2:22">
      <c r="G1121" s="60" t="s">
        <v>200</v>
      </c>
      <c r="I1121" s="46"/>
      <c r="J1121" s="114"/>
      <c r="K1121" s="114"/>
      <c r="L1121" s="114"/>
      <c r="M1121" s="114"/>
      <c r="N1121" s="114"/>
      <c r="O1121" s="114"/>
      <c r="P1121" s="114"/>
      <c r="Q1121" s="114"/>
      <c r="R1121" s="114"/>
      <c r="S1121" s="167">
        <v>0</v>
      </c>
      <c r="T1121" s="145">
        <f>S1121</f>
        <v>0</v>
      </c>
      <c r="U1121" s="140"/>
      <c r="V1121" s="378"/>
    </row>
    <row r="1122" spans="2:22">
      <c r="G1122" s="60" t="s">
        <v>308</v>
      </c>
      <c r="I1122" s="46"/>
      <c r="J1122" s="114"/>
      <c r="K1122" s="114"/>
      <c r="L1122" s="114"/>
      <c r="M1122" s="114"/>
      <c r="N1122" s="114"/>
      <c r="O1122" s="114"/>
      <c r="P1122" s="114"/>
      <c r="Q1122" s="114"/>
      <c r="R1122" s="114"/>
      <c r="S1122" s="116">
        <f>T1122</f>
        <v>0</v>
      </c>
      <c r="T1122" s="167">
        <v>0</v>
      </c>
      <c r="U1122" s="140"/>
      <c r="V1122" s="378"/>
    </row>
    <row r="1123" spans="2:22">
      <c r="G1123" s="60" t="s">
        <v>307</v>
      </c>
      <c r="I1123" s="110"/>
      <c r="J1123" s="103"/>
      <c r="K1123" s="103"/>
      <c r="L1123" s="103"/>
      <c r="M1123" s="103"/>
      <c r="N1123" s="103"/>
      <c r="O1123" s="103"/>
      <c r="P1123" s="103"/>
      <c r="Q1123" s="103"/>
      <c r="R1123" s="103"/>
      <c r="S1123" s="103"/>
      <c r="T1123" s="167">
        <v>0</v>
      </c>
      <c r="U1123" s="145">
        <f>T1123</f>
        <v>0</v>
      </c>
      <c r="V1123" s="347">
        <f>U1123</f>
        <v>0</v>
      </c>
    </row>
    <row r="1124" spans="2:22">
      <c r="G1124" s="60" t="s">
        <v>318</v>
      </c>
      <c r="I1124" s="110"/>
      <c r="J1124" s="103"/>
      <c r="K1124" s="103"/>
      <c r="L1124" s="103"/>
      <c r="M1124" s="103"/>
      <c r="N1124" s="103"/>
      <c r="O1124" s="103"/>
      <c r="P1124" s="103"/>
      <c r="Q1124" s="103"/>
      <c r="R1124" s="103"/>
      <c r="S1124" s="103"/>
      <c r="T1124" s="116">
        <f>U1124</f>
        <v>0</v>
      </c>
      <c r="U1124" s="367">
        <v>0</v>
      </c>
      <c r="V1124" s="389">
        <v>0</v>
      </c>
    </row>
    <row r="1125" spans="2:22">
      <c r="G1125" s="60" t="s">
        <v>319</v>
      </c>
      <c r="I1125" s="47"/>
      <c r="J1125" s="188"/>
      <c r="K1125" s="188"/>
      <c r="L1125" s="188"/>
      <c r="M1125" s="188"/>
      <c r="N1125" s="188"/>
      <c r="O1125" s="188"/>
      <c r="P1125" s="188"/>
      <c r="Q1125" s="188"/>
      <c r="R1125" s="188"/>
      <c r="S1125" s="188"/>
      <c r="T1125" s="188"/>
      <c r="U1125" s="391">
        <v>0</v>
      </c>
      <c r="V1125" s="390">
        <v>0</v>
      </c>
    </row>
    <row r="1126" spans="2:22">
      <c r="B1126" s="1" t="s">
        <v>215</v>
      </c>
      <c r="G1126" s="26" t="s">
        <v>17</v>
      </c>
      <c r="I1126" s="7">
        <f xml:space="preserve"> I1107 - I1106</f>
        <v>0</v>
      </c>
      <c r="J1126" s="7">
        <f xml:space="preserve"> J1106 + J1109 - J1108 - J1107</f>
        <v>0</v>
      </c>
      <c r="K1126" s="7">
        <f>K1108 - K1109</f>
        <v>0</v>
      </c>
      <c r="L1126" s="7">
        <f>L1108 - L1109</f>
        <v>0</v>
      </c>
      <c r="M1126" s="7">
        <f>M1107-M1108-M1109</f>
        <v>0</v>
      </c>
      <c r="N1126" s="7">
        <f>N1109-N1110-N1111</f>
        <v>0</v>
      </c>
      <c r="O1126" s="7">
        <f>O1111-O1112-O1113</f>
        <v>0</v>
      </c>
      <c r="P1126" s="148">
        <f>P1113-P1114-P1115</f>
        <v>0</v>
      </c>
      <c r="Q1126" s="148">
        <f>Q1115+Q1118-Q1117-Q1116</f>
        <v>0</v>
      </c>
      <c r="R1126" s="148">
        <f>R1117-R1118+R1120</f>
        <v>0</v>
      </c>
      <c r="S1126" s="7">
        <f>S1119-S1120+S1121-S1122</f>
        <v>0</v>
      </c>
      <c r="T1126" s="7">
        <f>T1121-T1122-T1123+T1124</f>
        <v>0</v>
      </c>
      <c r="U1126" s="132">
        <f>U1123-U1124-U1125</f>
        <v>0</v>
      </c>
      <c r="V1126" s="7">
        <f>V1123-V1124-V1125</f>
        <v>0</v>
      </c>
    </row>
    <row r="1127" spans="2:22">
      <c r="G1127" s="6"/>
      <c r="I1127" s="148"/>
      <c r="J1127" s="148"/>
      <c r="K1127" s="148"/>
      <c r="L1127" s="148"/>
      <c r="M1127" s="148"/>
      <c r="N1127" s="148"/>
      <c r="O1127" s="148"/>
      <c r="P1127" s="148"/>
      <c r="Q1127" s="148"/>
      <c r="R1127" s="148"/>
      <c r="S1127" s="148"/>
      <c r="T1127" s="148"/>
      <c r="U1127" s="386"/>
      <c r="V1127" s="148"/>
    </row>
    <row r="1128" spans="2:22">
      <c r="G1128" s="26" t="s">
        <v>12</v>
      </c>
      <c r="H1128" s="55"/>
      <c r="I1128" s="149"/>
      <c r="J1128" s="150"/>
      <c r="K1128" s="150"/>
      <c r="L1128" s="150"/>
      <c r="M1128" s="150"/>
      <c r="N1128" s="150"/>
      <c r="O1128" s="150"/>
      <c r="P1128" s="150"/>
      <c r="Q1128" s="150"/>
      <c r="R1128" s="150"/>
      <c r="S1128" s="150"/>
      <c r="T1128" s="150"/>
      <c r="U1128" s="150"/>
      <c r="V1128" s="384"/>
    </row>
    <row r="1129" spans="2:22">
      <c r="G1129" s="6"/>
      <c r="I1129" s="148"/>
      <c r="J1129" s="148"/>
      <c r="K1129" s="148"/>
      <c r="L1129" s="148"/>
      <c r="M1129" s="148"/>
      <c r="N1129" s="148"/>
      <c r="O1129" s="148"/>
      <c r="P1129" s="148"/>
      <c r="Q1129" s="148"/>
      <c r="R1129" s="148"/>
      <c r="S1129" s="148"/>
      <c r="T1129" s="148"/>
      <c r="U1129" s="148"/>
      <c r="V1129" s="148"/>
    </row>
    <row r="1130" spans="2:22" ht="18.75">
      <c r="C1130" s="1" t="s">
        <v>215</v>
      </c>
      <c r="D1130" s="1" t="s">
        <v>325</v>
      </c>
      <c r="E1130" s="1" t="s">
        <v>107</v>
      </c>
      <c r="F1130" s="9" t="s">
        <v>26</v>
      </c>
      <c r="H1130" s="55"/>
      <c r="I1130" s="151">
        <f t="shared" ref="I1130:T1130" si="533" xml:space="preserve"> I1087 + I1092 - I1098 + I1126 + I1128</f>
        <v>0</v>
      </c>
      <c r="J1130" s="152">
        <f t="shared" si="533"/>
        <v>0</v>
      </c>
      <c r="K1130" s="152">
        <f t="shared" si="533"/>
        <v>0</v>
      </c>
      <c r="L1130" s="152">
        <f t="shared" si="533"/>
        <v>0</v>
      </c>
      <c r="M1130" s="152">
        <f t="shared" si="533"/>
        <v>0</v>
      </c>
      <c r="N1130" s="152">
        <f t="shared" si="533"/>
        <v>0</v>
      </c>
      <c r="O1130" s="152">
        <f t="shared" si="533"/>
        <v>0</v>
      </c>
      <c r="P1130" s="152">
        <f t="shared" si="533"/>
        <v>0</v>
      </c>
      <c r="Q1130" s="152">
        <f t="shared" si="533"/>
        <v>0</v>
      </c>
      <c r="R1130" s="152">
        <f t="shared" si="533"/>
        <v>0</v>
      </c>
      <c r="S1130" s="152">
        <f t="shared" si="533"/>
        <v>13167.122039266278</v>
      </c>
      <c r="T1130" s="152">
        <f t="shared" si="533"/>
        <v>16437</v>
      </c>
      <c r="U1130" s="152">
        <f t="shared" ref="U1130:V1130" si="534" xml:space="preserve"> U1087 + U1092 - U1098 + U1126 + U1128</f>
        <v>16679.07686030713</v>
      </c>
      <c r="V1130" s="385">
        <f t="shared" si="534"/>
        <v>13563.288374864645</v>
      </c>
    </row>
    <row r="1131" spans="2:22" ht="15.75" thickBot="1">
      <c r="S1131" s="1"/>
    </row>
    <row r="1132" spans="2:22" ht="15.75" thickBot="1">
      <c r="F1132" s="8"/>
      <c r="G1132" s="8"/>
      <c r="H1132" s="8"/>
      <c r="I1132" s="8"/>
      <c r="J1132" s="8"/>
      <c r="K1132" s="8"/>
      <c r="L1132" s="8"/>
      <c r="M1132" s="8"/>
      <c r="N1132" s="8"/>
      <c r="O1132" s="8"/>
      <c r="P1132" s="8"/>
      <c r="Q1132" s="8"/>
      <c r="R1132" s="8"/>
      <c r="S1132" s="8"/>
      <c r="T1132" s="8"/>
      <c r="U1132" s="8"/>
      <c r="V1132" s="8"/>
    </row>
    <row r="1133" spans="2:22" ht="21.75" thickBot="1">
      <c r="F1133" s="13" t="s">
        <v>4</v>
      </c>
      <c r="G1133" s="13"/>
      <c r="H1133" s="179" t="s">
        <v>322</v>
      </c>
      <c r="I1133" s="177"/>
      <c r="S1133" s="1"/>
    </row>
    <row r="1134" spans="2:22">
      <c r="S1134" s="1"/>
    </row>
    <row r="1135" spans="2:22" ht="18.75">
      <c r="F1135" s="9" t="s">
        <v>21</v>
      </c>
      <c r="G1135" s="9"/>
      <c r="I1135" s="2">
        <v>2011</v>
      </c>
      <c r="J1135" s="2">
        <f>I1135+1</f>
        <v>2012</v>
      </c>
      <c r="K1135" s="2">
        <f t="shared" ref="K1135" si="535">J1135+1</f>
        <v>2013</v>
      </c>
      <c r="L1135" s="2">
        <f t="shared" ref="L1135" si="536">K1135+1</f>
        <v>2014</v>
      </c>
      <c r="M1135" s="2">
        <f>L1135+1</f>
        <v>2015</v>
      </c>
      <c r="N1135" s="2">
        <f t="shared" ref="N1135" si="537">M1135+1</f>
        <v>2016</v>
      </c>
      <c r="O1135" s="2">
        <f t="shared" ref="O1135" si="538">N1135+1</f>
        <v>2017</v>
      </c>
      <c r="P1135" s="2">
        <f t="shared" ref="P1135" si="539">O1135+1</f>
        <v>2018</v>
      </c>
      <c r="Q1135" s="2">
        <f t="shared" ref="Q1135" si="540">P1135+1</f>
        <v>2019</v>
      </c>
      <c r="R1135" s="2">
        <f t="shared" ref="R1135" si="541">Q1135+1</f>
        <v>2020</v>
      </c>
      <c r="S1135" s="2">
        <f>R1135+1</f>
        <v>2021</v>
      </c>
      <c r="T1135" s="2">
        <f>S1135+1</f>
        <v>2022</v>
      </c>
      <c r="U1135" s="2">
        <f>T1135+1</f>
        <v>2023</v>
      </c>
      <c r="V1135" s="2">
        <f>U1135+1</f>
        <v>2024</v>
      </c>
    </row>
    <row r="1136" spans="2:22">
      <c r="G1136" s="60" t="str">
        <f>"Total MWh Produced / Purchased from " &amp; H1133</f>
        <v>Total MWh Produced / Purchased from Foote Creek II</v>
      </c>
      <c r="H1136" s="55"/>
      <c r="I1136" s="3"/>
      <c r="J1136" s="4"/>
      <c r="K1136" s="4"/>
      <c r="L1136" s="4"/>
      <c r="M1136" s="4"/>
      <c r="N1136" s="4"/>
      <c r="O1136" s="4"/>
      <c r="P1136" s="4"/>
      <c r="Q1136" s="4"/>
      <c r="R1136" s="4"/>
      <c r="S1136" s="4"/>
      <c r="T1136" s="4"/>
      <c r="U1136" s="4"/>
      <c r="V1136" s="369">
        <v>7496.3615999999993</v>
      </c>
    </row>
    <row r="1137" spans="1:22">
      <c r="G1137" s="60" t="s">
        <v>25</v>
      </c>
      <c r="H1137" s="55"/>
      <c r="I1137" s="260"/>
      <c r="J1137" s="41"/>
      <c r="K1137" s="41"/>
      <c r="L1137" s="41"/>
      <c r="M1137" s="41"/>
      <c r="N1137" s="41"/>
      <c r="O1137" s="41"/>
      <c r="P1137" s="41"/>
      <c r="Q1137" s="41"/>
      <c r="R1137" s="41"/>
      <c r="S1137" s="41"/>
      <c r="T1137" s="41"/>
      <c r="U1137" s="41"/>
      <c r="V1137" s="381">
        <v>1</v>
      </c>
    </row>
    <row r="1138" spans="1:22">
      <c r="G1138" s="60" t="s">
        <v>20</v>
      </c>
      <c r="H1138" s="55"/>
      <c r="I1138" s="261"/>
      <c r="J1138" s="36"/>
      <c r="K1138" s="36"/>
      <c r="L1138" s="36"/>
      <c r="M1138" s="36"/>
      <c r="N1138" s="36"/>
      <c r="O1138" s="36"/>
      <c r="P1138" s="36"/>
      <c r="Q1138" s="36"/>
      <c r="R1138" s="36"/>
      <c r="S1138" s="36"/>
      <c r="T1138" s="36"/>
      <c r="U1138" s="36"/>
      <c r="V1138" s="388">
        <f>V2</f>
        <v>7.7478165526227077E-2</v>
      </c>
    </row>
    <row r="1139" spans="1:22">
      <c r="A1139" s="1" t="s">
        <v>322</v>
      </c>
      <c r="G1139" s="26" t="s">
        <v>22</v>
      </c>
      <c r="H1139" s="6"/>
      <c r="I1139" s="30">
        <v>0</v>
      </c>
      <c r="J1139" s="30">
        <v>0</v>
      </c>
      <c r="K1139" s="30">
        <v>0</v>
      </c>
      <c r="L1139" s="30">
        <v>0</v>
      </c>
      <c r="M1139" s="30">
        <v>0</v>
      </c>
      <c r="N1139" s="155">
        <v>0</v>
      </c>
      <c r="O1139" s="155">
        <v>0</v>
      </c>
      <c r="P1139" s="155">
        <v>0</v>
      </c>
      <c r="Q1139" s="155">
        <f>Q1136*Q1138</f>
        <v>0</v>
      </c>
      <c r="R1139" s="155">
        <f>R1136*R1138</f>
        <v>0</v>
      </c>
      <c r="S1139" s="155">
        <f>S1136*S1138</f>
        <v>0</v>
      </c>
      <c r="T1139" s="155">
        <f>ROUNDUP(T1136*T1138,0)</f>
        <v>0</v>
      </c>
      <c r="U1139" s="155">
        <f>U1136*U1138</f>
        <v>0</v>
      </c>
      <c r="V1139" s="155">
        <f>V1136*V1138</f>
        <v>580.80434488925243</v>
      </c>
    </row>
    <row r="1140" spans="1:22">
      <c r="I1140" s="29"/>
      <c r="J1140" s="29"/>
      <c r="K1140" s="29"/>
      <c r="L1140" s="29"/>
      <c r="M1140" s="29"/>
      <c r="N1140" s="20"/>
      <c r="O1140" s="20"/>
      <c r="P1140" s="20"/>
      <c r="Q1140" s="20"/>
      <c r="R1140" s="20"/>
      <c r="S1140" s="20"/>
      <c r="T1140" s="20"/>
      <c r="U1140" s="20"/>
      <c r="V1140" s="20"/>
    </row>
    <row r="1141" spans="1:22" ht="18.75">
      <c r="F1141" s="9" t="s">
        <v>118</v>
      </c>
      <c r="I1141" s="2">
        <v>2011</v>
      </c>
      <c r="J1141" s="2">
        <f>I1141+1</f>
        <v>2012</v>
      </c>
      <c r="K1141" s="2">
        <f t="shared" ref="K1141" si="542">J1141+1</f>
        <v>2013</v>
      </c>
      <c r="L1141" s="2">
        <f t="shared" ref="L1141" si="543">K1141+1</f>
        <v>2014</v>
      </c>
      <c r="M1141" s="2">
        <f>L1141+1</f>
        <v>2015</v>
      </c>
      <c r="N1141" s="2">
        <f t="shared" ref="N1141" si="544">M1141+1</f>
        <v>2016</v>
      </c>
      <c r="O1141" s="2">
        <f t="shared" ref="O1141" si="545">N1141+1</f>
        <v>2017</v>
      </c>
      <c r="P1141" s="2">
        <f t="shared" ref="P1141" si="546">O1141+1</f>
        <v>2018</v>
      </c>
      <c r="Q1141" s="2">
        <f t="shared" ref="Q1141" si="547">P1141+1</f>
        <v>2019</v>
      </c>
      <c r="R1141" s="2">
        <f t="shared" ref="R1141" si="548">Q1141+1</f>
        <v>2020</v>
      </c>
      <c r="S1141" s="2">
        <f>R1141+1</f>
        <v>2021</v>
      </c>
      <c r="T1141" s="2">
        <f>S1141+1</f>
        <v>2022</v>
      </c>
      <c r="U1141" s="2">
        <f>T1141+1</f>
        <v>2023</v>
      </c>
      <c r="V1141" s="2">
        <f>U1141+1</f>
        <v>2024</v>
      </c>
    </row>
    <row r="1142" spans="1:22">
      <c r="G1142" s="60" t="s">
        <v>10</v>
      </c>
      <c r="H1142" s="55"/>
      <c r="I1142" s="38">
        <f>IF($J81 = "Eligible", I1139 * 'Facility Detail'!$G$3472, 0 )</f>
        <v>0</v>
      </c>
      <c r="J1142" s="11">
        <f>IF($J81 = "Eligible", J1139 * 'Facility Detail'!$G$3472, 0 )</f>
        <v>0</v>
      </c>
      <c r="K1142" s="11">
        <f>IF($J81 = "Eligible", K1139 * 'Facility Detail'!$G$3472, 0 )</f>
        <v>0</v>
      </c>
      <c r="L1142" s="11">
        <f>IF($J81 = "Eligible", L1139 * 'Facility Detail'!$G$3472, 0 )</f>
        <v>0</v>
      </c>
      <c r="M1142" s="11">
        <f>IF($J81 = "Eligible", M1139 * 'Facility Detail'!$G$3472, 0 )</f>
        <v>0</v>
      </c>
      <c r="N1142" s="11">
        <f>IF($J81 = "Eligible", N1139 * 'Facility Detail'!$G$3472, 0 )</f>
        <v>0</v>
      </c>
      <c r="O1142" s="11">
        <f>IF($J81 = "Eligible", O1139 * 'Facility Detail'!$G$3472, 0 )</f>
        <v>0</v>
      </c>
      <c r="P1142" s="11">
        <f>IF($J81 = "Eligible", P1139 * 'Facility Detail'!$G$3472, 0 )</f>
        <v>0</v>
      </c>
      <c r="Q1142" s="11">
        <f>IF($J81 = "Eligible", Q1139 * 'Facility Detail'!$G$3472, 0 )</f>
        <v>0</v>
      </c>
      <c r="R1142" s="11">
        <f>IF($J81 = "Eligible", R1139 * 'Facility Detail'!$G$3472, 0 )</f>
        <v>0</v>
      </c>
      <c r="S1142" s="11">
        <f>IF($J81 = "Eligible", S1139 * 'Facility Detail'!$G$3472, 0 )</f>
        <v>0</v>
      </c>
      <c r="T1142" s="11">
        <f>IF($J81 = "Eligible", T1139 * 'Facility Detail'!$G$3472, 0 )</f>
        <v>0</v>
      </c>
      <c r="U1142" s="11">
        <f>IF($J81 = "Eligible", U1139 * 'Facility Detail'!$G$3472, 0 )</f>
        <v>0</v>
      </c>
      <c r="V1142" s="370">
        <f>IF($J81 = "Eligible", V1139 * 'Facility Detail'!$G$3472, 0 )</f>
        <v>0</v>
      </c>
    </row>
    <row r="1143" spans="1:22">
      <c r="G1143" s="60" t="s">
        <v>6</v>
      </c>
      <c r="H1143" s="55"/>
      <c r="I1143" s="39">
        <f t="shared" ref="I1143:V1143" si="549">IF($K81= "Eligible", I1139, 0 )</f>
        <v>0</v>
      </c>
      <c r="J1143" s="187">
        <f t="shared" si="549"/>
        <v>0</v>
      </c>
      <c r="K1143" s="187">
        <f t="shared" si="549"/>
        <v>0</v>
      </c>
      <c r="L1143" s="187">
        <f t="shared" si="549"/>
        <v>0</v>
      </c>
      <c r="M1143" s="187">
        <f t="shared" si="549"/>
        <v>0</v>
      </c>
      <c r="N1143" s="187">
        <f t="shared" si="549"/>
        <v>0</v>
      </c>
      <c r="O1143" s="187">
        <f t="shared" si="549"/>
        <v>0</v>
      </c>
      <c r="P1143" s="187">
        <f t="shared" si="549"/>
        <v>0</v>
      </c>
      <c r="Q1143" s="187">
        <f t="shared" si="549"/>
        <v>0</v>
      </c>
      <c r="R1143" s="187">
        <f t="shared" si="549"/>
        <v>0</v>
      </c>
      <c r="S1143" s="187">
        <f t="shared" si="549"/>
        <v>0</v>
      </c>
      <c r="T1143" s="187">
        <f t="shared" si="549"/>
        <v>0</v>
      </c>
      <c r="U1143" s="187">
        <f t="shared" si="549"/>
        <v>0</v>
      </c>
      <c r="V1143" s="371">
        <f t="shared" si="549"/>
        <v>0</v>
      </c>
    </row>
    <row r="1144" spans="1:22">
      <c r="G1144" s="26" t="s">
        <v>120</v>
      </c>
      <c r="H1144" s="6"/>
      <c r="I1144" s="32">
        <f t="shared" ref="I1144:V1144" si="550">SUM(I1142:I1143)</f>
        <v>0</v>
      </c>
      <c r="J1144" s="33">
        <f t="shared" si="550"/>
        <v>0</v>
      </c>
      <c r="K1144" s="33">
        <f t="shared" si="550"/>
        <v>0</v>
      </c>
      <c r="L1144" s="33">
        <f t="shared" si="550"/>
        <v>0</v>
      </c>
      <c r="M1144" s="33">
        <f t="shared" si="550"/>
        <v>0</v>
      </c>
      <c r="N1144" s="33">
        <f t="shared" si="550"/>
        <v>0</v>
      </c>
      <c r="O1144" s="33">
        <f t="shared" si="550"/>
        <v>0</v>
      </c>
      <c r="P1144" s="33">
        <f t="shared" si="550"/>
        <v>0</v>
      </c>
      <c r="Q1144" s="33">
        <f t="shared" si="550"/>
        <v>0</v>
      </c>
      <c r="R1144" s="33">
        <f t="shared" si="550"/>
        <v>0</v>
      </c>
      <c r="S1144" s="33">
        <f t="shared" si="550"/>
        <v>0</v>
      </c>
      <c r="T1144" s="33">
        <f t="shared" si="550"/>
        <v>0</v>
      </c>
      <c r="U1144" s="33">
        <f t="shared" si="550"/>
        <v>0</v>
      </c>
      <c r="V1144" s="33">
        <f t="shared" si="550"/>
        <v>0</v>
      </c>
    </row>
    <row r="1145" spans="1:22">
      <c r="I1145" s="31"/>
      <c r="J1145" s="24"/>
      <c r="K1145" s="24"/>
      <c r="L1145" s="24"/>
      <c r="M1145" s="24"/>
      <c r="N1145" s="24"/>
      <c r="O1145" s="24"/>
      <c r="P1145" s="24"/>
      <c r="Q1145" s="24"/>
      <c r="R1145" s="24"/>
      <c r="S1145" s="24"/>
      <c r="T1145" s="24"/>
      <c r="U1145" s="24"/>
      <c r="V1145" s="24"/>
    </row>
    <row r="1146" spans="1:22" ht="18.75">
      <c r="F1146" s="9" t="s">
        <v>30</v>
      </c>
      <c r="I1146" s="2">
        <v>2011</v>
      </c>
      <c r="J1146" s="2">
        <f>I1146+1</f>
        <v>2012</v>
      </c>
      <c r="K1146" s="2">
        <f t="shared" ref="K1146" si="551">J1146+1</f>
        <v>2013</v>
      </c>
      <c r="L1146" s="2">
        <f t="shared" ref="L1146" si="552">K1146+1</f>
        <v>2014</v>
      </c>
      <c r="M1146" s="2">
        <f>L1146+1</f>
        <v>2015</v>
      </c>
      <c r="N1146" s="2">
        <f t="shared" ref="N1146" si="553">M1146+1</f>
        <v>2016</v>
      </c>
      <c r="O1146" s="2">
        <f t="shared" ref="O1146" si="554">N1146+1</f>
        <v>2017</v>
      </c>
      <c r="P1146" s="2">
        <f t="shared" ref="P1146" si="555">O1146+1</f>
        <v>2018</v>
      </c>
      <c r="Q1146" s="2">
        <f t="shared" ref="Q1146" si="556">P1146+1</f>
        <v>2019</v>
      </c>
      <c r="R1146" s="2">
        <f t="shared" ref="R1146" si="557">Q1146+1</f>
        <v>2020</v>
      </c>
      <c r="S1146" s="2">
        <f>R1146+1</f>
        <v>2021</v>
      </c>
      <c r="T1146" s="2">
        <f>S1146+1</f>
        <v>2022</v>
      </c>
      <c r="U1146" s="2">
        <f>T1146+1</f>
        <v>2023</v>
      </c>
      <c r="V1146" s="2">
        <f>U1146+1</f>
        <v>2024</v>
      </c>
    </row>
    <row r="1147" spans="1:22">
      <c r="G1147" s="60" t="s">
        <v>47</v>
      </c>
      <c r="H1147" s="55"/>
      <c r="I1147" s="69"/>
      <c r="J1147" s="70"/>
      <c r="K1147" s="70"/>
      <c r="L1147" s="70"/>
      <c r="M1147" s="70"/>
      <c r="N1147" s="70"/>
      <c r="O1147" s="70"/>
      <c r="P1147" s="70"/>
      <c r="Q1147" s="70"/>
      <c r="R1147" s="70"/>
      <c r="S1147" s="70"/>
      <c r="T1147" s="70"/>
      <c r="U1147" s="70"/>
      <c r="V1147" s="372"/>
    </row>
    <row r="1148" spans="1:22">
      <c r="G1148" s="61" t="s">
        <v>23</v>
      </c>
      <c r="H1148" s="129"/>
      <c r="I1148" s="71"/>
      <c r="J1148" s="72"/>
      <c r="K1148" s="72"/>
      <c r="L1148" s="72"/>
      <c r="M1148" s="72"/>
      <c r="N1148" s="72"/>
      <c r="O1148" s="72"/>
      <c r="P1148" s="72"/>
      <c r="Q1148" s="72"/>
      <c r="R1148" s="72"/>
      <c r="S1148" s="72"/>
      <c r="T1148" s="72"/>
      <c r="U1148" s="72"/>
      <c r="V1148" s="373"/>
    </row>
    <row r="1149" spans="1:22">
      <c r="G1149" s="61" t="s">
        <v>89</v>
      </c>
      <c r="H1149" s="128"/>
      <c r="I1149" s="43"/>
      <c r="J1149" s="44"/>
      <c r="K1149" s="44"/>
      <c r="L1149" s="44"/>
      <c r="M1149" s="44"/>
      <c r="N1149" s="44"/>
      <c r="O1149" s="44"/>
      <c r="P1149" s="44"/>
      <c r="Q1149" s="44"/>
      <c r="R1149" s="44"/>
      <c r="S1149" s="44"/>
      <c r="T1149" s="44"/>
      <c r="U1149" s="44"/>
      <c r="V1149" s="374"/>
    </row>
    <row r="1150" spans="1:22">
      <c r="G1150" s="26" t="s">
        <v>90</v>
      </c>
      <c r="I1150" s="7">
        <v>0</v>
      </c>
      <c r="J1150" s="7">
        <v>0</v>
      </c>
      <c r="K1150" s="7">
        <v>0</v>
      </c>
      <c r="L1150" s="7">
        <v>0</v>
      </c>
      <c r="M1150" s="7">
        <v>0</v>
      </c>
      <c r="N1150" s="7">
        <v>0</v>
      </c>
      <c r="O1150" s="7">
        <v>0</v>
      </c>
      <c r="P1150" s="7">
        <v>0</v>
      </c>
      <c r="Q1150" s="7">
        <v>0</v>
      </c>
      <c r="R1150" s="7">
        <v>0</v>
      </c>
      <c r="S1150" s="7">
        <v>0</v>
      </c>
      <c r="T1150" s="7">
        <v>0</v>
      </c>
      <c r="U1150" s="132">
        <v>0</v>
      </c>
      <c r="V1150" s="7">
        <v>0</v>
      </c>
    </row>
    <row r="1151" spans="1:22">
      <c r="G1151" s="6"/>
      <c r="I1151" s="7"/>
      <c r="J1151" s="7"/>
      <c r="K1151" s="7"/>
      <c r="L1151" s="23"/>
      <c r="M1151" s="23"/>
      <c r="N1151" s="23"/>
      <c r="O1151" s="23"/>
      <c r="P1151" s="23"/>
      <c r="Q1151" s="23"/>
      <c r="R1151" s="23"/>
      <c r="S1151" s="23"/>
      <c r="T1151" s="23"/>
      <c r="U1151" s="23"/>
      <c r="V1151" s="23"/>
    </row>
    <row r="1152" spans="1:22" ht="18.75">
      <c r="F1152" s="9" t="s">
        <v>100</v>
      </c>
      <c r="I1152" s="2">
        <f>'Facility Detail'!$G$3475</f>
        <v>2011</v>
      </c>
      <c r="J1152" s="2">
        <f>I1152+1</f>
        <v>2012</v>
      </c>
      <c r="K1152" s="2">
        <f t="shared" ref="K1152" si="558">J1152+1</f>
        <v>2013</v>
      </c>
      <c r="L1152" s="2">
        <f t="shared" ref="L1152" si="559">K1152+1</f>
        <v>2014</v>
      </c>
      <c r="M1152" s="2">
        <f>L1152+1</f>
        <v>2015</v>
      </c>
      <c r="N1152" s="2">
        <f t="shared" ref="N1152" si="560">M1152+1</f>
        <v>2016</v>
      </c>
      <c r="O1152" s="2">
        <f t="shared" ref="O1152" si="561">N1152+1</f>
        <v>2017</v>
      </c>
      <c r="P1152" s="2">
        <f t="shared" ref="P1152" si="562">O1152+1</f>
        <v>2018</v>
      </c>
      <c r="Q1152" s="2">
        <f t="shared" ref="Q1152" si="563">P1152+1</f>
        <v>2019</v>
      </c>
      <c r="R1152" s="2">
        <f t="shared" ref="R1152" si="564">Q1152+1</f>
        <v>2020</v>
      </c>
      <c r="S1152" s="2">
        <f>R1152+1</f>
        <v>2021</v>
      </c>
      <c r="T1152" s="2">
        <f>S1152+1</f>
        <v>2022</v>
      </c>
      <c r="U1152" s="2">
        <f>T1152+1</f>
        <v>2023</v>
      </c>
      <c r="V1152" s="2">
        <f>U1152+1</f>
        <v>2024</v>
      </c>
    </row>
    <row r="1153" spans="7:22">
      <c r="G1153" s="60" t="s">
        <v>68</v>
      </c>
      <c r="H1153" s="55"/>
      <c r="I1153" s="3"/>
      <c r="J1153" s="45">
        <f>I1153</f>
        <v>0</v>
      </c>
      <c r="K1153" s="102"/>
      <c r="L1153" s="102"/>
      <c r="M1153" s="102"/>
      <c r="N1153" s="102"/>
      <c r="O1153" s="102"/>
      <c r="P1153" s="102"/>
      <c r="Q1153" s="102"/>
      <c r="R1153" s="102"/>
      <c r="S1153" s="102"/>
      <c r="T1153" s="210"/>
      <c r="U1153" s="210"/>
      <c r="V1153" s="376"/>
    </row>
    <row r="1154" spans="7:22">
      <c r="G1154" s="60" t="s">
        <v>69</v>
      </c>
      <c r="H1154" s="55"/>
      <c r="I1154" s="122">
        <f>J1154</f>
        <v>0</v>
      </c>
      <c r="J1154" s="10"/>
      <c r="K1154" s="58"/>
      <c r="L1154" s="58"/>
      <c r="M1154" s="58"/>
      <c r="N1154" s="58"/>
      <c r="O1154" s="58"/>
      <c r="P1154" s="58"/>
      <c r="Q1154" s="58"/>
      <c r="R1154" s="58"/>
      <c r="S1154" s="58"/>
      <c r="T1154" s="211"/>
      <c r="U1154" s="211"/>
      <c r="V1154" s="377"/>
    </row>
    <row r="1155" spans="7:22">
      <c r="G1155" s="60" t="s">
        <v>70</v>
      </c>
      <c r="H1155" s="55"/>
      <c r="I1155" s="46"/>
      <c r="J1155" s="10">
        <f>J1139</f>
        <v>0</v>
      </c>
      <c r="K1155" s="54">
        <f>J1155</f>
        <v>0</v>
      </c>
      <c r="L1155" s="58"/>
      <c r="M1155" s="58"/>
      <c r="N1155" s="58"/>
      <c r="O1155" s="58"/>
      <c r="P1155" s="58"/>
      <c r="Q1155" s="58"/>
      <c r="R1155" s="58"/>
      <c r="S1155" s="58"/>
      <c r="T1155" s="211"/>
      <c r="U1155" s="211"/>
      <c r="V1155" s="377"/>
    </row>
    <row r="1156" spans="7:22">
      <c r="G1156" s="60" t="s">
        <v>71</v>
      </c>
      <c r="H1156" s="55"/>
      <c r="I1156" s="46"/>
      <c r="J1156" s="54">
        <f>K1156</f>
        <v>0</v>
      </c>
      <c r="K1156" s="10"/>
      <c r="L1156" s="58"/>
      <c r="M1156" s="58"/>
      <c r="N1156" s="58"/>
      <c r="O1156" s="58"/>
      <c r="P1156" s="58"/>
      <c r="Q1156" s="58"/>
      <c r="R1156" s="58"/>
      <c r="S1156" s="58"/>
      <c r="T1156" s="211"/>
      <c r="U1156" s="211"/>
      <c r="V1156" s="377"/>
    </row>
    <row r="1157" spans="7:22">
      <c r="G1157" s="60" t="s">
        <v>170</v>
      </c>
      <c r="I1157" s="46"/>
      <c r="J1157" s="114"/>
      <c r="K1157" s="10">
        <f>K1139</f>
        <v>0</v>
      </c>
      <c r="L1157" s="115">
        <f>K1157</f>
        <v>0</v>
      </c>
      <c r="M1157" s="58"/>
      <c r="N1157" s="58"/>
      <c r="O1157" s="58"/>
      <c r="P1157" s="58"/>
      <c r="Q1157" s="58"/>
      <c r="R1157" s="58"/>
      <c r="S1157" s="58"/>
      <c r="T1157" s="140"/>
      <c r="U1157" s="140"/>
      <c r="V1157" s="378"/>
    </row>
    <row r="1158" spans="7:22">
      <c r="G1158" s="60" t="s">
        <v>171</v>
      </c>
      <c r="I1158" s="46"/>
      <c r="J1158" s="114"/>
      <c r="K1158" s="54">
        <f>L1158</f>
        <v>0</v>
      </c>
      <c r="L1158" s="10"/>
      <c r="M1158" s="58"/>
      <c r="N1158" s="58"/>
      <c r="O1158" s="58"/>
      <c r="P1158" s="58"/>
      <c r="Q1158" s="58"/>
      <c r="R1158" s="58"/>
      <c r="S1158" s="58"/>
      <c r="T1158" s="140"/>
      <c r="U1158" s="140"/>
      <c r="V1158" s="378"/>
    </row>
    <row r="1159" spans="7:22">
      <c r="G1159" s="60" t="s">
        <v>172</v>
      </c>
      <c r="I1159" s="46"/>
      <c r="J1159" s="114"/>
      <c r="K1159" s="114"/>
      <c r="L1159" s="10">
        <f>L1139</f>
        <v>0</v>
      </c>
      <c r="M1159" s="115">
        <f>L1159</f>
        <v>0</v>
      </c>
      <c r="N1159" s="114"/>
      <c r="O1159" s="58"/>
      <c r="P1159" s="58"/>
      <c r="Q1159" s="58"/>
      <c r="R1159" s="58"/>
      <c r="S1159" s="58"/>
      <c r="T1159" s="140"/>
      <c r="U1159" s="140"/>
      <c r="V1159" s="378"/>
    </row>
    <row r="1160" spans="7:22">
      <c r="G1160" s="60" t="s">
        <v>173</v>
      </c>
      <c r="I1160" s="46"/>
      <c r="J1160" s="114"/>
      <c r="K1160" s="114"/>
      <c r="L1160" s="54"/>
      <c r="M1160" s="10"/>
      <c r="N1160" s="114"/>
      <c r="O1160" s="58"/>
      <c r="P1160" s="58"/>
      <c r="Q1160" s="58"/>
      <c r="R1160" s="58"/>
      <c r="S1160" s="58"/>
      <c r="T1160" s="140"/>
      <c r="U1160" s="140"/>
      <c r="V1160" s="378"/>
    </row>
    <row r="1161" spans="7:22">
      <c r="G1161" s="60" t="s">
        <v>174</v>
      </c>
      <c r="I1161" s="46"/>
      <c r="J1161" s="114"/>
      <c r="K1161" s="114"/>
      <c r="L1161" s="114"/>
      <c r="M1161" s="10">
        <v>0</v>
      </c>
      <c r="N1161" s="115">
        <f>M1161</f>
        <v>0</v>
      </c>
      <c r="O1161" s="58"/>
      <c r="P1161" s="58"/>
      <c r="Q1161" s="58"/>
      <c r="R1161" s="58"/>
      <c r="S1161" s="58"/>
      <c r="T1161" s="140"/>
      <c r="U1161" s="140"/>
      <c r="V1161" s="378"/>
    </row>
    <row r="1162" spans="7:22">
      <c r="G1162" s="60" t="s">
        <v>175</v>
      </c>
      <c r="I1162" s="46"/>
      <c r="J1162" s="114"/>
      <c r="K1162" s="114"/>
      <c r="L1162" s="114"/>
      <c r="M1162" s="54"/>
      <c r="N1162" s="10"/>
      <c r="O1162" s="58"/>
      <c r="P1162" s="58"/>
      <c r="Q1162" s="58"/>
      <c r="R1162" s="58"/>
      <c r="S1162" s="58"/>
      <c r="T1162" s="140"/>
      <c r="U1162" s="140"/>
      <c r="V1162" s="378"/>
    </row>
    <row r="1163" spans="7:22">
      <c r="G1163" s="60" t="s">
        <v>176</v>
      </c>
      <c r="I1163" s="46"/>
      <c r="J1163" s="114"/>
      <c r="K1163" s="114"/>
      <c r="L1163" s="114"/>
      <c r="M1163" s="114"/>
      <c r="N1163" s="143">
        <f>N1139</f>
        <v>0</v>
      </c>
      <c r="O1163" s="116">
        <f>N1163</f>
        <v>0</v>
      </c>
      <c r="P1163" s="58"/>
      <c r="Q1163" s="58"/>
      <c r="R1163" s="58"/>
      <c r="S1163" s="58"/>
      <c r="T1163" s="140"/>
      <c r="U1163" s="140"/>
      <c r="V1163" s="378"/>
    </row>
    <row r="1164" spans="7:22">
      <c r="G1164" s="60" t="s">
        <v>167</v>
      </c>
      <c r="I1164" s="46"/>
      <c r="J1164" s="114"/>
      <c r="K1164" s="114"/>
      <c r="L1164" s="114"/>
      <c r="M1164" s="114"/>
      <c r="N1164" s="144"/>
      <c r="O1164" s="117"/>
      <c r="P1164" s="58"/>
      <c r="Q1164" s="58"/>
      <c r="R1164" s="58"/>
      <c r="S1164" s="58"/>
      <c r="T1164" s="140"/>
      <c r="U1164" s="140"/>
      <c r="V1164" s="378"/>
    </row>
    <row r="1165" spans="7:22">
      <c r="G1165" s="60" t="s">
        <v>168</v>
      </c>
      <c r="I1165" s="46"/>
      <c r="J1165" s="114"/>
      <c r="K1165" s="114"/>
      <c r="L1165" s="114"/>
      <c r="M1165" s="114"/>
      <c r="N1165" s="114"/>
      <c r="O1165" s="117">
        <f>O1139</f>
        <v>0</v>
      </c>
      <c r="P1165" s="116">
        <f>O1165</f>
        <v>0</v>
      </c>
      <c r="Q1165" s="58"/>
      <c r="R1165" s="58"/>
      <c r="S1165" s="58"/>
      <c r="T1165" s="140"/>
      <c r="U1165" s="140"/>
      <c r="V1165" s="378"/>
    </row>
    <row r="1166" spans="7:22">
      <c r="G1166" s="60" t="s">
        <v>185</v>
      </c>
      <c r="I1166" s="46"/>
      <c r="J1166" s="114"/>
      <c r="K1166" s="114"/>
      <c r="L1166" s="114"/>
      <c r="M1166" s="114"/>
      <c r="N1166" s="114"/>
      <c r="O1166" s="116"/>
      <c r="P1166" s="117"/>
      <c r="Q1166" s="58"/>
      <c r="R1166" s="58"/>
      <c r="S1166" s="58"/>
      <c r="T1166" s="140"/>
      <c r="U1166" s="140"/>
      <c r="V1166" s="378"/>
    </row>
    <row r="1167" spans="7:22">
      <c r="G1167" s="60" t="s">
        <v>186</v>
      </c>
      <c r="I1167" s="46"/>
      <c r="J1167" s="114"/>
      <c r="K1167" s="114"/>
      <c r="L1167" s="114"/>
      <c r="M1167" s="114"/>
      <c r="N1167" s="114"/>
      <c r="O1167" s="114"/>
      <c r="P1167" s="117"/>
      <c r="Q1167" s="54">
        <f>P1167</f>
        <v>0</v>
      </c>
      <c r="R1167" s="58"/>
      <c r="S1167" s="58"/>
      <c r="T1167" s="140"/>
      <c r="U1167" s="140"/>
      <c r="V1167" s="378"/>
    </row>
    <row r="1168" spans="7:22">
      <c r="G1168" s="60" t="s">
        <v>187</v>
      </c>
      <c r="I1168" s="46"/>
      <c r="J1168" s="114"/>
      <c r="K1168" s="114"/>
      <c r="L1168" s="114"/>
      <c r="M1168" s="114"/>
      <c r="N1168" s="114"/>
      <c r="O1168" s="114"/>
      <c r="P1168" s="116"/>
      <c r="Q1168" s="275"/>
      <c r="R1168" s="58"/>
      <c r="S1168" s="58"/>
      <c r="T1168" s="140"/>
      <c r="U1168" s="140"/>
      <c r="V1168" s="378"/>
    </row>
    <row r="1169" spans="2:22">
      <c r="G1169" s="60" t="s">
        <v>188</v>
      </c>
      <c r="I1169" s="46"/>
      <c r="J1169" s="114"/>
      <c r="K1169" s="114"/>
      <c r="L1169" s="114"/>
      <c r="M1169" s="114"/>
      <c r="N1169" s="114"/>
      <c r="O1169" s="114"/>
      <c r="P1169" s="114"/>
      <c r="Q1169" s="117"/>
      <c r="R1169" s="145">
        <f>Q1169</f>
        <v>0</v>
      </c>
      <c r="S1169" s="58"/>
      <c r="T1169" s="140"/>
      <c r="U1169" s="140"/>
      <c r="V1169" s="378"/>
    </row>
    <row r="1170" spans="2:22">
      <c r="G1170" s="60" t="s">
        <v>189</v>
      </c>
      <c r="I1170" s="46"/>
      <c r="J1170" s="114"/>
      <c r="K1170" s="114"/>
      <c r="L1170" s="114"/>
      <c r="M1170" s="114"/>
      <c r="N1170" s="114"/>
      <c r="O1170" s="114"/>
      <c r="P1170" s="114"/>
      <c r="Q1170" s="145">
        <f>R1139</f>
        <v>0</v>
      </c>
      <c r="R1170" s="167">
        <f>Q1170</f>
        <v>0</v>
      </c>
      <c r="S1170" s="58"/>
      <c r="T1170" s="140"/>
      <c r="U1170" s="140"/>
      <c r="V1170" s="378"/>
    </row>
    <row r="1171" spans="2:22">
      <c r="G1171" s="60" t="s">
        <v>190</v>
      </c>
      <c r="I1171" s="46"/>
      <c r="J1171" s="114"/>
      <c r="K1171" s="114"/>
      <c r="L1171" s="114"/>
      <c r="M1171" s="114"/>
      <c r="N1171" s="114"/>
      <c r="O1171" s="114"/>
      <c r="P1171" s="114"/>
      <c r="Q1171" s="114"/>
      <c r="R1171" s="167"/>
      <c r="S1171" s="145">
        <f>R1171</f>
        <v>0</v>
      </c>
      <c r="T1171" s="140"/>
      <c r="U1171" s="140"/>
      <c r="V1171" s="378"/>
    </row>
    <row r="1172" spans="2:22">
      <c r="G1172" s="60" t="s">
        <v>199</v>
      </c>
      <c r="I1172" s="46"/>
      <c r="J1172" s="114"/>
      <c r="K1172" s="114"/>
      <c r="L1172" s="114"/>
      <c r="M1172" s="114"/>
      <c r="N1172" s="114"/>
      <c r="O1172" s="114"/>
      <c r="P1172" s="114"/>
      <c r="Q1172" s="114"/>
      <c r="R1172" s="116"/>
      <c r="S1172" s="167">
        <v>0</v>
      </c>
      <c r="T1172" s="140"/>
      <c r="U1172" s="140"/>
      <c r="V1172" s="378"/>
    </row>
    <row r="1173" spans="2:22">
      <c r="G1173" s="60" t="s">
        <v>200</v>
      </c>
      <c r="I1173" s="46"/>
      <c r="J1173" s="114"/>
      <c r="K1173" s="114"/>
      <c r="L1173" s="114"/>
      <c r="M1173" s="114"/>
      <c r="N1173" s="114"/>
      <c r="O1173" s="114"/>
      <c r="P1173" s="114"/>
      <c r="Q1173" s="114"/>
      <c r="R1173" s="114"/>
      <c r="S1173" s="167">
        <v>0</v>
      </c>
      <c r="T1173" s="145">
        <f>S1173</f>
        <v>0</v>
      </c>
      <c r="U1173" s="140"/>
      <c r="V1173" s="378"/>
    </row>
    <row r="1174" spans="2:22">
      <c r="G1174" s="60" t="s">
        <v>308</v>
      </c>
      <c r="I1174" s="46"/>
      <c r="J1174" s="114"/>
      <c r="K1174" s="114"/>
      <c r="L1174" s="114"/>
      <c r="M1174" s="114"/>
      <c r="N1174" s="114"/>
      <c r="O1174" s="114"/>
      <c r="P1174" s="114"/>
      <c r="Q1174" s="114"/>
      <c r="R1174" s="114"/>
      <c r="S1174" s="116">
        <f>T1174</f>
        <v>0</v>
      </c>
      <c r="T1174" s="167">
        <v>0</v>
      </c>
      <c r="U1174" s="140"/>
      <c r="V1174" s="378"/>
    </row>
    <row r="1175" spans="2:22">
      <c r="G1175" s="60" t="s">
        <v>307</v>
      </c>
      <c r="I1175" s="110"/>
      <c r="J1175" s="103"/>
      <c r="K1175" s="103"/>
      <c r="L1175" s="103"/>
      <c r="M1175" s="103"/>
      <c r="N1175" s="103"/>
      <c r="O1175" s="103"/>
      <c r="P1175" s="103"/>
      <c r="Q1175" s="103"/>
      <c r="R1175" s="103"/>
      <c r="S1175" s="103"/>
      <c r="T1175" s="167">
        <v>0</v>
      </c>
      <c r="U1175" s="145">
        <f>T1175</f>
        <v>0</v>
      </c>
      <c r="V1175" s="347">
        <f>U1175</f>
        <v>0</v>
      </c>
    </row>
    <row r="1176" spans="2:22">
      <c r="G1176" s="60" t="s">
        <v>318</v>
      </c>
      <c r="I1176" s="110"/>
      <c r="J1176" s="103"/>
      <c r="K1176" s="103"/>
      <c r="L1176" s="103"/>
      <c r="M1176" s="103"/>
      <c r="N1176" s="103"/>
      <c r="O1176" s="103"/>
      <c r="P1176" s="103"/>
      <c r="Q1176" s="103"/>
      <c r="R1176" s="103"/>
      <c r="S1176" s="103"/>
      <c r="T1176" s="116">
        <f>U1176</f>
        <v>0</v>
      </c>
      <c r="U1176" s="367">
        <v>0</v>
      </c>
      <c r="V1176" s="389">
        <v>0</v>
      </c>
    </row>
    <row r="1177" spans="2:22">
      <c r="G1177" s="60" t="s">
        <v>319</v>
      </c>
      <c r="I1177" s="47"/>
      <c r="J1177" s="188"/>
      <c r="K1177" s="188"/>
      <c r="L1177" s="188"/>
      <c r="M1177" s="188"/>
      <c r="N1177" s="188"/>
      <c r="O1177" s="188"/>
      <c r="P1177" s="188"/>
      <c r="Q1177" s="188"/>
      <c r="R1177" s="188"/>
      <c r="S1177" s="188"/>
      <c r="T1177" s="188"/>
      <c r="U1177" s="391">
        <v>0</v>
      </c>
      <c r="V1177" s="390">
        <v>0</v>
      </c>
    </row>
    <row r="1178" spans="2:22">
      <c r="G1178" s="26" t="s">
        <v>17</v>
      </c>
      <c r="I1178" s="7">
        <f xml:space="preserve"> I1159 - I1158</f>
        <v>0</v>
      </c>
      <c r="J1178" s="7">
        <f xml:space="preserve"> J1158 + J1161 - J1160 - J1159</f>
        <v>0</v>
      </c>
      <c r="K1178" s="7">
        <f>K1160 - K1161</f>
        <v>0</v>
      </c>
      <c r="L1178" s="7">
        <f>L1160 - L1161</f>
        <v>0</v>
      </c>
      <c r="M1178" s="7">
        <f>M1159-M1160-M1161</f>
        <v>0</v>
      </c>
      <c r="N1178" s="7">
        <f>N1161-N1162-N1163</f>
        <v>0</v>
      </c>
      <c r="O1178" s="7">
        <f>O1163-O1164-O1165</f>
        <v>0</v>
      </c>
      <c r="P1178" s="148">
        <f>P1165-P1166-P1167</f>
        <v>0</v>
      </c>
      <c r="Q1178" s="148">
        <f>Q1167+Q1170-Q1169-Q1168</f>
        <v>0</v>
      </c>
      <c r="R1178" s="148">
        <f>R1169-R1170+R1172</f>
        <v>0</v>
      </c>
      <c r="S1178" s="7">
        <f>S1171-S1172+S1173-S1174</f>
        <v>0</v>
      </c>
      <c r="T1178" s="7">
        <f>T1173-T1174-T1175+T1176</f>
        <v>0</v>
      </c>
      <c r="U1178" s="132">
        <f>U1175-U1176-U1177</f>
        <v>0</v>
      </c>
      <c r="V1178" s="7">
        <f>V1175-V1176-V1177</f>
        <v>0</v>
      </c>
    </row>
    <row r="1179" spans="2:22">
      <c r="G1179" s="6"/>
      <c r="I1179" s="148"/>
      <c r="J1179" s="148"/>
      <c r="K1179" s="148"/>
      <c r="L1179" s="148"/>
      <c r="M1179" s="148"/>
      <c r="N1179" s="148"/>
      <c r="O1179" s="148"/>
      <c r="P1179" s="148"/>
      <c r="Q1179" s="148"/>
      <c r="R1179" s="148"/>
      <c r="S1179" s="148"/>
      <c r="T1179" s="148"/>
      <c r="U1179" s="386"/>
      <c r="V1179" s="148"/>
    </row>
    <row r="1180" spans="2:22">
      <c r="B1180" s="1" t="s">
        <v>322</v>
      </c>
      <c r="G1180" s="26" t="s">
        <v>12</v>
      </c>
      <c r="H1180" s="55"/>
      <c r="I1180" s="149"/>
      <c r="J1180" s="150"/>
      <c r="K1180" s="150"/>
      <c r="L1180" s="150"/>
      <c r="M1180" s="150"/>
      <c r="N1180" s="150"/>
      <c r="O1180" s="150"/>
      <c r="P1180" s="150"/>
      <c r="Q1180" s="150"/>
      <c r="R1180" s="150"/>
      <c r="S1180" s="150"/>
      <c r="T1180" s="150"/>
      <c r="U1180" s="150"/>
      <c r="V1180" s="384"/>
    </row>
    <row r="1181" spans="2:22">
      <c r="G1181" s="6"/>
      <c r="I1181" s="148"/>
      <c r="J1181" s="148"/>
      <c r="K1181" s="148"/>
      <c r="L1181" s="148"/>
      <c r="M1181" s="148"/>
      <c r="N1181" s="148"/>
      <c r="O1181" s="148"/>
      <c r="P1181" s="148"/>
      <c r="Q1181" s="148"/>
      <c r="R1181" s="148"/>
      <c r="S1181" s="148"/>
      <c r="T1181" s="148"/>
      <c r="U1181" s="148"/>
      <c r="V1181" s="148"/>
    </row>
    <row r="1182" spans="2:22" ht="18.75">
      <c r="C1182" s="1" t="s">
        <v>322</v>
      </c>
      <c r="D1182" s="1" t="s">
        <v>326</v>
      </c>
      <c r="E1182" s="1" t="s">
        <v>107</v>
      </c>
      <c r="F1182" s="9" t="s">
        <v>26</v>
      </c>
      <c r="H1182" s="55"/>
      <c r="I1182" s="151">
        <f t="shared" ref="I1182:V1182" si="565" xml:space="preserve"> I1139 + I1144 - I1150 + I1178 + I1180</f>
        <v>0</v>
      </c>
      <c r="J1182" s="152">
        <f t="shared" si="565"/>
        <v>0</v>
      </c>
      <c r="K1182" s="152">
        <f t="shared" si="565"/>
        <v>0</v>
      </c>
      <c r="L1182" s="152">
        <f t="shared" si="565"/>
        <v>0</v>
      </c>
      <c r="M1182" s="152">
        <f t="shared" si="565"/>
        <v>0</v>
      </c>
      <c r="N1182" s="152">
        <f t="shared" si="565"/>
        <v>0</v>
      </c>
      <c r="O1182" s="152">
        <f t="shared" si="565"/>
        <v>0</v>
      </c>
      <c r="P1182" s="152">
        <f t="shared" si="565"/>
        <v>0</v>
      </c>
      <c r="Q1182" s="152">
        <f t="shared" si="565"/>
        <v>0</v>
      </c>
      <c r="R1182" s="152">
        <f t="shared" si="565"/>
        <v>0</v>
      </c>
      <c r="S1182" s="152">
        <f t="shared" si="565"/>
        <v>0</v>
      </c>
      <c r="T1182" s="152">
        <f t="shared" si="565"/>
        <v>0</v>
      </c>
      <c r="U1182" s="152">
        <f t="shared" si="565"/>
        <v>0</v>
      </c>
      <c r="V1182" s="385">
        <f t="shared" si="565"/>
        <v>580.80434488925243</v>
      </c>
    </row>
    <row r="1183" spans="2:22" ht="15.75" thickBot="1">
      <c r="S1183" s="1"/>
    </row>
    <row r="1184" spans="2:22" ht="15.75" thickBot="1">
      <c r="F1184" s="8"/>
      <c r="G1184" s="8"/>
      <c r="H1184" s="8"/>
      <c r="I1184" s="8"/>
      <c r="J1184" s="8"/>
      <c r="K1184" s="8"/>
      <c r="L1184" s="8"/>
      <c r="M1184" s="8"/>
      <c r="N1184" s="8"/>
      <c r="O1184" s="8"/>
      <c r="P1184" s="8"/>
      <c r="Q1184" s="8"/>
      <c r="R1184" s="8"/>
      <c r="S1184" s="8"/>
      <c r="T1184" s="8"/>
      <c r="U1184" s="8"/>
      <c r="V1184" s="8"/>
    </row>
    <row r="1185" spans="1:22" ht="21.75" thickBot="1">
      <c r="F1185" s="13" t="s">
        <v>4</v>
      </c>
      <c r="G1185" s="13"/>
      <c r="H1185" s="179" t="s">
        <v>323</v>
      </c>
      <c r="I1185" s="177"/>
      <c r="S1185" s="1"/>
    </row>
    <row r="1186" spans="1:22">
      <c r="S1186" s="1"/>
    </row>
    <row r="1187" spans="1:22" ht="18.75">
      <c r="F1187" s="9" t="s">
        <v>21</v>
      </c>
      <c r="G1187" s="9"/>
      <c r="I1187" s="2">
        <v>2011</v>
      </c>
      <c r="J1187" s="2">
        <f>I1187+1</f>
        <v>2012</v>
      </c>
      <c r="K1187" s="2">
        <f t="shared" ref="K1187" si="566">J1187+1</f>
        <v>2013</v>
      </c>
      <c r="L1187" s="2">
        <f t="shared" ref="L1187" si="567">K1187+1</f>
        <v>2014</v>
      </c>
      <c r="M1187" s="2">
        <f>L1187+1</f>
        <v>2015</v>
      </c>
      <c r="N1187" s="2">
        <f t="shared" ref="N1187" si="568">M1187+1</f>
        <v>2016</v>
      </c>
      <c r="O1187" s="2">
        <f t="shared" ref="O1187" si="569">N1187+1</f>
        <v>2017</v>
      </c>
      <c r="P1187" s="2">
        <f t="shared" ref="P1187" si="570">O1187+1</f>
        <v>2018</v>
      </c>
      <c r="Q1187" s="2">
        <f t="shared" ref="Q1187" si="571">P1187+1</f>
        <v>2019</v>
      </c>
      <c r="R1187" s="2">
        <f t="shared" ref="R1187" si="572">Q1187+1</f>
        <v>2020</v>
      </c>
      <c r="S1187" s="2">
        <f>R1187+1</f>
        <v>2021</v>
      </c>
      <c r="T1187" s="2">
        <f>S1187+1</f>
        <v>2022</v>
      </c>
      <c r="U1187" s="2">
        <f>T1187+1</f>
        <v>2023</v>
      </c>
      <c r="V1187" s="2">
        <f>U1187+1</f>
        <v>2024</v>
      </c>
    </row>
    <row r="1188" spans="1:22">
      <c r="G1188" s="60" t="str">
        <f>"Total MWh Produced / Purchased from " &amp; H1185</f>
        <v>Total MWh Produced / Purchased from Foote Creek III</v>
      </c>
      <c r="H1188" s="55"/>
      <c r="I1188" s="3"/>
      <c r="J1188" s="4"/>
      <c r="K1188" s="4"/>
      <c r="L1188" s="4"/>
      <c r="M1188" s="4"/>
      <c r="N1188" s="4"/>
      <c r="O1188" s="4"/>
      <c r="P1188" s="4"/>
      <c r="Q1188" s="4"/>
      <c r="R1188" s="4"/>
      <c r="S1188" s="4"/>
      <c r="T1188" s="4"/>
      <c r="U1188" s="4">
        <v>19217</v>
      </c>
      <c r="V1188" s="369">
        <v>102876.7509</v>
      </c>
    </row>
    <row r="1189" spans="1:22">
      <c r="G1189" s="60" t="s">
        <v>25</v>
      </c>
      <c r="H1189" s="55"/>
      <c r="I1189" s="260"/>
      <c r="J1189" s="41"/>
      <c r="K1189" s="41"/>
      <c r="L1189" s="41"/>
      <c r="M1189" s="41"/>
      <c r="N1189" s="41"/>
      <c r="O1189" s="41"/>
      <c r="P1189" s="41"/>
      <c r="Q1189" s="41"/>
      <c r="R1189" s="41"/>
      <c r="S1189" s="41"/>
      <c r="T1189" s="41"/>
      <c r="U1189" s="381">
        <v>1</v>
      </c>
      <c r="V1189" s="381">
        <v>1</v>
      </c>
    </row>
    <row r="1190" spans="1:22">
      <c r="G1190" s="60" t="s">
        <v>20</v>
      </c>
      <c r="H1190" s="55"/>
      <c r="I1190" s="261"/>
      <c r="J1190" s="36"/>
      <c r="K1190" s="36"/>
      <c r="L1190" s="36"/>
      <c r="M1190" s="36"/>
      <c r="N1190" s="36"/>
      <c r="O1190" s="36"/>
      <c r="P1190" s="36"/>
      <c r="Q1190" s="36"/>
      <c r="R1190" s="36"/>
      <c r="S1190" s="36"/>
      <c r="T1190" s="36"/>
      <c r="U1190" s="388">
        <f>U2</f>
        <v>7.7386335360771719E-2</v>
      </c>
      <c r="V1190" s="388">
        <f>V2</f>
        <v>7.7478165526227077E-2</v>
      </c>
    </row>
    <row r="1191" spans="1:22">
      <c r="A1191" s="1" t="s">
        <v>323</v>
      </c>
      <c r="G1191" s="26" t="s">
        <v>22</v>
      </c>
      <c r="H1191" s="6"/>
      <c r="I1191" s="30">
        <v>0</v>
      </c>
      <c r="J1191" s="30">
        <v>0</v>
      </c>
      <c r="K1191" s="30">
        <v>0</v>
      </c>
      <c r="L1191" s="30">
        <v>0</v>
      </c>
      <c r="M1191" s="30">
        <v>0</v>
      </c>
      <c r="N1191" s="155">
        <v>0</v>
      </c>
      <c r="O1191" s="155">
        <v>0</v>
      </c>
      <c r="P1191" s="155">
        <v>0</v>
      </c>
      <c r="Q1191" s="155">
        <f>Q1188*Q1190</f>
        <v>0</v>
      </c>
      <c r="R1191" s="155">
        <f>R1188*R1190</f>
        <v>0</v>
      </c>
      <c r="S1191" s="155">
        <f>S1188*S1190</f>
        <v>0</v>
      </c>
      <c r="T1191" s="155">
        <f>ROUNDUP(T1188*T1190,0)</f>
        <v>0</v>
      </c>
      <c r="U1191" s="155">
        <f>U1188*U1190</f>
        <v>1487.1332066279501</v>
      </c>
      <c r="V1191" s="155">
        <f>V1188*V1190</f>
        <v>7970.70193503063</v>
      </c>
    </row>
    <row r="1192" spans="1:22">
      <c r="I1192" s="29"/>
      <c r="J1192" s="29"/>
      <c r="K1192" s="29"/>
      <c r="L1192" s="29"/>
      <c r="M1192" s="29"/>
      <c r="N1192" s="20"/>
      <c r="O1192" s="20"/>
      <c r="P1192" s="20"/>
      <c r="Q1192" s="20"/>
      <c r="R1192" s="20"/>
      <c r="S1192" s="20"/>
      <c r="T1192" s="20"/>
      <c r="U1192" s="20"/>
      <c r="V1192" s="20"/>
    </row>
    <row r="1193" spans="1:22" ht="18.75">
      <c r="F1193" s="9" t="s">
        <v>118</v>
      </c>
      <c r="I1193" s="2">
        <v>2011</v>
      </c>
      <c r="J1193" s="2">
        <f>I1193+1</f>
        <v>2012</v>
      </c>
      <c r="K1193" s="2">
        <f t="shared" ref="K1193" si="573">J1193+1</f>
        <v>2013</v>
      </c>
      <c r="L1193" s="2">
        <f t="shared" ref="L1193" si="574">K1193+1</f>
        <v>2014</v>
      </c>
      <c r="M1193" s="2">
        <f>L1193+1</f>
        <v>2015</v>
      </c>
      <c r="N1193" s="2">
        <f t="shared" ref="N1193" si="575">M1193+1</f>
        <v>2016</v>
      </c>
      <c r="O1193" s="2">
        <f t="shared" ref="O1193" si="576">N1193+1</f>
        <v>2017</v>
      </c>
      <c r="P1193" s="2">
        <f t="shared" ref="P1193" si="577">O1193+1</f>
        <v>2018</v>
      </c>
      <c r="Q1193" s="2">
        <f t="shared" ref="Q1193" si="578">P1193+1</f>
        <v>2019</v>
      </c>
      <c r="R1193" s="2">
        <f t="shared" ref="R1193" si="579">Q1193+1</f>
        <v>2020</v>
      </c>
      <c r="S1193" s="2">
        <f>R1193+1</f>
        <v>2021</v>
      </c>
      <c r="T1193" s="2">
        <f>S1193+1</f>
        <v>2022</v>
      </c>
      <c r="U1193" s="2">
        <f>T1193+1</f>
        <v>2023</v>
      </c>
      <c r="V1193" s="2">
        <f>U1193+1</f>
        <v>2024</v>
      </c>
    </row>
    <row r="1194" spans="1:22">
      <c r="G1194" s="60" t="s">
        <v>10</v>
      </c>
      <c r="H1194" s="55"/>
      <c r="I1194" s="38">
        <f>IF($J133 = "Eligible", I1191 * 'Facility Detail'!$G$3472, 0 )</f>
        <v>0</v>
      </c>
      <c r="J1194" s="11">
        <f>IF($J133 = "Eligible", J1191 * 'Facility Detail'!$G$3472, 0 )</f>
        <v>0</v>
      </c>
      <c r="K1194" s="11">
        <f>IF($J133 = "Eligible", K1191 * 'Facility Detail'!$G$3472, 0 )</f>
        <v>0</v>
      </c>
      <c r="L1194" s="11">
        <f>IF($J133 = "Eligible", L1191 * 'Facility Detail'!$G$3472, 0 )</f>
        <v>0</v>
      </c>
      <c r="M1194" s="11">
        <f>IF($J133 = "Eligible", M1191 * 'Facility Detail'!$G$3472, 0 )</f>
        <v>0</v>
      </c>
      <c r="N1194" s="11">
        <f>IF($J133 = "Eligible", N1191 * 'Facility Detail'!$G$3472, 0 )</f>
        <v>0</v>
      </c>
      <c r="O1194" s="11">
        <f>IF($J133 = "Eligible", O1191 * 'Facility Detail'!$G$3472, 0 )</f>
        <v>0</v>
      </c>
      <c r="P1194" s="11">
        <f>IF($J133 = "Eligible", P1191 * 'Facility Detail'!$G$3472, 0 )</f>
        <v>0</v>
      </c>
      <c r="Q1194" s="11">
        <f>IF($J133 = "Eligible", Q1191 * 'Facility Detail'!$G$3472, 0 )</f>
        <v>0</v>
      </c>
      <c r="R1194" s="11">
        <f>IF($J133 = "Eligible", R1191 * 'Facility Detail'!$G$3472, 0 )</f>
        <v>0</v>
      </c>
      <c r="S1194" s="11">
        <f>IF($J133 = "Eligible", S1191 * 'Facility Detail'!$G$3472, 0 )</f>
        <v>0</v>
      </c>
      <c r="T1194" s="11">
        <f>IF($J133 = "Eligible", T1191 * 'Facility Detail'!$G$3472, 0 )</f>
        <v>0</v>
      </c>
      <c r="U1194" s="11">
        <f>IF($J133 = "Eligible", U1191 * 'Facility Detail'!$G$3472, 0 )</f>
        <v>0</v>
      </c>
      <c r="V1194" s="370">
        <f>IF($J133 = "Eligible", V1191 * 'Facility Detail'!$G$3472, 0 )</f>
        <v>0</v>
      </c>
    </row>
    <row r="1195" spans="1:22">
      <c r="G1195" s="60" t="s">
        <v>6</v>
      </c>
      <c r="H1195" s="55"/>
      <c r="I1195" s="39">
        <f t="shared" ref="I1195:L1195" si="580">IF($K133= "Eligible", I1191, 0 )</f>
        <v>0</v>
      </c>
      <c r="J1195" s="187">
        <f t="shared" si="580"/>
        <v>0</v>
      </c>
      <c r="K1195" s="187">
        <f t="shared" si="580"/>
        <v>0</v>
      </c>
      <c r="L1195" s="187">
        <f t="shared" si="580"/>
        <v>0</v>
      </c>
      <c r="M1195" s="187">
        <f t="shared" ref="M1195:V1195" si="581">IF($K133= "Eligible", M1191, 0 )</f>
        <v>0</v>
      </c>
      <c r="N1195" s="187">
        <f t="shared" si="581"/>
        <v>0</v>
      </c>
      <c r="O1195" s="187">
        <f t="shared" si="581"/>
        <v>0</v>
      </c>
      <c r="P1195" s="187">
        <f t="shared" si="581"/>
        <v>0</v>
      </c>
      <c r="Q1195" s="187">
        <f t="shared" si="581"/>
        <v>0</v>
      </c>
      <c r="R1195" s="187">
        <f t="shared" si="581"/>
        <v>0</v>
      </c>
      <c r="S1195" s="187">
        <f t="shared" si="581"/>
        <v>0</v>
      </c>
      <c r="T1195" s="187">
        <f t="shared" si="581"/>
        <v>0</v>
      </c>
      <c r="U1195" s="187">
        <f t="shared" si="581"/>
        <v>0</v>
      </c>
      <c r="V1195" s="371">
        <f t="shared" si="581"/>
        <v>0</v>
      </c>
    </row>
    <row r="1196" spans="1:22">
      <c r="G1196" s="26" t="s">
        <v>120</v>
      </c>
      <c r="H1196" s="6"/>
      <c r="I1196" s="32">
        <f>SUM(I1194:I1195)</f>
        <v>0</v>
      </c>
      <c r="J1196" s="33">
        <f t="shared" ref="J1196:V1196" si="582">SUM(J1194:J1195)</f>
        <v>0</v>
      </c>
      <c r="K1196" s="33">
        <f t="shared" si="582"/>
        <v>0</v>
      </c>
      <c r="L1196" s="33">
        <f t="shared" si="582"/>
        <v>0</v>
      </c>
      <c r="M1196" s="33">
        <f t="shared" si="582"/>
        <v>0</v>
      </c>
      <c r="N1196" s="33">
        <f t="shared" si="582"/>
        <v>0</v>
      </c>
      <c r="O1196" s="33">
        <f t="shared" si="582"/>
        <v>0</v>
      </c>
      <c r="P1196" s="33">
        <f t="shared" si="582"/>
        <v>0</v>
      </c>
      <c r="Q1196" s="33">
        <f t="shared" si="582"/>
        <v>0</v>
      </c>
      <c r="R1196" s="33">
        <f t="shared" si="582"/>
        <v>0</v>
      </c>
      <c r="S1196" s="33">
        <f t="shared" si="582"/>
        <v>0</v>
      </c>
      <c r="T1196" s="33">
        <f t="shared" si="582"/>
        <v>0</v>
      </c>
      <c r="U1196" s="33">
        <f t="shared" si="582"/>
        <v>0</v>
      </c>
      <c r="V1196" s="33">
        <f t="shared" si="582"/>
        <v>0</v>
      </c>
    </row>
    <row r="1197" spans="1:22">
      <c r="I1197" s="31"/>
      <c r="J1197" s="24"/>
      <c r="K1197" s="24"/>
      <c r="L1197" s="24"/>
      <c r="M1197" s="24"/>
      <c r="N1197" s="24"/>
      <c r="O1197" s="24"/>
      <c r="P1197" s="24"/>
      <c r="Q1197" s="24"/>
      <c r="R1197" s="24"/>
      <c r="S1197" s="24"/>
      <c r="T1197" s="24"/>
      <c r="U1197" s="24"/>
      <c r="V1197" s="24"/>
    </row>
    <row r="1198" spans="1:22" ht="18.75">
      <c r="F1198" s="9" t="s">
        <v>30</v>
      </c>
      <c r="I1198" s="2">
        <v>2011</v>
      </c>
      <c r="J1198" s="2">
        <f>I1198+1</f>
        <v>2012</v>
      </c>
      <c r="K1198" s="2">
        <f t="shared" ref="K1198" si="583">J1198+1</f>
        <v>2013</v>
      </c>
      <c r="L1198" s="2">
        <f t="shared" ref="L1198" si="584">K1198+1</f>
        <v>2014</v>
      </c>
      <c r="M1198" s="2">
        <f>L1198+1</f>
        <v>2015</v>
      </c>
      <c r="N1198" s="2">
        <f t="shared" ref="N1198" si="585">M1198+1</f>
        <v>2016</v>
      </c>
      <c r="O1198" s="2">
        <f t="shared" ref="O1198" si="586">N1198+1</f>
        <v>2017</v>
      </c>
      <c r="P1198" s="2">
        <f t="shared" ref="P1198" si="587">O1198+1</f>
        <v>2018</v>
      </c>
      <c r="Q1198" s="2">
        <f t="shared" ref="Q1198" si="588">P1198+1</f>
        <v>2019</v>
      </c>
      <c r="R1198" s="2">
        <f t="shared" ref="R1198" si="589">Q1198+1</f>
        <v>2020</v>
      </c>
      <c r="S1198" s="2">
        <f>R1198+1</f>
        <v>2021</v>
      </c>
      <c r="T1198" s="2">
        <f>S1198+1</f>
        <v>2022</v>
      </c>
      <c r="U1198" s="2">
        <f>T1198+1</f>
        <v>2023</v>
      </c>
      <c r="V1198" s="2">
        <f>U1198+1</f>
        <v>2024</v>
      </c>
    </row>
    <row r="1199" spans="1:22">
      <c r="G1199" s="60" t="s">
        <v>47</v>
      </c>
      <c r="H1199" s="55"/>
      <c r="I1199" s="69"/>
      <c r="J1199" s="70"/>
      <c r="K1199" s="70"/>
      <c r="L1199" s="70"/>
      <c r="M1199" s="70"/>
      <c r="N1199" s="70"/>
      <c r="O1199" s="70"/>
      <c r="P1199" s="70"/>
      <c r="Q1199" s="70"/>
      <c r="R1199" s="70"/>
      <c r="S1199" s="70"/>
      <c r="T1199" s="70"/>
      <c r="U1199" s="70"/>
      <c r="V1199" s="372"/>
    </row>
    <row r="1200" spans="1:22">
      <c r="G1200" s="61" t="s">
        <v>23</v>
      </c>
      <c r="H1200" s="129"/>
      <c r="I1200" s="71"/>
      <c r="J1200" s="72"/>
      <c r="K1200" s="72"/>
      <c r="L1200" s="72"/>
      <c r="M1200" s="72"/>
      <c r="N1200" s="72"/>
      <c r="O1200" s="72"/>
      <c r="P1200" s="72"/>
      <c r="Q1200" s="72"/>
      <c r="R1200" s="72"/>
      <c r="S1200" s="72"/>
      <c r="T1200" s="72"/>
      <c r="U1200" s="72"/>
      <c r="V1200" s="373"/>
    </row>
    <row r="1201" spans="6:22">
      <c r="G1201" s="61" t="s">
        <v>89</v>
      </c>
      <c r="H1201" s="128"/>
      <c r="I1201" s="43"/>
      <c r="J1201" s="44"/>
      <c r="K1201" s="44"/>
      <c r="L1201" s="44"/>
      <c r="M1201" s="44"/>
      <c r="N1201" s="44"/>
      <c r="O1201" s="44"/>
      <c r="P1201" s="44"/>
      <c r="Q1201" s="44"/>
      <c r="R1201" s="44"/>
      <c r="S1201" s="44"/>
      <c r="T1201" s="44"/>
      <c r="U1201" s="44"/>
      <c r="V1201" s="374"/>
    </row>
    <row r="1202" spans="6:22">
      <c r="G1202" s="26" t="s">
        <v>90</v>
      </c>
      <c r="I1202" s="7">
        <v>0</v>
      </c>
      <c r="J1202" s="7">
        <v>0</v>
      </c>
      <c r="K1202" s="7">
        <v>0</v>
      </c>
      <c r="L1202" s="7">
        <v>0</v>
      </c>
      <c r="M1202" s="7">
        <v>0</v>
      </c>
      <c r="N1202" s="7">
        <v>0</v>
      </c>
      <c r="O1202" s="7">
        <v>0</v>
      </c>
      <c r="P1202" s="7">
        <v>0</v>
      </c>
      <c r="Q1202" s="7">
        <v>0</v>
      </c>
      <c r="R1202" s="7">
        <v>0</v>
      </c>
      <c r="S1202" s="7">
        <v>0</v>
      </c>
      <c r="T1202" s="7">
        <v>0</v>
      </c>
      <c r="U1202" s="132">
        <v>0</v>
      </c>
      <c r="V1202" s="7">
        <v>0</v>
      </c>
    </row>
    <row r="1203" spans="6:22">
      <c r="G1203" s="6"/>
      <c r="I1203" s="7"/>
      <c r="J1203" s="7"/>
      <c r="K1203" s="7"/>
      <c r="L1203" s="23"/>
      <c r="M1203" s="23"/>
      <c r="N1203" s="23"/>
      <c r="O1203" s="23"/>
      <c r="P1203" s="23"/>
      <c r="Q1203" s="23"/>
      <c r="R1203" s="23"/>
      <c r="S1203" s="23"/>
      <c r="T1203" s="23"/>
      <c r="U1203" s="23"/>
      <c r="V1203" s="23"/>
    </row>
    <row r="1204" spans="6:22" ht="18.75">
      <c r="F1204" s="9" t="s">
        <v>100</v>
      </c>
      <c r="I1204" s="2">
        <f>'Facility Detail'!$G$3475</f>
        <v>2011</v>
      </c>
      <c r="J1204" s="2">
        <f>I1204+1</f>
        <v>2012</v>
      </c>
      <c r="K1204" s="2">
        <f t="shared" ref="K1204" si="590">J1204+1</f>
        <v>2013</v>
      </c>
      <c r="L1204" s="2">
        <f t="shared" ref="L1204" si="591">K1204+1</f>
        <v>2014</v>
      </c>
      <c r="M1204" s="2">
        <f>L1204+1</f>
        <v>2015</v>
      </c>
      <c r="N1204" s="2">
        <f t="shared" ref="N1204" si="592">M1204+1</f>
        <v>2016</v>
      </c>
      <c r="O1204" s="2">
        <f t="shared" ref="O1204" si="593">N1204+1</f>
        <v>2017</v>
      </c>
      <c r="P1204" s="2">
        <f t="shared" ref="P1204" si="594">O1204+1</f>
        <v>2018</v>
      </c>
      <c r="Q1204" s="2">
        <f t="shared" ref="Q1204" si="595">P1204+1</f>
        <v>2019</v>
      </c>
      <c r="R1204" s="2">
        <f t="shared" ref="R1204" si="596">Q1204+1</f>
        <v>2020</v>
      </c>
      <c r="S1204" s="2">
        <f>R1204+1</f>
        <v>2021</v>
      </c>
      <c r="T1204" s="2">
        <f>S1204+1</f>
        <v>2022</v>
      </c>
      <c r="U1204" s="2">
        <f>T1204+1</f>
        <v>2023</v>
      </c>
      <c r="V1204" s="2">
        <f>U1204+1</f>
        <v>2024</v>
      </c>
    </row>
    <row r="1205" spans="6:22">
      <c r="G1205" s="60" t="s">
        <v>68</v>
      </c>
      <c r="H1205" s="55"/>
      <c r="I1205" s="3"/>
      <c r="J1205" s="45">
        <f>I1205</f>
        <v>0</v>
      </c>
      <c r="K1205" s="102"/>
      <c r="L1205" s="102"/>
      <c r="M1205" s="102"/>
      <c r="N1205" s="102"/>
      <c r="O1205" s="102"/>
      <c r="P1205" s="102"/>
      <c r="Q1205" s="102"/>
      <c r="R1205" s="102"/>
      <c r="S1205" s="102"/>
      <c r="T1205" s="210"/>
      <c r="U1205" s="210"/>
      <c r="V1205" s="376"/>
    </row>
    <row r="1206" spans="6:22">
      <c r="G1206" s="60" t="s">
        <v>69</v>
      </c>
      <c r="H1206" s="55"/>
      <c r="I1206" s="122">
        <f>J1206</f>
        <v>0</v>
      </c>
      <c r="J1206" s="10"/>
      <c r="K1206" s="58"/>
      <c r="L1206" s="58"/>
      <c r="M1206" s="58"/>
      <c r="N1206" s="58"/>
      <c r="O1206" s="58"/>
      <c r="P1206" s="58"/>
      <c r="Q1206" s="58"/>
      <c r="R1206" s="58"/>
      <c r="S1206" s="58"/>
      <c r="T1206" s="211"/>
      <c r="U1206" s="211"/>
      <c r="V1206" s="377"/>
    </row>
    <row r="1207" spans="6:22">
      <c r="G1207" s="60" t="s">
        <v>70</v>
      </c>
      <c r="H1207" s="55"/>
      <c r="I1207" s="46"/>
      <c r="J1207" s="10">
        <f>J1191</f>
        <v>0</v>
      </c>
      <c r="K1207" s="54">
        <f>J1207</f>
        <v>0</v>
      </c>
      <c r="L1207" s="58"/>
      <c r="M1207" s="58"/>
      <c r="N1207" s="58"/>
      <c r="O1207" s="58"/>
      <c r="P1207" s="58"/>
      <c r="Q1207" s="58"/>
      <c r="R1207" s="58"/>
      <c r="S1207" s="58"/>
      <c r="T1207" s="211"/>
      <c r="U1207" s="211"/>
      <c r="V1207" s="377"/>
    </row>
    <row r="1208" spans="6:22">
      <c r="G1208" s="60" t="s">
        <v>71</v>
      </c>
      <c r="H1208" s="55"/>
      <c r="I1208" s="46"/>
      <c r="J1208" s="54">
        <f>K1208</f>
        <v>0</v>
      </c>
      <c r="K1208" s="10"/>
      <c r="L1208" s="58"/>
      <c r="M1208" s="58"/>
      <c r="N1208" s="58"/>
      <c r="O1208" s="58"/>
      <c r="P1208" s="58"/>
      <c r="Q1208" s="58"/>
      <c r="R1208" s="58"/>
      <c r="S1208" s="58"/>
      <c r="T1208" s="211"/>
      <c r="U1208" s="211"/>
      <c r="V1208" s="377"/>
    </row>
    <row r="1209" spans="6:22">
      <c r="G1209" s="60" t="s">
        <v>170</v>
      </c>
      <c r="I1209" s="46"/>
      <c r="J1209" s="114"/>
      <c r="K1209" s="10">
        <f>K1191</f>
        <v>0</v>
      </c>
      <c r="L1209" s="115">
        <f>K1209</f>
        <v>0</v>
      </c>
      <c r="M1209" s="58"/>
      <c r="N1209" s="58"/>
      <c r="O1209" s="58"/>
      <c r="P1209" s="58"/>
      <c r="Q1209" s="58"/>
      <c r="R1209" s="58"/>
      <c r="S1209" s="58"/>
      <c r="T1209" s="140"/>
      <c r="U1209" s="140"/>
      <c r="V1209" s="378"/>
    </row>
    <row r="1210" spans="6:22">
      <c r="G1210" s="60" t="s">
        <v>171</v>
      </c>
      <c r="I1210" s="46"/>
      <c r="J1210" s="114"/>
      <c r="K1210" s="54">
        <f>L1210</f>
        <v>0</v>
      </c>
      <c r="L1210" s="10"/>
      <c r="M1210" s="58"/>
      <c r="N1210" s="58"/>
      <c r="O1210" s="58"/>
      <c r="P1210" s="58"/>
      <c r="Q1210" s="58"/>
      <c r="R1210" s="58"/>
      <c r="S1210" s="58"/>
      <c r="T1210" s="140"/>
      <c r="U1210" s="140"/>
      <c r="V1210" s="378"/>
    </row>
    <row r="1211" spans="6:22">
      <c r="G1211" s="60" t="s">
        <v>172</v>
      </c>
      <c r="I1211" s="46"/>
      <c r="J1211" s="114"/>
      <c r="K1211" s="114"/>
      <c r="L1211" s="10">
        <f>L1191</f>
        <v>0</v>
      </c>
      <c r="M1211" s="115">
        <f>L1211</f>
        <v>0</v>
      </c>
      <c r="N1211" s="114"/>
      <c r="O1211" s="58"/>
      <c r="P1211" s="58"/>
      <c r="Q1211" s="58"/>
      <c r="R1211" s="58"/>
      <c r="S1211" s="58"/>
      <c r="T1211" s="140"/>
      <c r="U1211" s="140"/>
      <c r="V1211" s="378"/>
    </row>
    <row r="1212" spans="6:22">
      <c r="G1212" s="60" t="s">
        <v>173</v>
      </c>
      <c r="I1212" s="46"/>
      <c r="J1212" s="114"/>
      <c r="K1212" s="114"/>
      <c r="L1212" s="54"/>
      <c r="M1212" s="10"/>
      <c r="N1212" s="114"/>
      <c r="O1212" s="58"/>
      <c r="P1212" s="58"/>
      <c r="Q1212" s="58"/>
      <c r="R1212" s="58"/>
      <c r="S1212" s="58"/>
      <c r="T1212" s="140"/>
      <c r="U1212" s="140"/>
      <c r="V1212" s="378"/>
    </row>
    <row r="1213" spans="6:22">
      <c r="G1213" s="60" t="s">
        <v>174</v>
      </c>
      <c r="I1213" s="46"/>
      <c r="J1213" s="114"/>
      <c r="K1213" s="114"/>
      <c r="L1213" s="114"/>
      <c r="M1213" s="10">
        <v>0</v>
      </c>
      <c r="N1213" s="115">
        <f>M1213</f>
        <v>0</v>
      </c>
      <c r="O1213" s="58"/>
      <c r="P1213" s="58"/>
      <c r="Q1213" s="58"/>
      <c r="R1213" s="58"/>
      <c r="S1213" s="58"/>
      <c r="T1213" s="140"/>
      <c r="U1213" s="140"/>
      <c r="V1213" s="378"/>
    </row>
    <row r="1214" spans="6:22">
      <c r="G1214" s="60" t="s">
        <v>175</v>
      </c>
      <c r="I1214" s="46"/>
      <c r="J1214" s="114"/>
      <c r="K1214" s="114"/>
      <c r="L1214" s="114"/>
      <c r="M1214" s="54"/>
      <c r="N1214" s="10"/>
      <c r="O1214" s="58"/>
      <c r="P1214" s="58"/>
      <c r="Q1214" s="58"/>
      <c r="R1214" s="58"/>
      <c r="S1214" s="58"/>
      <c r="T1214" s="140"/>
      <c r="U1214" s="140"/>
      <c r="V1214" s="378"/>
    </row>
    <row r="1215" spans="6:22">
      <c r="G1215" s="60" t="s">
        <v>176</v>
      </c>
      <c r="I1215" s="46"/>
      <c r="J1215" s="114"/>
      <c r="K1215" s="114"/>
      <c r="L1215" s="114"/>
      <c r="M1215" s="114"/>
      <c r="N1215" s="143">
        <f>N1191</f>
        <v>0</v>
      </c>
      <c r="O1215" s="116">
        <f>N1215</f>
        <v>0</v>
      </c>
      <c r="P1215" s="58"/>
      <c r="Q1215" s="58"/>
      <c r="R1215" s="58"/>
      <c r="S1215" s="58"/>
      <c r="T1215" s="140"/>
      <c r="U1215" s="140"/>
      <c r="V1215" s="378"/>
    </row>
    <row r="1216" spans="6:22">
      <c r="G1216" s="60" t="s">
        <v>167</v>
      </c>
      <c r="I1216" s="46"/>
      <c r="J1216" s="114"/>
      <c r="K1216" s="114"/>
      <c r="L1216" s="114"/>
      <c r="M1216" s="114"/>
      <c r="N1216" s="144"/>
      <c r="O1216" s="117"/>
      <c r="P1216" s="58"/>
      <c r="Q1216" s="58"/>
      <c r="R1216" s="58"/>
      <c r="S1216" s="58"/>
      <c r="T1216" s="140"/>
      <c r="U1216" s="140"/>
      <c r="V1216" s="378"/>
    </row>
    <row r="1217" spans="7:22">
      <c r="G1217" s="60" t="s">
        <v>168</v>
      </c>
      <c r="I1217" s="46"/>
      <c r="J1217" s="114"/>
      <c r="K1217" s="114"/>
      <c r="L1217" s="114"/>
      <c r="M1217" s="114"/>
      <c r="N1217" s="114"/>
      <c r="O1217" s="117">
        <f>O1191</f>
        <v>0</v>
      </c>
      <c r="P1217" s="116">
        <f>O1217</f>
        <v>0</v>
      </c>
      <c r="Q1217" s="58"/>
      <c r="R1217" s="58"/>
      <c r="S1217" s="58"/>
      <c r="T1217" s="140"/>
      <c r="U1217" s="140"/>
      <c r="V1217" s="378"/>
    </row>
    <row r="1218" spans="7:22">
      <c r="G1218" s="60" t="s">
        <v>185</v>
      </c>
      <c r="I1218" s="46"/>
      <c r="J1218" s="114"/>
      <c r="K1218" s="114"/>
      <c r="L1218" s="114"/>
      <c r="M1218" s="114"/>
      <c r="N1218" s="114"/>
      <c r="O1218" s="116"/>
      <c r="P1218" s="117"/>
      <c r="Q1218" s="58"/>
      <c r="R1218" s="58"/>
      <c r="S1218" s="58"/>
      <c r="T1218" s="140"/>
      <c r="U1218" s="140"/>
      <c r="V1218" s="378"/>
    </row>
    <row r="1219" spans="7:22">
      <c r="G1219" s="60" t="s">
        <v>186</v>
      </c>
      <c r="I1219" s="46"/>
      <c r="J1219" s="114"/>
      <c r="K1219" s="114"/>
      <c r="L1219" s="114"/>
      <c r="M1219" s="114"/>
      <c r="N1219" s="114"/>
      <c r="O1219" s="114"/>
      <c r="P1219" s="117"/>
      <c r="Q1219" s="54">
        <f>P1219</f>
        <v>0</v>
      </c>
      <c r="R1219" s="58"/>
      <c r="S1219" s="58"/>
      <c r="T1219" s="140"/>
      <c r="U1219" s="140"/>
      <c r="V1219" s="378"/>
    </row>
    <row r="1220" spans="7:22">
      <c r="G1220" s="60" t="s">
        <v>187</v>
      </c>
      <c r="I1220" s="46"/>
      <c r="J1220" s="114"/>
      <c r="K1220" s="114"/>
      <c r="L1220" s="114"/>
      <c r="M1220" s="114"/>
      <c r="N1220" s="114"/>
      <c r="O1220" s="114"/>
      <c r="P1220" s="116"/>
      <c r="Q1220" s="275"/>
      <c r="R1220" s="58"/>
      <c r="S1220" s="58"/>
      <c r="T1220" s="140"/>
      <c r="U1220" s="140"/>
      <c r="V1220" s="378"/>
    </row>
    <row r="1221" spans="7:22">
      <c r="G1221" s="60" t="s">
        <v>188</v>
      </c>
      <c r="I1221" s="46"/>
      <c r="J1221" s="114"/>
      <c r="K1221" s="114"/>
      <c r="L1221" s="114"/>
      <c r="M1221" s="114"/>
      <c r="N1221" s="114"/>
      <c r="O1221" s="114"/>
      <c r="P1221" s="114"/>
      <c r="Q1221" s="117"/>
      <c r="R1221" s="145">
        <f>Q1221</f>
        <v>0</v>
      </c>
      <c r="S1221" s="58"/>
      <c r="T1221" s="140"/>
      <c r="U1221" s="140"/>
      <c r="V1221" s="378"/>
    </row>
    <row r="1222" spans="7:22">
      <c r="G1222" s="60" t="s">
        <v>189</v>
      </c>
      <c r="I1222" s="46"/>
      <c r="J1222" s="114"/>
      <c r="K1222" s="114"/>
      <c r="L1222" s="114"/>
      <c r="M1222" s="114"/>
      <c r="N1222" s="114"/>
      <c r="O1222" s="114"/>
      <c r="P1222" s="114"/>
      <c r="Q1222" s="145">
        <f>R1191</f>
        <v>0</v>
      </c>
      <c r="R1222" s="167">
        <f>Q1222</f>
        <v>0</v>
      </c>
      <c r="S1222" s="58"/>
      <c r="T1222" s="140"/>
      <c r="U1222" s="140"/>
      <c r="V1222" s="378"/>
    </row>
    <row r="1223" spans="7:22">
      <c r="G1223" s="60" t="s">
        <v>190</v>
      </c>
      <c r="I1223" s="46"/>
      <c r="J1223" s="114"/>
      <c r="K1223" s="114"/>
      <c r="L1223" s="114"/>
      <c r="M1223" s="114"/>
      <c r="N1223" s="114"/>
      <c r="O1223" s="114"/>
      <c r="P1223" s="114"/>
      <c r="Q1223" s="114"/>
      <c r="R1223" s="167"/>
      <c r="S1223" s="145">
        <f>R1223</f>
        <v>0</v>
      </c>
      <c r="T1223" s="140"/>
      <c r="U1223" s="140"/>
      <c r="V1223" s="378"/>
    </row>
    <row r="1224" spans="7:22">
      <c r="G1224" s="60" t="s">
        <v>199</v>
      </c>
      <c r="I1224" s="46"/>
      <c r="J1224" s="114"/>
      <c r="K1224" s="114"/>
      <c r="L1224" s="114"/>
      <c r="M1224" s="114"/>
      <c r="N1224" s="114"/>
      <c r="O1224" s="114"/>
      <c r="P1224" s="114"/>
      <c r="Q1224" s="114"/>
      <c r="R1224" s="116"/>
      <c r="S1224" s="167">
        <v>0</v>
      </c>
      <c r="T1224" s="140"/>
      <c r="U1224" s="140"/>
      <c r="V1224" s="378"/>
    </row>
    <row r="1225" spans="7:22">
      <c r="G1225" s="60" t="s">
        <v>200</v>
      </c>
      <c r="I1225" s="46"/>
      <c r="J1225" s="114"/>
      <c r="K1225" s="114"/>
      <c r="L1225" s="114"/>
      <c r="M1225" s="114"/>
      <c r="N1225" s="114"/>
      <c r="O1225" s="114"/>
      <c r="P1225" s="114"/>
      <c r="Q1225" s="114"/>
      <c r="R1225" s="114"/>
      <c r="S1225" s="167">
        <v>0</v>
      </c>
      <c r="T1225" s="145">
        <f>S1225</f>
        <v>0</v>
      </c>
      <c r="U1225" s="140"/>
      <c r="V1225" s="378"/>
    </row>
    <row r="1226" spans="7:22">
      <c r="G1226" s="60" t="s">
        <v>308</v>
      </c>
      <c r="I1226" s="46"/>
      <c r="J1226" s="114"/>
      <c r="K1226" s="114"/>
      <c r="L1226" s="114"/>
      <c r="M1226" s="114"/>
      <c r="N1226" s="114"/>
      <c r="O1226" s="114"/>
      <c r="P1226" s="114"/>
      <c r="Q1226" s="114"/>
      <c r="R1226" s="114"/>
      <c r="S1226" s="116">
        <f>T1226</f>
        <v>0</v>
      </c>
      <c r="T1226" s="167">
        <v>0</v>
      </c>
      <c r="U1226" s="140"/>
      <c r="V1226" s="378"/>
    </row>
    <row r="1227" spans="7:22">
      <c r="G1227" s="60" t="s">
        <v>307</v>
      </c>
      <c r="I1227" s="110"/>
      <c r="J1227" s="103"/>
      <c r="K1227" s="103"/>
      <c r="L1227" s="103"/>
      <c r="M1227" s="103"/>
      <c r="N1227" s="103"/>
      <c r="O1227" s="103"/>
      <c r="P1227" s="103"/>
      <c r="Q1227" s="103"/>
      <c r="R1227" s="103"/>
      <c r="S1227" s="103"/>
      <c r="T1227" s="167">
        <v>0</v>
      </c>
      <c r="U1227" s="145">
        <f>T1227</f>
        <v>0</v>
      </c>
      <c r="V1227" s="347">
        <f>U1227</f>
        <v>0</v>
      </c>
    </row>
    <row r="1228" spans="7:22">
      <c r="G1228" s="60" t="s">
        <v>318</v>
      </c>
      <c r="I1228" s="110"/>
      <c r="J1228" s="103"/>
      <c r="K1228" s="103"/>
      <c r="L1228" s="103"/>
      <c r="M1228" s="103"/>
      <c r="N1228" s="103"/>
      <c r="O1228" s="103"/>
      <c r="P1228" s="103"/>
      <c r="Q1228" s="103"/>
      <c r="R1228" s="103"/>
      <c r="S1228" s="103"/>
      <c r="T1228" s="116">
        <f>U1228</f>
        <v>0</v>
      </c>
      <c r="U1228" s="367">
        <v>0</v>
      </c>
      <c r="V1228" s="389">
        <v>0</v>
      </c>
    </row>
    <row r="1229" spans="7:22">
      <c r="G1229" s="60" t="s">
        <v>319</v>
      </c>
      <c r="I1229" s="47"/>
      <c r="J1229" s="188"/>
      <c r="K1229" s="188"/>
      <c r="L1229" s="188"/>
      <c r="M1229" s="188"/>
      <c r="N1229" s="188"/>
      <c r="O1229" s="188"/>
      <c r="P1229" s="188"/>
      <c r="Q1229" s="188"/>
      <c r="R1229" s="188"/>
      <c r="S1229" s="188"/>
      <c r="T1229" s="188"/>
      <c r="U1229" s="391">
        <v>0</v>
      </c>
      <c r="V1229" s="390">
        <v>0</v>
      </c>
    </row>
    <row r="1230" spans="7:22">
      <c r="G1230" s="26" t="s">
        <v>17</v>
      </c>
      <c r="I1230" s="7">
        <f xml:space="preserve"> I1211 - I1210</f>
        <v>0</v>
      </c>
      <c r="J1230" s="7">
        <f xml:space="preserve"> J1210 + J1213 - J1212 - J1211</f>
        <v>0</v>
      </c>
      <c r="K1230" s="7">
        <f>K1212 - K1213</f>
        <v>0</v>
      </c>
      <c r="L1230" s="7">
        <f>L1212 - L1213</f>
        <v>0</v>
      </c>
      <c r="M1230" s="7">
        <f>M1211-M1212-M1213</f>
        <v>0</v>
      </c>
      <c r="N1230" s="7">
        <f>N1213-N1214-N1215</f>
        <v>0</v>
      </c>
      <c r="O1230" s="7">
        <f>O1215-O1216-O1217</f>
        <v>0</v>
      </c>
      <c r="P1230" s="148">
        <f>P1217-P1218-P1219</f>
        <v>0</v>
      </c>
      <c r="Q1230" s="148">
        <f>Q1219+Q1222-Q1221-Q1220</f>
        <v>0</v>
      </c>
      <c r="R1230" s="148">
        <f>R1221-R1222+R1224</f>
        <v>0</v>
      </c>
      <c r="S1230" s="7">
        <f>S1223-S1224+S1225-S1226</f>
        <v>0</v>
      </c>
      <c r="T1230" s="7">
        <f>T1225-T1226-T1227+T1228</f>
        <v>0</v>
      </c>
      <c r="U1230" s="132">
        <f>U1227-U1228-U1229</f>
        <v>0</v>
      </c>
      <c r="V1230" s="7">
        <f>V1227-V1228-V1229</f>
        <v>0</v>
      </c>
    </row>
    <row r="1231" spans="7:22">
      <c r="G1231" s="6"/>
      <c r="I1231" s="148"/>
      <c r="J1231" s="148"/>
      <c r="K1231" s="148"/>
      <c r="L1231" s="148"/>
      <c r="M1231" s="148"/>
      <c r="N1231" s="148"/>
      <c r="O1231" s="148"/>
      <c r="P1231" s="148"/>
      <c r="Q1231" s="148"/>
      <c r="R1231" s="148"/>
      <c r="S1231" s="148"/>
      <c r="T1231" s="148"/>
      <c r="U1231" s="386"/>
      <c r="V1231" s="148"/>
    </row>
    <row r="1232" spans="7:22">
      <c r="G1232" s="26" t="s">
        <v>12</v>
      </c>
      <c r="H1232" s="55"/>
      <c r="I1232" s="149"/>
      <c r="J1232" s="150"/>
      <c r="K1232" s="150"/>
      <c r="L1232" s="150"/>
      <c r="M1232" s="150"/>
      <c r="N1232" s="150"/>
      <c r="O1232" s="150"/>
      <c r="P1232" s="150"/>
      <c r="Q1232" s="150"/>
      <c r="R1232" s="150"/>
      <c r="S1232" s="150"/>
      <c r="T1232" s="150"/>
      <c r="U1232" s="150"/>
      <c r="V1232" s="384"/>
    </row>
    <row r="1233" spans="1:22">
      <c r="B1233" s="1" t="s">
        <v>323</v>
      </c>
      <c r="G1233" s="6"/>
      <c r="I1233" s="148"/>
      <c r="J1233" s="148"/>
      <c r="K1233" s="148"/>
      <c r="L1233" s="148"/>
      <c r="M1233" s="148"/>
      <c r="N1233" s="148"/>
      <c r="O1233" s="148"/>
      <c r="P1233" s="148"/>
      <c r="Q1233" s="148"/>
      <c r="R1233" s="148"/>
      <c r="S1233" s="148"/>
      <c r="T1233" s="148"/>
      <c r="U1233" s="148"/>
      <c r="V1233" s="148"/>
    </row>
    <row r="1234" spans="1:22" ht="18.75">
      <c r="C1234" s="1" t="s">
        <v>323</v>
      </c>
      <c r="D1234" s="1" t="s">
        <v>327</v>
      </c>
      <c r="E1234" s="1" t="s">
        <v>107</v>
      </c>
      <c r="F1234" s="9" t="s">
        <v>26</v>
      </c>
      <c r="H1234" s="55"/>
      <c r="I1234" s="151">
        <f t="shared" ref="I1234:V1234" si="597" xml:space="preserve"> I1191 + I1196 - I1202 + I1230 + I1232</f>
        <v>0</v>
      </c>
      <c r="J1234" s="152">
        <f t="shared" si="597"/>
        <v>0</v>
      </c>
      <c r="K1234" s="152">
        <f t="shared" si="597"/>
        <v>0</v>
      </c>
      <c r="L1234" s="152">
        <f t="shared" si="597"/>
        <v>0</v>
      </c>
      <c r="M1234" s="152">
        <f t="shared" si="597"/>
        <v>0</v>
      </c>
      <c r="N1234" s="152">
        <f t="shared" si="597"/>
        <v>0</v>
      </c>
      <c r="O1234" s="152">
        <f t="shared" si="597"/>
        <v>0</v>
      </c>
      <c r="P1234" s="152">
        <f t="shared" si="597"/>
        <v>0</v>
      </c>
      <c r="Q1234" s="152">
        <f t="shared" si="597"/>
        <v>0</v>
      </c>
      <c r="R1234" s="152">
        <f t="shared" si="597"/>
        <v>0</v>
      </c>
      <c r="S1234" s="152">
        <f t="shared" si="597"/>
        <v>0</v>
      </c>
      <c r="T1234" s="152">
        <f t="shared" si="597"/>
        <v>0</v>
      </c>
      <c r="U1234" s="152">
        <f t="shared" si="597"/>
        <v>1487.1332066279501</v>
      </c>
      <c r="V1234" s="385">
        <f t="shared" si="597"/>
        <v>7970.70193503063</v>
      </c>
    </row>
    <row r="1235" spans="1:22" ht="15.75" thickBot="1">
      <c r="S1235" s="1"/>
    </row>
    <row r="1236" spans="1:22" ht="15.75" thickBot="1">
      <c r="F1236" s="8"/>
      <c r="G1236" s="8"/>
      <c r="H1236" s="8"/>
      <c r="I1236" s="8"/>
      <c r="J1236" s="8"/>
      <c r="K1236" s="8"/>
      <c r="L1236" s="8"/>
      <c r="M1236" s="8"/>
      <c r="N1236" s="8"/>
      <c r="O1236" s="8"/>
      <c r="P1236" s="8"/>
      <c r="Q1236" s="8"/>
      <c r="R1236" s="8"/>
      <c r="S1236" s="8"/>
      <c r="T1236" s="8"/>
      <c r="U1236" s="8"/>
      <c r="V1236" s="8"/>
    </row>
    <row r="1237" spans="1:22" ht="21.75" thickBot="1">
      <c r="F1237" s="13" t="s">
        <v>4</v>
      </c>
      <c r="G1237" s="13"/>
      <c r="H1237" s="179" t="s">
        <v>324</v>
      </c>
      <c r="I1237" s="177"/>
      <c r="S1237" s="1"/>
    </row>
    <row r="1238" spans="1:22">
      <c r="S1238" s="1"/>
    </row>
    <row r="1239" spans="1:22" ht="18.75">
      <c r="F1239" s="9" t="s">
        <v>21</v>
      </c>
      <c r="G1239" s="9"/>
      <c r="I1239" s="2">
        <v>2011</v>
      </c>
      <c r="J1239" s="2">
        <f>I1239+1</f>
        <v>2012</v>
      </c>
      <c r="K1239" s="2">
        <f t="shared" ref="K1239" si="598">J1239+1</f>
        <v>2013</v>
      </c>
      <c r="L1239" s="2">
        <f t="shared" ref="L1239" si="599">K1239+1</f>
        <v>2014</v>
      </c>
      <c r="M1239" s="2">
        <f>L1239+1</f>
        <v>2015</v>
      </c>
      <c r="N1239" s="2">
        <f t="shared" ref="N1239" si="600">M1239+1</f>
        <v>2016</v>
      </c>
      <c r="O1239" s="2">
        <f t="shared" ref="O1239" si="601">N1239+1</f>
        <v>2017</v>
      </c>
      <c r="P1239" s="2">
        <f t="shared" ref="P1239" si="602">O1239+1</f>
        <v>2018</v>
      </c>
      <c r="Q1239" s="2">
        <f t="shared" ref="Q1239" si="603">P1239+1</f>
        <v>2019</v>
      </c>
      <c r="R1239" s="2">
        <f t="shared" ref="R1239" si="604">Q1239+1</f>
        <v>2020</v>
      </c>
      <c r="S1239" s="2">
        <f>R1239+1</f>
        <v>2021</v>
      </c>
      <c r="T1239" s="2">
        <f>S1239+1</f>
        <v>2022</v>
      </c>
      <c r="U1239" s="2">
        <f>T1239+1</f>
        <v>2023</v>
      </c>
      <c r="V1239" s="2">
        <f>U1239+1</f>
        <v>2024</v>
      </c>
    </row>
    <row r="1240" spans="1:22">
      <c r="G1240" s="60" t="str">
        <f>"Total MWh Produced / Purchased from " &amp; H1237</f>
        <v>Total MWh Produced / Purchased from Foote Creek IV</v>
      </c>
      <c r="H1240" s="55"/>
      <c r="I1240" s="3"/>
      <c r="J1240" s="4"/>
      <c r="K1240" s="4"/>
      <c r="L1240" s="4"/>
      <c r="M1240" s="4"/>
      <c r="N1240" s="4"/>
      <c r="O1240" s="4"/>
      <c r="P1240" s="4"/>
      <c r="Q1240" s="4"/>
      <c r="R1240" s="4"/>
      <c r="S1240" s="4"/>
      <c r="T1240" s="4"/>
      <c r="U1240" s="4">
        <v>16655</v>
      </c>
      <c r="V1240" s="369">
        <v>69827.887499999997</v>
      </c>
    </row>
    <row r="1241" spans="1:22">
      <c r="G1241" s="60" t="s">
        <v>25</v>
      </c>
      <c r="H1241" s="55"/>
      <c r="I1241" s="260"/>
      <c r="J1241" s="41"/>
      <c r="K1241" s="41"/>
      <c r="L1241" s="41"/>
      <c r="M1241" s="41"/>
      <c r="N1241" s="41"/>
      <c r="O1241" s="41"/>
      <c r="P1241" s="41"/>
      <c r="Q1241" s="41"/>
      <c r="R1241" s="41"/>
      <c r="S1241" s="41"/>
      <c r="T1241" s="41"/>
      <c r="U1241" s="381">
        <v>1</v>
      </c>
      <c r="V1241" s="381">
        <v>1</v>
      </c>
    </row>
    <row r="1242" spans="1:22">
      <c r="G1242" s="60" t="s">
        <v>20</v>
      </c>
      <c r="H1242" s="55"/>
      <c r="I1242" s="261"/>
      <c r="J1242" s="36"/>
      <c r="K1242" s="36"/>
      <c r="L1242" s="36"/>
      <c r="M1242" s="36"/>
      <c r="N1242" s="36"/>
      <c r="O1242" s="36"/>
      <c r="P1242" s="36"/>
      <c r="Q1242" s="36"/>
      <c r="R1242" s="36"/>
      <c r="S1242" s="36"/>
      <c r="T1242" s="36"/>
      <c r="U1242" s="388">
        <f>U2</f>
        <v>7.7386335360771719E-2</v>
      </c>
      <c r="V1242" s="388">
        <f>V2</f>
        <v>7.7478165526227077E-2</v>
      </c>
    </row>
    <row r="1243" spans="1:22">
      <c r="A1243" s="1" t="s">
        <v>324</v>
      </c>
      <c r="G1243" s="26" t="s">
        <v>22</v>
      </c>
      <c r="H1243" s="6"/>
      <c r="I1243" s="30">
        <v>0</v>
      </c>
      <c r="J1243" s="30">
        <v>0</v>
      </c>
      <c r="K1243" s="30">
        <v>0</v>
      </c>
      <c r="L1243" s="30">
        <v>0</v>
      </c>
      <c r="M1243" s="30">
        <v>0</v>
      </c>
      <c r="N1243" s="155">
        <v>0</v>
      </c>
      <c r="O1243" s="155">
        <v>0</v>
      </c>
      <c r="P1243" s="155">
        <v>0</v>
      </c>
      <c r="Q1243" s="155">
        <f>Q1240*Q1242</f>
        <v>0</v>
      </c>
      <c r="R1243" s="155">
        <f>R1240*R1242</f>
        <v>0</v>
      </c>
      <c r="S1243" s="155">
        <f>S1240*S1242</f>
        <v>0</v>
      </c>
      <c r="T1243" s="155">
        <f>ROUNDUP(T1240*T1242,0)</f>
        <v>0</v>
      </c>
      <c r="U1243" s="155">
        <f>U1240*U1242</f>
        <v>1288.8694154336529</v>
      </c>
      <c r="V1243" s="155">
        <f>V1240*V1242</f>
        <v>5410.1366260717623</v>
      </c>
    </row>
    <row r="1244" spans="1:22">
      <c r="I1244" s="29"/>
      <c r="J1244" s="29"/>
      <c r="K1244" s="29"/>
      <c r="L1244" s="29"/>
      <c r="M1244" s="29"/>
      <c r="N1244" s="20"/>
      <c r="O1244" s="20"/>
      <c r="P1244" s="20"/>
      <c r="Q1244" s="20"/>
      <c r="R1244" s="20"/>
      <c r="S1244" s="20"/>
      <c r="T1244" s="20"/>
      <c r="U1244" s="20"/>
      <c r="V1244" s="20"/>
    </row>
    <row r="1245" spans="1:22" ht="18.75">
      <c r="F1245" s="9" t="s">
        <v>118</v>
      </c>
      <c r="I1245" s="2">
        <v>2011</v>
      </c>
      <c r="J1245" s="2">
        <f>I1245+1</f>
        <v>2012</v>
      </c>
      <c r="K1245" s="2">
        <f t="shared" ref="K1245" si="605">J1245+1</f>
        <v>2013</v>
      </c>
      <c r="L1245" s="2">
        <f t="shared" ref="L1245" si="606">K1245+1</f>
        <v>2014</v>
      </c>
      <c r="M1245" s="2">
        <f>L1245+1</f>
        <v>2015</v>
      </c>
      <c r="N1245" s="2">
        <f t="shared" ref="N1245" si="607">M1245+1</f>
        <v>2016</v>
      </c>
      <c r="O1245" s="2">
        <f t="shared" ref="O1245" si="608">N1245+1</f>
        <v>2017</v>
      </c>
      <c r="P1245" s="2">
        <f t="shared" ref="P1245" si="609">O1245+1</f>
        <v>2018</v>
      </c>
      <c r="Q1245" s="2">
        <f t="shared" ref="Q1245" si="610">P1245+1</f>
        <v>2019</v>
      </c>
      <c r="R1245" s="2">
        <f t="shared" ref="R1245" si="611">Q1245+1</f>
        <v>2020</v>
      </c>
      <c r="S1245" s="2">
        <f>R1245+1</f>
        <v>2021</v>
      </c>
      <c r="T1245" s="2">
        <f>S1245+1</f>
        <v>2022</v>
      </c>
      <c r="U1245" s="2">
        <f>T1245+1</f>
        <v>2023</v>
      </c>
      <c r="V1245" s="2">
        <f>U1245+1</f>
        <v>2024</v>
      </c>
    </row>
    <row r="1246" spans="1:22">
      <c r="G1246" s="60" t="s">
        <v>10</v>
      </c>
      <c r="H1246" s="55"/>
      <c r="I1246" s="38">
        <f>IF($J185 = "Eligible", I1243 * 'Facility Detail'!$G$3472, 0 )</f>
        <v>0</v>
      </c>
      <c r="J1246" s="11">
        <f>IF($J185 = "Eligible", J1243 * 'Facility Detail'!$G$3472, 0 )</f>
        <v>0</v>
      </c>
      <c r="K1246" s="11">
        <f>IF($J185 = "Eligible", K1243 * 'Facility Detail'!$G$3472, 0 )</f>
        <v>0</v>
      </c>
      <c r="L1246" s="11">
        <f>IF($J185 = "Eligible", L1243 * 'Facility Detail'!$G$3472, 0 )</f>
        <v>0</v>
      </c>
      <c r="M1246" s="11">
        <f>IF($J185 = "Eligible", M1243 * 'Facility Detail'!$G$3472, 0 )</f>
        <v>0</v>
      </c>
      <c r="N1246" s="11">
        <f>IF($J185 = "Eligible", N1243 * 'Facility Detail'!$G$3472, 0 )</f>
        <v>0</v>
      </c>
      <c r="O1246" s="11">
        <f>IF($J185 = "Eligible", O1243 * 'Facility Detail'!$G$3472, 0 )</f>
        <v>0</v>
      </c>
      <c r="P1246" s="11">
        <f>IF($J185 = "Eligible", P1243 * 'Facility Detail'!$G$3472, 0 )</f>
        <v>0</v>
      </c>
      <c r="Q1246" s="11">
        <f>IF($J185 = "Eligible", Q1243 * 'Facility Detail'!$G$3472, 0 )</f>
        <v>0</v>
      </c>
      <c r="R1246" s="11">
        <f>IF($J185 = "Eligible", R1243 * 'Facility Detail'!$G$3472, 0 )</f>
        <v>0</v>
      </c>
      <c r="S1246" s="11">
        <f>IF($J185 = "Eligible", S1243 * 'Facility Detail'!$G$3472, 0 )</f>
        <v>0</v>
      </c>
      <c r="T1246" s="11">
        <f>IF($J185 = "Eligible", T1243 * 'Facility Detail'!$G$3472, 0 )</f>
        <v>0</v>
      </c>
      <c r="U1246" s="11">
        <f>IF($J185 = "Eligible", U1243 * 'Facility Detail'!$G$3472, 0 )</f>
        <v>0</v>
      </c>
      <c r="V1246" s="370">
        <f>IF($J185 = "Eligible", V1243 * 'Facility Detail'!$G$3472, 0 )</f>
        <v>0</v>
      </c>
    </row>
    <row r="1247" spans="1:22">
      <c r="G1247" s="60" t="s">
        <v>6</v>
      </c>
      <c r="H1247" s="55"/>
      <c r="I1247" s="39">
        <f t="shared" ref="I1247:L1247" si="612">IF($K185= "Eligible", I1243, 0 )</f>
        <v>0</v>
      </c>
      <c r="J1247" s="187">
        <f t="shared" si="612"/>
        <v>0</v>
      </c>
      <c r="K1247" s="187">
        <f t="shared" si="612"/>
        <v>0</v>
      </c>
      <c r="L1247" s="187">
        <f t="shared" si="612"/>
        <v>0</v>
      </c>
      <c r="M1247" s="187">
        <f t="shared" ref="M1247:V1247" si="613">IF($K185= "Eligible", M1243, 0 )</f>
        <v>0</v>
      </c>
      <c r="N1247" s="187">
        <f t="shared" si="613"/>
        <v>0</v>
      </c>
      <c r="O1247" s="187">
        <f t="shared" si="613"/>
        <v>0</v>
      </c>
      <c r="P1247" s="187">
        <f t="shared" si="613"/>
        <v>0</v>
      </c>
      <c r="Q1247" s="187">
        <f t="shared" si="613"/>
        <v>0</v>
      </c>
      <c r="R1247" s="187">
        <f t="shared" si="613"/>
        <v>0</v>
      </c>
      <c r="S1247" s="187">
        <f t="shared" si="613"/>
        <v>0</v>
      </c>
      <c r="T1247" s="187">
        <f t="shared" si="613"/>
        <v>0</v>
      </c>
      <c r="U1247" s="187">
        <f t="shared" si="613"/>
        <v>0</v>
      </c>
      <c r="V1247" s="371">
        <f t="shared" si="613"/>
        <v>0</v>
      </c>
    </row>
    <row r="1248" spans="1:22">
      <c r="G1248" s="26" t="s">
        <v>120</v>
      </c>
      <c r="H1248" s="6"/>
      <c r="I1248" s="32">
        <f>SUM(I1246:I1247)</f>
        <v>0</v>
      </c>
      <c r="J1248" s="33">
        <f t="shared" ref="J1248:V1248" si="614">SUM(J1246:J1247)</f>
        <v>0</v>
      </c>
      <c r="K1248" s="33">
        <f t="shared" si="614"/>
        <v>0</v>
      </c>
      <c r="L1248" s="33">
        <f t="shared" si="614"/>
        <v>0</v>
      </c>
      <c r="M1248" s="33">
        <f t="shared" si="614"/>
        <v>0</v>
      </c>
      <c r="N1248" s="33">
        <f t="shared" si="614"/>
        <v>0</v>
      </c>
      <c r="O1248" s="33">
        <f t="shared" si="614"/>
        <v>0</v>
      </c>
      <c r="P1248" s="33">
        <f t="shared" si="614"/>
        <v>0</v>
      </c>
      <c r="Q1248" s="33">
        <f t="shared" si="614"/>
        <v>0</v>
      </c>
      <c r="R1248" s="33">
        <f t="shared" si="614"/>
        <v>0</v>
      </c>
      <c r="S1248" s="33">
        <f t="shared" si="614"/>
        <v>0</v>
      </c>
      <c r="T1248" s="33">
        <f t="shared" si="614"/>
        <v>0</v>
      </c>
      <c r="U1248" s="33">
        <f t="shared" si="614"/>
        <v>0</v>
      </c>
      <c r="V1248" s="33">
        <f t="shared" si="614"/>
        <v>0</v>
      </c>
    </row>
    <row r="1249" spans="6:22">
      <c r="I1249" s="31"/>
      <c r="J1249" s="24"/>
      <c r="K1249" s="24"/>
      <c r="L1249" s="24"/>
      <c r="M1249" s="24"/>
      <c r="N1249" s="24"/>
      <c r="O1249" s="24"/>
      <c r="P1249" s="24"/>
      <c r="Q1249" s="24"/>
      <c r="R1249" s="24"/>
      <c r="S1249" s="24"/>
      <c r="T1249" s="24"/>
      <c r="U1249" s="24"/>
      <c r="V1249" s="24"/>
    </row>
    <row r="1250" spans="6:22" ht="18.75">
      <c r="F1250" s="9" t="s">
        <v>30</v>
      </c>
      <c r="I1250" s="2">
        <v>2011</v>
      </c>
      <c r="J1250" s="2">
        <f>I1250+1</f>
        <v>2012</v>
      </c>
      <c r="K1250" s="2">
        <f t="shared" ref="K1250" si="615">J1250+1</f>
        <v>2013</v>
      </c>
      <c r="L1250" s="2">
        <f t="shared" ref="L1250" si="616">K1250+1</f>
        <v>2014</v>
      </c>
      <c r="M1250" s="2">
        <f>L1250+1</f>
        <v>2015</v>
      </c>
      <c r="N1250" s="2">
        <f t="shared" ref="N1250" si="617">M1250+1</f>
        <v>2016</v>
      </c>
      <c r="O1250" s="2">
        <f t="shared" ref="O1250" si="618">N1250+1</f>
        <v>2017</v>
      </c>
      <c r="P1250" s="2">
        <f t="shared" ref="P1250" si="619">O1250+1</f>
        <v>2018</v>
      </c>
      <c r="Q1250" s="2">
        <f t="shared" ref="Q1250" si="620">P1250+1</f>
        <v>2019</v>
      </c>
      <c r="R1250" s="2">
        <f t="shared" ref="R1250" si="621">Q1250+1</f>
        <v>2020</v>
      </c>
      <c r="S1250" s="2">
        <f>R1250+1</f>
        <v>2021</v>
      </c>
      <c r="T1250" s="2">
        <f>S1250+1</f>
        <v>2022</v>
      </c>
      <c r="U1250" s="2">
        <f>T1250+1</f>
        <v>2023</v>
      </c>
      <c r="V1250" s="2">
        <f>U1250+1</f>
        <v>2024</v>
      </c>
    </row>
    <row r="1251" spans="6:22">
      <c r="G1251" s="60" t="s">
        <v>47</v>
      </c>
      <c r="H1251" s="55"/>
      <c r="I1251" s="69"/>
      <c r="J1251" s="70"/>
      <c r="K1251" s="70"/>
      <c r="L1251" s="70"/>
      <c r="M1251" s="70"/>
      <c r="N1251" s="70"/>
      <c r="O1251" s="70"/>
      <c r="P1251" s="70"/>
      <c r="Q1251" s="70"/>
      <c r="R1251" s="70"/>
      <c r="S1251" s="70"/>
      <c r="T1251" s="70"/>
      <c r="U1251" s="70"/>
      <c r="V1251" s="372"/>
    </row>
    <row r="1252" spans="6:22">
      <c r="G1252" s="61" t="s">
        <v>23</v>
      </c>
      <c r="H1252" s="129"/>
      <c r="I1252" s="71"/>
      <c r="J1252" s="72"/>
      <c r="K1252" s="72"/>
      <c r="L1252" s="72"/>
      <c r="M1252" s="72"/>
      <c r="N1252" s="72"/>
      <c r="O1252" s="72"/>
      <c r="P1252" s="72"/>
      <c r="Q1252" s="72"/>
      <c r="R1252" s="72"/>
      <c r="S1252" s="72"/>
      <c r="T1252" s="72"/>
      <c r="U1252" s="72"/>
      <c r="V1252" s="373"/>
    </row>
    <row r="1253" spans="6:22">
      <c r="G1253" s="61" t="s">
        <v>89</v>
      </c>
      <c r="H1253" s="128"/>
      <c r="I1253" s="43"/>
      <c r="J1253" s="44"/>
      <c r="K1253" s="44"/>
      <c r="L1253" s="44"/>
      <c r="M1253" s="44"/>
      <c r="N1253" s="44"/>
      <c r="O1253" s="44"/>
      <c r="P1253" s="44"/>
      <c r="Q1253" s="44"/>
      <c r="R1253" s="44"/>
      <c r="S1253" s="44"/>
      <c r="T1253" s="44"/>
      <c r="U1253" s="44"/>
      <c r="V1253" s="374"/>
    </row>
    <row r="1254" spans="6:22">
      <c r="G1254" s="26" t="s">
        <v>90</v>
      </c>
      <c r="I1254" s="7">
        <v>0</v>
      </c>
      <c r="J1254" s="7">
        <v>0</v>
      </c>
      <c r="K1254" s="7">
        <v>0</v>
      </c>
      <c r="L1254" s="7">
        <v>0</v>
      </c>
      <c r="M1254" s="7">
        <v>0</v>
      </c>
      <c r="N1254" s="7">
        <v>0</v>
      </c>
      <c r="O1254" s="7">
        <v>0</v>
      </c>
      <c r="P1254" s="7">
        <v>0</v>
      </c>
      <c r="Q1254" s="7">
        <v>0</v>
      </c>
      <c r="R1254" s="7">
        <v>0</v>
      </c>
      <c r="S1254" s="7">
        <v>0</v>
      </c>
      <c r="T1254" s="7">
        <v>0</v>
      </c>
      <c r="U1254" s="132">
        <v>0</v>
      </c>
      <c r="V1254" s="7">
        <v>0</v>
      </c>
    </row>
    <row r="1255" spans="6:22">
      <c r="G1255" s="6"/>
      <c r="I1255" s="7"/>
      <c r="J1255" s="7"/>
      <c r="K1255" s="7"/>
      <c r="L1255" s="23"/>
      <c r="M1255" s="23"/>
      <c r="N1255" s="23"/>
      <c r="O1255" s="23"/>
      <c r="P1255" s="23"/>
      <c r="Q1255" s="23"/>
      <c r="R1255" s="23"/>
      <c r="S1255" s="23"/>
      <c r="T1255" s="23"/>
      <c r="U1255" s="23"/>
      <c r="V1255" s="23"/>
    </row>
    <row r="1256" spans="6:22" ht="18.75">
      <c r="F1256" s="9" t="s">
        <v>100</v>
      </c>
      <c r="I1256" s="2">
        <f>'Facility Detail'!$G$3475</f>
        <v>2011</v>
      </c>
      <c r="J1256" s="2">
        <f>I1256+1</f>
        <v>2012</v>
      </c>
      <c r="K1256" s="2">
        <f t="shared" ref="K1256" si="622">J1256+1</f>
        <v>2013</v>
      </c>
      <c r="L1256" s="2">
        <f t="shared" ref="L1256" si="623">K1256+1</f>
        <v>2014</v>
      </c>
      <c r="M1256" s="2">
        <f>L1256+1</f>
        <v>2015</v>
      </c>
      <c r="N1256" s="2">
        <f t="shared" ref="N1256" si="624">M1256+1</f>
        <v>2016</v>
      </c>
      <c r="O1256" s="2">
        <f t="shared" ref="O1256" si="625">N1256+1</f>
        <v>2017</v>
      </c>
      <c r="P1256" s="2">
        <f t="shared" ref="P1256" si="626">O1256+1</f>
        <v>2018</v>
      </c>
      <c r="Q1256" s="2">
        <f t="shared" ref="Q1256" si="627">P1256+1</f>
        <v>2019</v>
      </c>
      <c r="R1256" s="2">
        <f t="shared" ref="R1256" si="628">Q1256+1</f>
        <v>2020</v>
      </c>
      <c r="S1256" s="2">
        <f>R1256+1</f>
        <v>2021</v>
      </c>
      <c r="T1256" s="2">
        <f>S1256+1</f>
        <v>2022</v>
      </c>
      <c r="U1256" s="2">
        <f>T1256+1</f>
        <v>2023</v>
      </c>
      <c r="V1256" s="2">
        <f>U1256+1</f>
        <v>2024</v>
      </c>
    </row>
    <row r="1257" spans="6:22">
      <c r="G1257" s="60" t="s">
        <v>68</v>
      </c>
      <c r="H1257" s="55"/>
      <c r="I1257" s="3"/>
      <c r="J1257" s="45">
        <f>I1257</f>
        <v>0</v>
      </c>
      <c r="K1257" s="102"/>
      <c r="L1257" s="102"/>
      <c r="M1257" s="102"/>
      <c r="N1257" s="102"/>
      <c r="O1257" s="102"/>
      <c r="P1257" s="102"/>
      <c r="Q1257" s="102"/>
      <c r="R1257" s="102"/>
      <c r="S1257" s="102"/>
      <c r="T1257" s="210"/>
      <c r="U1257" s="210"/>
      <c r="V1257" s="376"/>
    </row>
    <row r="1258" spans="6:22">
      <c r="G1258" s="60" t="s">
        <v>69</v>
      </c>
      <c r="H1258" s="55"/>
      <c r="I1258" s="122">
        <f>J1258</f>
        <v>0</v>
      </c>
      <c r="J1258" s="10"/>
      <c r="K1258" s="58"/>
      <c r="L1258" s="58"/>
      <c r="M1258" s="58"/>
      <c r="N1258" s="58"/>
      <c r="O1258" s="58"/>
      <c r="P1258" s="58"/>
      <c r="Q1258" s="58"/>
      <c r="R1258" s="58"/>
      <c r="S1258" s="58"/>
      <c r="T1258" s="211"/>
      <c r="U1258" s="211"/>
      <c r="V1258" s="377"/>
    </row>
    <row r="1259" spans="6:22">
      <c r="G1259" s="60" t="s">
        <v>70</v>
      </c>
      <c r="H1259" s="55"/>
      <c r="I1259" s="46"/>
      <c r="J1259" s="10">
        <f>J1243</f>
        <v>0</v>
      </c>
      <c r="K1259" s="54">
        <f>J1259</f>
        <v>0</v>
      </c>
      <c r="L1259" s="58"/>
      <c r="M1259" s="58"/>
      <c r="N1259" s="58"/>
      <c r="O1259" s="58"/>
      <c r="P1259" s="58"/>
      <c r="Q1259" s="58"/>
      <c r="R1259" s="58"/>
      <c r="S1259" s="58"/>
      <c r="T1259" s="211"/>
      <c r="U1259" s="211"/>
      <c r="V1259" s="377"/>
    </row>
    <row r="1260" spans="6:22">
      <c r="G1260" s="60" t="s">
        <v>71</v>
      </c>
      <c r="H1260" s="55"/>
      <c r="I1260" s="46"/>
      <c r="J1260" s="54">
        <f>K1260</f>
        <v>0</v>
      </c>
      <c r="K1260" s="10"/>
      <c r="L1260" s="58"/>
      <c r="M1260" s="58"/>
      <c r="N1260" s="58"/>
      <c r="O1260" s="58"/>
      <c r="P1260" s="58"/>
      <c r="Q1260" s="58"/>
      <c r="R1260" s="58"/>
      <c r="S1260" s="58"/>
      <c r="T1260" s="211"/>
      <c r="U1260" s="211"/>
      <c r="V1260" s="377"/>
    </row>
    <row r="1261" spans="6:22">
      <c r="G1261" s="60" t="s">
        <v>170</v>
      </c>
      <c r="I1261" s="46"/>
      <c r="J1261" s="114"/>
      <c r="K1261" s="10">
        <f>K1243</f>
        <v>0</v>
      </c>
      <c r="L1261" s="115">
        <f>K1261</f>
        <v>0</v>
      </c>
      <c r="M1261" s="58"/>
      <c r="N1261" s="58"/>
      <c r="O1261" s="58"/>
      <c r="P1261" s="58"/>
      <c r="Q1261" s="58"/>
      <c r="R1261" s="58"/>
      <c r="S1261" s="58"/>
      <c r="T1261" s="140"/>
      <c r="U1261" s="140"/>
      <c r="V1261" s="378"/>
    </row>
    <row r="1262" spans="6:22">
      <c r="G1262" s="60" t="s">
        <v>171</v>
      </c>
      <c r="I1262" s="46"/>
      <c r="J1262" s="114"/>
      <c r="K1262" s="54">
        <f>L1262</f>
        <v>0</v>
      </c>
      <c r="L1262" s="10"/>
      <c r="M1262" s="58"/>
      <c r="N1262" s="58"/>
      <c r="O1262" s="58"/>
      <c r="P1262" s="58"/>
      <c r="Q1262" s="58"/>
      <c r="R1262" s="58"/>
      <c r="S1262" s="58"/>
      <c r="T1262" s="140"/>
      <c r="U1262" s="140"/>
      <c r="V1262" s="378"/>
    </row>
    <row r="1263" spans="6:22">
      <c r="G1263" s="60" t="s">
        <v>172</v>
      </c>
      <c r="I1263" s="46"/>
      <c r="J1263" s="114"/>
      <c r="K1263" s="114"/>
      <c r="L1263" s="10">
        <f>L1243</f>
        <v>0</v>
      </c>
      <c r="M1263" s="115">
        <f>L1263</f>
        <v>0</v>
      </c>
      <c r="N1263" s="114"/>
      <c r="O1263" s="58"/>
      <c r="P1263" s="58"/>
      <c r="Q1263" s="58"/>
      <c r="R1263" s="58"/>
      <c r="S1263" s="58"/>
      <c r="T1263" s="140"/>
      <c r="U1263" s="140"/>
      <c r="V1263" s="378"/>
    </row>
    <row r="1264" spans="6:22">
      <c r="G1264" s="60" t="s">
        <v>173</v>
      </c>
      <c r="I1264" s="46"/>
      <c r="J1264" s="114"/>
      <c r="K1264" s="114"/>
      <c r="L1264" s="54"/>
      <c r="M1264" s="10"/>
      <c r="N1264" s="114"/>
      <c r="O1264" s="58"/>
      <c r="P1264" s="58"/>
      <c r="Q1264" s="58"/>
      <c r="R1264" s="58"/>
      <c r="S1264" s="58"/>
      <c r="T1264" s="140"/>
      <c r="U1264" s="140"/>
      <c r="V1264" s="378"/>
    </row>
    <row r="1265" spans="7:22">
      <c r="G1265" s="60" t="s">
        <v>174</v>
      </c>
      <c r="I1265" s="46"/>
      <c r="J1265" s="114"/>
      <c r="K1265" s="114"/>
      <c r="L1265" s="114"/>
      <c r="M1265" s="10">
        <v>0</v>
      </c>
      <c r="N1265" s="115">
        <f>M1265</f>
        <v>0</v>
      </c>
      <c r="O1265" s="58"/>
      <c r="P1265" s="58"/>
      <c r="Q1265" s="58"/>
      <c r="R1265" s="58"/>
      <c r="S1265" s="58"/>
      <c r="T1265" s="140"/>
      <c r="U1265" s="140"/>
      <c r="V1265" s="378"/>
    </row>
    <row r="1266" spans="7:22">
      <c r="G1266" s="60" t="s">
        <v>175</v>
      </c>
      <c r="I1266" s="46"/>
      <c r="J1266" s="114"/>
      <c r="K1266" s="114"/>
      <c r="L1266" s="114"/>
      <c r="M1266" s="54"/>
      <c r="N1266" s="10"/>
      <c r="O1266" s="58"/>
      <c r="P1266" s="58"/>
      <c r="Q1266" s="58"/>
      <c r="R1266" s="58"/>
      <c r="S1266" s="58"/>
      <c r="T1266" s="140"/>
      <c r="U1266" s="140"/>
      <c r="V1266" s="378"/>
    </row>
    <row r="1267" spans="7:22">
      <c r="G1267" s="60" t="s">
        <v>176</v>
      </c>
      <c r="I1267" s="46"/>
      <c r="J1267" s="114"/>
      <c r="K1267" s="114"/>
      <c r="L1267" s="114"/>
      <c r="M1267" s="114"/>
      <c r="N1267" s="143">
        <f>N1243</f>
        <v>0</v>
      </c>
      <c r="O1267" s="116">
        <f>N1267</f>
        <v>0</v>
      </c>
      <c r="P1267" s="58"/>
      <c r="Q1267" s="58"/>
      <c r="R1267" s="58"/>
      <c r="S1267" s="58"/>
      <c r="T1267" s="140"/>
      <c r="U1267" s="140"/>
      <c r="V1267" s="378"/>
    </row>
    <row r="1268" spans="7:22">
      <c r="G1268" s="60" t="s">
        <v>167</v>
      </c>
      <c r="I1268" s="46"/>
      <c r="J1268" s="114"/>
      <c r="K1268" s="114"/>
      <c r="L1268" s="114"/>
      <c r="M1268" s="114"/>
      <c r="N1268" s="144"/>
      <c r="O1268" s="117"/>
      <c r="P1268" s="58"/>
      <c r="Q1268" s="58"/>
      <c r="R1268" s="58"/>
      <c r="S1268" s="58"/>
      <c r="T1268" s="140"/>
      <c r="U1268" s="140"/>
      <c r="V1268" s="378"/>
    </row>
    <row r="1269" spans="7:22">
      <c r="G1269" s="60" t="s">
        <v>168</v>
      </c>
      <c r="I1269" s="46"/>
      <c r="J1269" s="114"/>
      <c r="K1269" s="114"/>
      <c r="L1269" s="114"/>
      <c r="M1269" s="114"/>
      <c r="N1269" s="114"/>
      <c r="O1269" s="117">
        <f>O1243</f>
        <v>0</v>
      </c>
      <c r="P1269" s="116">
        <f>O1269</f>
        <v>0</v>
      </c>
      <c r="Q1269" s="58"/>
      <c r="R1269" s="58"/>
      <c r="S1269" s="58"/>
      <c r="T1269" s="140"/>
      <c r="U1269" s="140"/>
      <c r="V1269" s="378"/>
    </row>
    <row r="1270" spans="7:22">
      <c r="G1270" s="60" t="s">
        <v>185</v>
      </c>
      <c r="I1270" s="46"/>
      <c r="J1270" s="114"/>
      <c r="K1270" s="114"/>
      <c r="L1270" s="114"/>
      <c r="M1270" s="114"/>
      <c r="N1270" s="114"/>
      <c r="O1270" s="116"/>
      <c r="P1270" s="117"/>
      <c r="Q1270" s="58"/>
      <c r="R1270" s="58"/>
      <c r="S1270" s="58"/>
      <c r="T1270" s="140"/>
      <c r="U1270" s="140"/>
      <c r="V1270" s="378"/>
    </row>
    <row r="1271" spans="7:22">
      <c r="G1271" s="60" t="s">
        <v>186</v>
      </c>
      <c r="I1271" s="46"/>
      <c r="J1271" s="114"/>
      <c r="K1271" s="114"/>
      <c r="L1271" s="114"/>
      <c r="M1271" s="114"/>
      <c r="N1271" s="114"/>
      <c r="O1271" s="114"/>
      <c r="P1271" s="117"/>
      <c r="Q1271" s="54">
        <f>P1271</f>
        <v>0</v>
      </c>
      <c r="R1271" s="58"/>
      <c r="S1271" s="58"/>
      <c r="T1271" s="140"/>
      <c r="U1271" s="140"/>
      <c r="V1271" s="378"/>
    </row>
    <row r="1272" spans="7:22">
      <c r="G1272" s="60" t="s">
        <v>187</v>
      </c>
      <c r="I1272" s="46"/>
      <c r="J1272" s="114"/>
      <c r="K1272" s="114"/>
      <c r="L1272" s="114"/>
      <c r="M1272" s="114"/>
      <c r="N1272" s="114"/>
      <c r="O1272" s="114"/>
      <c r="P1272" s="116"/>
      <c r="Q1272" s="275"/>
      <c r="R1272" s="58"/>
      <c r="S1272" s="58"/>
      <c r="T1272" s="140"/>
      <c r="U1272" s="140"/>
      <c r="V1272" s="378"/>
    </row>
    <row r="1273" spans="7:22">
      <c r="G1273" s="60" t="s">
        <v>188</v>
      </c>
      <c r="I1273" s="46"/>
      <c r="J1273" s="114"/>
      <c r="K1273" s="114"/>
      <c r="L1273" s="114"/>
      <c r="M1273" s="114"/>
      <c r="N1273" s="114"/>
      <c r="O1273" s="114"/>
      <c r="P1273" s="114"/>
      <c r="Q1273" s="117"/>
      <c r="R1273" s="145">
        <f>Q1273</f>
        <v>0</v>
      </c>
      <c r="S1273" s="58"/>
      <c r="T1273" s="140"/>
      <c r="U1273" s="140"/>
      <c r="V1273" s="378"/>
    </row>
    <row r="1274" spans="7:22">
      <c r="G1274" s="60" t="s">
        <v>189</v>
      </c>
      <c r="I1274" s="46"/>
      <c r="J1274" s="114"/>
      <c r="K1274" s="114"/>
      <c r="L1274" s="114"/>
      <c r="M1274" s="114"/>
      <c r="N1274" s="114"/>
      <c r="O1274" s="114"/>
      <c r="P1274" s="114"/>
      <c r="Q1274" s="145">
        <f>R1243</f>
        <v>0</v>
      </c>
      <c r="R1274" s="167">
        <f>Q1274</f>
        <v>0</v>
      </c>
      <c r="S1274" s="58"/>
      <c r="T1274" s="140"/>
      <c r="U1274" s="140"/>
      <c r="V1274" s="378"/>
    </row>
    <row r="1275" spans="7:22">
      <c r="G1275" s="60" t="s">
        <v>190</v>
      </c>
      <c r="I1275" s="46"/>
      <c r="J1275" s="114"/>
      <c r="K1275" s="114"/>
      <c r="L1275" s="114"/>
      <c r="M1275" s="114"/>
      <c r="N1275" s="114"/>
      <c r="O1275" s="114"/>
      <c r="P1275" s="114"/>
      <c r="Q1275" s="114"/>
      <c r="R1275" s="167"/>
      <c r="S1275" s="145">
        <f>R1275</f>
        <v>0</v>
      </c>
      <c r="T1275" s="140"/>
      <c r="U1275" s="140"/>
      <c r="V1275" s="378"/>
    </row>
    <row r="1276" spans="7:22">
      <c r="G1276" s="60" t="s">
        <v>199</v>
      </c>
      <c r="I1276" s="46"/>
      <c r="J1276" s="114"/>
      <c r="K1276" s="114"/>
      <c r="L1276" s="114"/>
      <c r="M1276" s="114"/>
      <c r="N1276" s="114"/>
      <c r="O1276" s="114"/>
      <c r="P1276" s="114"/>
      <c r="Q1276" s="114"/>
      <c r="R1276" s="116"/>
      <c r="S1276" s="167">
        <v>0</v>
      </c>
      <c r="T1276" s="140"/>
      <c r="U1276" s="140"/>
      <c r="V1276" s="378"/>
    </row>
    <row r="1277" spans="7:22">
      <c r="G1277" s="60" t="s">
        <v>200</v>
      </c>
      <c r="I1277" s="46"/>
      <c r="J1277" s="114"/>
      <c r="K1277" s="114"/>
      <c r="L1277" s="114"/>
      <c r="M1277" s="114"/>
      <c r="N1277" s="114"/>
      <c r="O1277" s="114"/>
      <c r="P1277" s="114"/>
      <c r="Q1277" s="114"/>
      <c r="R1277" s="114"/>
      <c r="S1277" s="167">
        <v>0</v>
      </c>
      <c r="T1277" s="145">
        <f>S1277</f>
        <v>0</v>
      </c>
      <c r="U1277" s="140"/>
      <c r="V1277" s="378"/>
    </row>
    <row r="1278" spans="7:22">
      <c r="G1278" s="60" t="s">
        <v>308</v>
      </c>
      <c r="I1278" s="46"/>
      <c r="J1278" s="114"/>
      <c r="K1278" s="114"/>
      <c r="L1278" s="114"/>
      <c r="M1278" s="114"/>
      <c r="N1278" s="114"/>
      <c r="O1278" s="114"/>
      <c r="P1278" s="114"/>
      <c r="Q1278" s="114"/>
      <c r="R1278" s="114"/>
      <c r="S1278" s="116">
        <f>T1278</f>
        <v>0</v>
      </c>
      <c r="T1278" s="167">
        <v>0</v>
      </c>
      <c r="U1278" s="140"/>
      <c r="V1278" s="378"/>
    </row>
    <row r="1279" spans="7:22">
      <c r="G1279" s="60" t="s">
        <v>307</v>
      </c>
      <c r="I1279" s="110"/>
      <c r="J1279" s="103"/>
      <c r="K1279" s="103"/>
      <c r="L1279" s="103"/>
      <c r="M1279" s="103"/>
      <c r="N1279" s="103"/>
      <c r="O1279" s="103"/>
      <c r="P1279" s="103"/>
      <c r="Q1279" s="103"/>
      <c r="R1279" s="103"/>
      <c r="S1279" s="103"/>
      <c r="T1279" s="167">
        <v>0</v>
      </c>
      <c r="U1279" s="145">
        <f>T1279</f>
        <v>0</v>
      </c>
      <c r="V1279" s="347">
        <f>U1279</f>
        <v>0</v>
      </c>
    </row>
    <row r="1280" spans="7:22">
      <c r="G1280" s="60" t="s">
        <v>318</v>
      </c>
      <c r="I1280" s="110"/>
      <c r="J1280" s="103"/>
      <c r="K1280" s="103"/>
      <c r="L1280" s="103"/>
      <c r="M1280" s="103"/>
      <c r="N1280" s="103"/>
      <c r="O1280" s="103"/>
      <c r="P1280" s="103"/>
      <c r="Q1280" s="103"/>
      <c r="R1280" s="103"/>
      <c r="S1280" s="103"/>
      <c r="T1280" s="116">
        <f>U1280</f>
        <v>0</v>
      </c>
      <c r="U1280" s="367">
        <v>0</v>
      </c>
      <c r="V1280" s="389">
        <v>0</v>
      </c>
    </row>
    <row r="1281" spans="2:22">
      <c r="G1281" s="60" t="s">
        <v>319</v>
      </c>
      <c r="I1281" s="47"/>
      <c r="J1281" s="188"/>
      <c r="K1281" s="188"/>
      <c r="L1281" s="188"/>
      <c r="M1281" s="188"/>
      <c r="N1281" s="188"/>
      <c r="O1281" s="188"/>
      <c r="P1281" s="188"/>
      <c r="Q1281" s="188"/>
      <c r="R1281" s="188"/>
      <c r="S1281" s="188"/>
      <c r="T1281" s="188"/>
      <c r="U1281" s="391">
        <v>0</v>
      </c>
      <c r="V1281" s="390">
        <v>0</v>
      </c>
    </row>
    <row r="1282" spans="2:22">
      <c r="G1282" s="26" t="s">
        <v>17</v>
      </c>
      <c r="I1282" s="7">
        <f xml:space="preserve"> I1263 - I1262</f>
        <v>0</v>
      </c>
      <c r="J1282" s="7">
        <f xml:space="preserve"> J1262 + J1265 - J1264 - J1263</f>
        <v>0</v>
      </c>
      <c r="K1282" s="7">
        <f>K1264 - K1265</f>
        <v>0</v>
      </c>
      <c r="L1282" s="7">
        <f>L1264 - L1265</f>
        <v>0</v>
      </c>
      <c r="M1282" s="7">
        <f>M1263-M1264-M1265</f>
        <v>0</v>
      </c>
      <c r="N1282" s="7">
        <f>N1265-N1266-N1267</f>
        <v>0</v>
      </c>
      <c r="O1282" s="7">
        <f>O1267-O1268-O1269</f>
        <v>0</v>
      </c>
      <c r="P1282" s="148">
        <f>P1269-P1270-P1271</f>
        <v>0</v>
      </c>
      <c r="Q1282" s="148">
        <f>Q1271+Q1274-Q1273-Q1272</f>
        <v>0</v>
      </c>
      <c r="R1282" s="148">
        <f>R1273-R1274+R1276</f>
        <v>0</v>
      </c>
      <c r="S1282" s="7">
        <f>S1275-S1276+S1277-S1278</f>
        <v>0</v>
      </c>
      <c r="T1282" s="7">
        <f>T1277-T1278-T1279+T1280</f>
        <v>0</v>
      </c>
      <c r="U1282" s="132">
        <f>U1279-U1280-U1281</f>
        <v>0</v>
      </c>
      <c r="V1282" s="7">
        <f>V1279-V1280-V1281</f>
        <v>0</v>
      </c>
    </row>
    <row r="1283" spans="2:22">
      <c r="G1283" s="6"/>
      <c r="I1283" s="148"/>
      <c r="J1283" s="148"/>
      <c r="K1283" s="148"/>
      <c r="L1283" s="148"/>
      <c r="M1283" s="148"/>
      <c r="N1283" s="148"/>
      <c r="O1283" s="148"/>
      <c r="P1283" s="148"/>
      <c r="Q1283" s="148"/>
      <c r="R1283" s="148"/>
      <c r="S1283" s="148"/>
      <c r="T1283" s="148"/>
      <c r="U1283" s="386"/>
      <c r="V1283" s="148"/>
    </row>
    <row r="1284" spans="2:22">
      <c r="B1284" s="1" t="s">
        <v>324</v>
      </c>
      <c r="G1284" s="26" t="s">
        <v>12</v>
      </c>
      <c r="H1284" s="55"/>
      <c r="I1284" s="149"/>
      <c r="J1284" s="150"/>
      <c r="K1284" s="150"/>
      <c r="L1284" s="150"/>
      <c r="M1284" s="150"/>
      <c r="N1284" s="150"/>
      <c r="O1284" s="150"/>
      <c r="P1284" s="150"/>
      <c r="Q1284" s="150"/>
      <c r="R1284" s="150"/>
      <c r="S1284" s="150"/>
      <c r="T1284" s="150"/>
      <c r="U1284" s="150"/>
      <c r="V1284" s="384"/>
    </row>
    <row r="1285" spans="2:22">
      <c r="G1285" s="6"/>
      <c r="I1285" s="148"/>
      <c r="J1285" s="148"/>
      <c r="K1285" s="148"/>
      <c r="L1285" s="148"/>
      <c r="M1285" s="148"/>
      <c r="N1285" s="148"/>
      <c r="O1285" s="148"/>
      <c r="P1285" s="148"/>
      <c r="Q1285" s="148"/>
      <c r="R1285" s="148"/>
      <c r="S1285" s="148"/>
      <c r="T1285" s="148"/>
      <c r="U1285" s="148"/>
      <c r="V1285" s="148"/>
    </row>
    <row r="1286" spans="2:22" ht="18.75">
      <c r="C1286" s="1" t="s">
        <v>324</v>
      </c>
      <c r="D1286" s="1" t="s">
        <v>241</v>
      </c>
      <c r="E1286" s="1" t="s">
        <v>107</v>
      </c>
      <c r="F1286" s="9" t="s">
        <v>26</v>
      </c>
      <c r="H1286" s="55"/>
      <c r="I1286" s="151">
        <f t="shared" ref="I1286:V1286" si="629" xml:space="preserve"> I1243 + I1248 - I1254 + I1282 + I1284</f>
        <v>0</v>
      </c>
      <c r="J1286" s="152">
        <f t="shared" si="629"/>
        <v>0</v>
      </c>
      <c r="K1286" s="152">
        <f t="shared" si="629"/>
        <v>0</v>
      </c>
      <c r="L1286" s="152">
        <f t="shared" si="629"/>
        <v>0</v>
      </c>
      <c r="M1286" s="152">
        <f t="shared" si="629"/>
        <v>0</v>
      </c>
      <c r="N1286" s="152">
        <f t="shared" si="629"/>
        <v>0</v>
      </c>
      <c r="O1286" s="152">
        <f t="shared" si="629"/>
        <v>0</v>
      </c>
      <c r="P1286" s="152">
        <f t="shared" si="629"/>
        <v>0</v>
      </c>
      <c r="Q1286" s="152">
        <f t="shared" si="629"/>
        <v>0</v>
      </c>
      <c r="R1286" s="152">
        <f t="shared" si="629"/>
        <v>0</v>
      </c>
      <c r="S1286" s="152">
        <f t="shared" si="629"/>
        <v>0</v>
      </c>
      <c r="T1286" s="152">
        <f t="shared" si="629"/>
        <v>0</v>
      </c>
      <c r="U1286" s="152">
        <f t="shared" si="629"/>
        <v>1288.8694154336529</v>
      </c>
      <c r="V1286" s="385">
        <f t="shared" si="629"/>
        <v>5410.1366260717623</v>
      </c>
    </row>
    <row r="1287" spans="2:22">
      <c r="S1287" s="1"/>
    </row>
    <row r="1288" spans="2:22">
      <c r="S1288" s="1"/>
    </row>
    <row r="1289" spans="2:22">
      <c r="S1289" s="1"/>
    </row>
    <row r="1290" spans="2:22" ht="15.75" thickBot="1">
      <c r="S1290" s="1"/>
    </row>
    <row r="1291" spans="2:22">
      <c r="F1291" s="8"/>
      <c r="G1291" s="8"/>
      <c r="H1291" s="8"/>
      <c r="I1291" s="8"/>
      <c r="J1291" s="8"/>
      <c r="K1291" s="8"/>
      <c r="L1291" s="8"/>
      <c r="M1291" s="8"/>
      <c r="N1291" s="8"/>
      <c r="O1291" s="8"/>
      <c r="P1291" s="8"/>
      <c r="Q1291" s="8"/>
      <c r="R1291" s="8"/>
      <c r="S1291" s="8"/>
      <c r="T1291" s="8"/>
      <c r="U1291" s="8"/>
      <c r="V1291" s="8"/>
    </row>
    <row r="1292" spans="2:22" ht="15.75" thickBot="1">
      <c r="S1292" s="1"/>
    </row>
    <row r="1293" spans="2:22" ht="21.75" thickBot="1">
      <c r="F1293" s="13" t="s">
        <v>4</v>
      </c>
      <c r="G1293" s="13"/>
      <c r="H1293" s="179" t="s">
        <v>160</v>
      </c>
      <c r="I1293" s="177"/>
      <c r="S1293" s="1"/>
    </row>
    <row r="1294" spans="2:22">
      <c r="S1294" s="1"/>
    </row>
    <row r="1295" spans="2:22" ht="18.75">
      <c r="F1295" s="9" t="s">
        <v>21</v>
      </c>
      <c r="G1295" s="9"/>
      <c r="I1295" s="2">
        <f>'Facility Detail'!$G$3475</f>
        <v>2011</v>
      </c>
      <c r="J1295" s="2">
        <f>I1295+1</f>
        <v>2012</v>
      </c>
      <c r="K1295" s="2">
        <f>J1295+1</f>
        <v>2013</v>
      </c>
      <c r="L1295" s="2">
        <f t="shared" ref="L1295:P1295" si="630">K1295+1</f>
        <v>2014</v>
      </c>
      <c r="M1295" s="2">
        <f>L1295+1</f>
        <v>2015</v>
      </c>
      <c r="N1295" s="2">
        <f t="shared" si="630"/>
        <v>2016</v>
      </c>
      <c r="O1295" s="2">
        <f t="shared" si="630"/>
        <v>2017</v>
      </c>
      <c r="P1295" s="2">
        <f t="shared" si="630"/>
        <v>2018</v>
      </c>
      <c r="Q1295" s="2">
        <f t="shared" ref="Q1295" si="631">P1295+1</f>
        <v>2019</v>
      </c>
      <c r="R1295" s="2">
        <f t="shared" ref="R1295" si="632">Q1295+1</f>
        <v>2020</v>
      </c>
      <c r="S1295" s="2">
        <f>R1295+1</f>
        <v>2021</v>
      </c>
      <c r="T1295" s="2">
        <f>S1295+1</f>
        <v>2022</v>
      </c>
      <c r="U1295" s="2">
        <f>T1295+1</f>
        <v>2023</v>
      </c>
      <c r="V1295" s="2">
        <f>U1295+1</f>
        <v>2024</v>
      </c>
    </row>
    <row r="1296" spans="2:22">
      <c r="G1296" s="60" t="str">
        <f>"Total MWh Produced / Purchased from " &amp; H1293</f>
        <v>Total MWh Produced / Purchased from Glenrock Wind I</v>
      </c>
      <c r="H1296" s="55"/>
      <c r="I1296" s="3"/>
      <c r="J1296" s="4"/>
      <c r="K1296" s="4"/>
      <c r="L1296" s="4"/>
      <c r="M1296" s="4">
        <v>289386</v>
      </c>
      <c r="N1296" s="4">
        <v>311607</v>
      </c>
      <c r="O1296" s="4">
        <v>268269</v>
      </c>
      <c r="P1296" s="4">
        <v>303865</v>
      </c>
      <c r="Q1296" s="4">
        <v>143370</v>
      </c>
      <c r="R1296" s="4">
        <v>402765</v>
      </c>
      <c r="S1296" s="4">
        <v>339298</v>
      </c>
      <c r="T1296" s="4">
        <v>328535</v>
      </c>
      <c r="U1296" s="5">
        <v>229375</v>
      </c>
      <c r="V1296" s="5">
        <v>347604.92796693021</v>
      </c>
    </row>
    <row r="1297" spans="1:22">
      <c r="G1297" s="60" t="s">
        <v>25</v>
      </c>
      <c r="H1297" s="55"/>
      <c r="I1297" s="260"/>
      <c r="J1297" s="41"/>
      <c r="K1297" s="41"/>
      <c r="L1297" s="41"/>
      <c r="M1297" s="41">
        <v>1</v>
      </c>
      <c r="N1297" s="41">
        <v>1</v>
      </c>
      <c r="O1297" s="41">
        <v>1</v>
      </c>
      <c r="P1297" s="41">
        <v>1</v>
      </c>
      <c r="Q1297" s="41">
        <v>1</v>
      </c>
      <c r="R1297" s="41">
        <v>1</v>
      </c>
      <c r="S1297" s="41">
        <v>1</v>
      </c>
      <c r="T1297" s="41">
        <v>1</v>
      </c>
      <c r="U1297" s="42">
        <v>1</v>
      </c>
      <c r="V1297" s="42">
        <v>1</v>
      </c>
    </row>
    <row r="1298" spans="1:22">
      <c r="G1298" s="60" t="s">
        <v>20</v>
      </c>
      <c r="H1298" s="55"/>
      <c r="I1298" s="261"/>
      <c r="J1298" s="36"/>
      <c r="K1298" s="36"/>
      <c r="L1298" s="36"/>
      <c r="M1298" s="36">
        <v>8.0535999999999996E-2</v>
      </c>
      <c r="N1298" s="36">
        <v>8.1698151927344531E-2</v>
      </c>
      <c r="O1298" s="36">
        <v>8.0833713568703974E-2</v>
      </c>
      <c r="P1298" s="36">
        <v>7.9451999999999995E-2</v>
      </c>
      <c r="Q1298" s="36">
        <v>7.6724662968274293E-2</v>
      </c>
      <c r="R1298" s="36">
        <f>R791</f>
        <v>8.1268700519883177E-2</v>
      </c>
      <c r="S1298" s="36">
        <f>S2</f>
        <v>7.9696892166366717E-2</v>
      </c>
      <c r="T1298" s="36">
        <f>T2</f>
        <v>7.8737918965874246E-2</v>
      </c>
      <c r="U1298" s="36">
        <f>U2</f>
        <v>7.7386335360771719E-2</v>
      </c>
      <c r="V1298" s="36">
        <f>V2</f>
        <v>7.7478165526227077E-2</v>
      </c>
    </row>
    <row r="1299" spans="1:22">
      <c r="A1299" s="1" t="s">
        <v>216</v>
      </c>
      <c r="G1299" s="26" t="s">
        <v>22</v>
      </c>
      <c r="H1299" s="6"/>
      <c r="I1299" s="30">
        <f>ROUND(I1296 * I1297 * I1298,0)</f>
        <v>0</v>
      </c>
      <c r="J1299" s="30">
        <f t="shared" ref="J1299:L1299" si="633">ROUND(J1296 * J1297 * J1298,0)</f>
        <v>0</v>
      </c>
      <c r="K1299" s="30">
        <f t="shared" si="633"/>
        <v>0</v>
      </c>
      <c r="L1299" s="30">
        <f t="shared" si="633"/>
        <v>0</v>
      </c>
      <c r="M1299" s="30">
        <v>23306</v>
      </c>
      <c r="N1299" s="155">
        <v>25457</v>
      </c>
      <c r="O1299" s="155">
        <v>21686</v>
      </c>
      <c r="P1299" s="155">
        <v>24143</v>
      </c>
      <c r="Q1299" s="155">
        <f>Q1296*Q1298</f>
        <v>11000.014929761486</v>
      </c>
      <c r="R1299" s="155">
        <f>R1296*R1298</f>
        <v>32732.188164890747</v>
      </c>
      <c r="S1299" s="155">
        <f>ROUNDDOWN(S1296*S1298,0)</f>
        <v>27040</v>
      </c>
      <c r="T1299" s="155">
        <f>ROUNDUP(T1296*T1298,0)</f>
        <v>25869</v>
      </c>
      <c r="U1299" s="155">
        <f>U1296*U1298</f>
        <v>17750.490673377011</v>
      </c>
      <c r="V1299" s="155">
        <f>V1296*V1298</f>
        <v>26931.792146754058</v>
      </c>
    </row>
    <row r="1300" spans="1:22">
      <c r="I1300" s="29"/>
      <c r="J1300" s="29"/>
      <c r="K1300" s="29"/>
      <c r="L1300" s="29"/>
      <c r="M1300" s="29"/>
      <c r="N1300" s="20"/>
      <c r="O1300" s="20"/>
      <c r="P1300" s="20"/>
      <c r="Q1300" s="20"/>
      <c r="R1300" s="20"/>
      <c r="S1300" s="20"/>
      <c r="T1300" s="20"/>
      <c r="U1300" s="20"/>
      <c r="V1300" s="20"/>
    </row>
    <row r="1301" spans="1:22" ht="18.75">
      <c r="F1301" s="9" t="s">
        <v>118</v>
      </c>
      <c r="I1301" s="2">
        <f>'Facility Detail'!$G$3475</f>
        <v>2011</v>
      </c>
      <c r="J1301" s="2">
        <f>I1301+1</f>
        <v>2012</v>
      </c>
      <c r="K1301" s="2">
        <f>J1301+1</f>
        <v>2013</v>
      </c>
      <c r="L1301" s="2">
        <f t="shared" ref="L1301:N1301" si="634">K1301+1</f>
        <v>2014</v>
      </c>
      <c r="M1301" s="2">
        <f>L1301+1</f>
        <v>2015</v>
      </c>
      <c r="N1301" s="2">
        <f t="shared" si="634"/>
        <v>2016</v>
      </c>
      <c r="O1301" s="2">
        <f t="shared" ref="O1301" si="635">N1301+1</f>
        <v>2017</v>
      </c>
      <c r="P1301" s="2">
        <f t="shared" ref="P1301" si="636">O1301+1</f>
        <v>2018</v>
      </c>
      <c r="Q1301" s="2">
        <f t="shared" ref="Q1301" si="637">P1301+1</f>
        <v>2019</v>
      </c>
      <c r="R1301" s="2">
        <f t="shared" ref="R1301" si="638">Q1301+1</f>
        <v>2020</v>
      </c>
      <c r="S1301" s="2">
        <f>R1301+1</f>
        <v>2021</v>
      </c>
      <c r="T1301" s="2">
        <f>S1301+1</f>
        <v>2022</v>
      </c>
      <c r="U1301" s="2">
        <f>T1301+1</f>
        <v>2023</v>
      </c>
      <c r="V1301" s="2">
        <f>U1301+1</f>
        <v>2024</v>
      </c>
    </row>
    <row r="1302" spans="1:22">
      <c r="G1302" s="60" t="s">
        <v>10</v>
      </c>
      <c r="H1302" s="55"/>
      <c r="I1302" s="38">
        <f>IF($J30 = "Eligible", I1299 * 'Facility Detail'!$G$3472, 0 )</f>
        <v>0</v>
      </c>
      <c r="J1302" s="11">
        <f>IF($J30 = "Eligible", J1299 * 'Facility Detail'!$G$3472, 0 )</f>
        <v>0</v>
      </c>
      <c r="K1302" s="11">
        <f>IF($J30 = "Eligible", K1299 * 'Facility Detail'!$G$3472, 0 )</f>
        <v>0</v>
      </c>
      <c r="L1302" s="11">
        <f>IF($J30 = "Eligible", L1299 * 'Facility Detail'!$G$3472, 0 )</f>
        <v>0</v>
      </c>
      <c r="M1302" s="11">
        <f>IF($J30 = "Eligible", M1299 * 'Facility Detail'!$G$3472, 0 )</f>
        <v>0</v>
      </c>
      <c r="N1302" s="11">
        <f>IF($J30 = "Eligible", N1299 * 'Facility Detail'!$G$3472, 0 )</f>
        <v>0</v>
      </c>
      <c r="O1302" s="11">
        <f>IF($J30 = "Eligible", O1299 * 'Facility Detail'!$G$3472, 0 )</f>
        <v>0</v>
      </c>
      <c r="P1302" s="11">
        <f>IF($J30 = "Eligible", P1299 * 'Facility Detail'!$G$3472, 0 )</f>
        <v>0</v>
      </c>
      <c r="Q1302" s="11">
        <f>IF($J30 = "Eligible", Q1299 * 'Facility Detail'!$G$3472, 0 )</f>
        <v>0</v>
      </c>
      <c r="R1302" s="11">
        <f>IF($J30 = "Eligible", R1299 * 'Facility Detail'!$G$3472, 0 )</f>
        <v>0</v>
      </c>
      <c r="S1302" s="11">
        <f>IF($J30 = "Eligible", S1299 * 'Facility Detail'!$G$3472, 0 )</f>
        <v>0</v>
      </c>
      <c r="T1302" s="11">
        <f>IF($J30 = "Eligible", T1299 * 'Facility Detail'!$G$3472, 0 )</f>
        <v>0</v>
      </c>
      <c r="U1302" s="11">
        <f>IF($J30 = "Eligible", U1299 * 'Facility Detail'!$G$3472, 0 )</f>
        <v>0</v>
      </c>
      <c r="V1302" s="370">
        <f>IF($J30 = "Eligible", V1299 * 'Facility Detail'!$G$3472, 0 )</f>
        <v>0</v>
      </c>
    </row>
    <row r="1303" spans="1:22">
      <c r="G1303" s="60" t="s">
        <v>6</v>
      </c>
      <c r="H1303" s="55"/>
      <c r="I1303" s="39">
        <f t="shared" ref="I1303:V1303" si="639">IF($K30= "Eligible", I1299, 0 )</f>
        <v>0</v>
      </c>
      <c r="J1303" s="187">
        <f t="shared" si="639"/>
        <v>0</v>
      </c>
      <c r="K1303" s="187">
        <f t="shared" si="639"/>
        <v>0</v>
      </c>
      <c r="L1303" s="187">
        <f t="shared" si="639"/>
        <v>0</v>
      </c>
      <c r="M1303" s="187">
        <f t="shared" si="639"/>
        <v>0</v>
      </c>
      <c r="N1303" s="187">
        <f t="shared" si="639"/>
        <v>0</v>
      </c>
      <c r="O1303" s="187">
        <f t="shared" si="639"/>
        <v>0</v>
      </c>
      <c r="P1303" s="187">
        <f t="shared" si="639"/>
        <v>0</v>
      </c>
      <c r="Q1303" s="187">
        <f t="shared" si="639"/>
        <v>0</v>
      </c>
      <c r="R1303" s="187">
        <f t="shared" si="639"/>
        <v>0</v>
      </c>
      <c r="S1303" s="187">
        <f t="shared" si="639"/>
        <v>0</v>
      </c>
      <c r="T1303" s="187">
        <f t="shared" si="639"/>
        <v>0</v>
      </c>
      <c r="U1303" s="187">
        <f t="shared" si="639"/>
        <v>0</v>
      </c>
      <c r="V1303" s="371">
        <f t="shared" si="639"/>
        <v>0</v>
      </c>
    </row>
    <row r="1304" spans="1:22">
      <c r="G1304" s="26" t="s">
        <v>120</v>
      </c>
      <c r="H1304" s="6"/>
      <c r="I1304" s="32">
        <f>SUM(I1302:I1303)</f>
        <v>0</v>
      </c>
      <c r="J1304" s="33">
        <f t="shared" ref="J1304:S1304" si="640">SUM(J1302:J1303)</f>
        <v>0</v>
      </c>
      <c r="K1304" s="33">
        <f t="shared" si="640"/>
        <v>0</v>
      </c>
      <c r="L1304" s="33">
        <f t="shared" si="640"/>
        <v>0</v>
      </c>
      <c r="M1304" s="33">
        <f t="shared" si="640"/>
        <v>0</v>
      </c>
      <c r="N1304" s="33">
        <f t="shared" si="640"/>
        <v>0</v>
      </c>
      <c r="O1304" s="33">
        <f t="shared" si="640"/>
        <v>0</v>
      </c>
      <c r="P1304" s="33">
        <f t="shared" si="640"/>
        <v>0</v>
      </c>
      <c r="Q1304" s="33">
        <f t="shared" si="640"/>
        <v>0</v>
      </c>
      <c r="R1304" s="33">
        <f t="shared" si="640"/>
        <v>0</v>
      </c>
      <c r="S1304" s="33">
        <f t="shared" si="640"/>
        <v>0</v>
      </c>
      <c r="T1304" s="33">
        <f t="shared" ref="T1304:U1304" si="641">SUM(T1302:T1303)</f>
        <v>0</v>
      </c>
      <c r="U1304" s="33">
        <f t="shared" si="641"/>
        <v>0</v>
      </c>
      <c r="V1304" s="33">
        <f t="shared" ref="V1304" si="642">SUM(V1302:V1303)</f>
        <v>0</v>
      </c>
    </row>
    <row r="1305" spans="1:22">
      <c r="I1305" s="31"/>
      <c r="J1305" s="24"/>
      <c r="K1305" s="24"/>
      <c r="L1305" s="24"/>
      <c r="M1305" s="24"/>
      <c r="N1305" s="24"/>
      <c r="O1305" s="24"/>
      <c r="P1305" s="24"/>
      <c r="Q1305" s="24"/>
      <c r="R1305" s="24"/>
      <c r="S1305" s="24"/>
      <c r="T1305" s="24"/>
      <c r="U1305" s="24"/>
      <c r="V1305" s="24"/>
    </row>
    <row r="1306" spans="1:22" ht="18.75">
      <c r="F1306" s="9" t="s">
        <v>30</v>
      </c>
      <c r="I1306" s="2">
        <f>'Facility Detail'!$G$3475</f>
        <v>2011</v>
      </c>
      <c r="J1306" s="2">
        <f>I1306+1</f>
        <v>2012</v>
      </c>
      <c r="K1306" s="2">
        <f>J1306+1</f>
        <v>2013</v>
      </c>
      <c r="L1306" s="2">
        <f t="shared" ref="L1306:N1306" si="643">K1306+1</f>
        <v>2014</v>
      </c>
      <c r="M1306" s="2">
        <f>L1306+1</f>
        <v>2015</v>
      </c>
      <c r="N1306" s="2">
        <f t="shared" si="643"/>
        <v>2016</v>
      </c>
      <c r="O1306" s="2">
        <f t="shared" ref="O1306" si="644">N1306+1</f>
        <v>2017</v>
      </c>
      <c r="P1306" s="2">
        <f t="shared" ref="P1306" si="645">O1306+1</f>
        <v>2018</v>
      </c>
      <c r="Q1306" s="2">
        <f t="shared" ref="Q1306" si="646">P1306+1</f>
        <v>2019</v>
      </c>
      <c r="R1306" s="2">
        <f t="shared" ref="R1306" si="647">Q1306+1</f>
        <v>2020</v>
      </c>
      <c r="S1306" s="2">
        <f>R1306+1</f>
        <v>2021</v>
      </c>
      <c r="T1306" s="2">
        <f>S1306+1</f>
        <v>2022</v>
      </c>
      <c r="U1306" s="2">
        <f>T1306+1</f>
        <v>2023</v>
      </c>
      <c r="V1306" s="2">
        <f>U1306+1</f>
        <v>2024</v>
      </c>
    </row>
    <row r="1307" spans="1:22">
      <c r="G1307" s="60" t="s">
        <v>47</v>
      </c>
      <c r="H1307" s="55"/>
      <c r="I1307" s="69"/>
      <c r="J1307" s="70"/>
      <c r="K1307" s="70"/>
      <c r="L1307" s="70"/>
      <c r="M1307" s="70"/>
      <c r="N1307" s="70"/>
      <c r="O1307" s="70"/>
      <c r="P1307" s="70"/>
      <c r="Q1307" s="70"/>
      <c r="R1307" s="70"/>
      <c r="S1307" s="70"/>
      <c r="T1307" s="70"/>
      <c r="U1307" s="70"/>
      <c r="V1307" s="372"/>
    </row>
    <row r="1308" spans="1:22">
      <c r="G1308" s="61" t="s">
        <v>23</v>
      </c>
      <c r="H1308" s="129"/>
      <c r="I1308" s="71"/>
      <c r="J1308" s="72"/>
      <c r="K1308" s="72"/>
      <c r="L1308" s="72"/>
      <c r="M1308" s="72"/>
      <c r="N1308" s="72"/>
      <c r="O1308" s="72"/>
      <c r="P1308" s="72"/>
      <c r="Q1308" s="72"/>
      <c r="R1308" s="72"/>
      <c r="S1308" s="72"/>
      <c r="T1308" s="72"/>
      <c r="U1308" s="72"/>
      <c r="V1308" s="373"/>
    </row>
    <row r="1309" spans="1:22">
      <c r="G1309" s="61" t="s">
        <v>89</v>
      </c>
      <c r="H1309" s="128"/>
      <c r="I1309" s="43"/>
      <c r="J1309" s="44"/>
      <c r="K1309" s="44"/>
      <c r="L1309" s="44"/>
      <c r="M1309" s="44"/>
      <c r="N1309" s="44"/>
      <c r="O1309" s="44"/>
      <c r="P1309" s="44"/>
      <c r="Q1309" s="44"/>
      <c r="R1309" s="44"/>
      <c r="S1309" s="44"/>
      <c r="T1309" s="44"/>
      <c r="U1309" s="44"/>
      <c r="V1309" s="374"/>
    </row>
    <row r="1310" spans="1:22">
      <c r="G1310" s="26" t="s">
        <v>90</v>
      </c>
      <c r="I1310" s="7">
        <f>SUM(I1307:I1309)</f>
        <v>0</v>
      </c>
      <c r="J1310" s="7">
        <f>SUM(J1307:J1309)</f>
        <v>0</v>
      </c>
      <c r="K1310" s="7">
        <f>SUM(K1307:K1309)</f>
        <v>0</v>
      </c>
      <c r="L1310" s="7">
        <f t="shared" ref="L1310:N1310" si="648">SUM(L1307:L1309)</f>
        <v>0</v>
      </c>
      <c r="M1310" s="7">
        <f t="shared" si="648"/>
        <v>0</v>
      </c>
      <c r="N1310" s="7">
        <f t="shared" si="648"/>
        <v>0</v>
      </c>
      <c r="O1310" s="7">
        <f t="shared" ref="O1310:Q1310" si="649">SUM(O1307:O1309)</f>
        <v>0</v>
      </c>
      <c r="P1310" s="7">
        <f t="shared" si="649"/>
        <v>0</v>
      </c>
      <c r="Q1310" s="7">
        <f t="shared" si="649"/>
        <v>0</v>
      </c>
      <c r="R1310" s="7">
        <f t="shared" ref="R1310:S1310" si="650">SUM(R1307:R1309)</f>
        <v>0</v>
      </c>
      <c r="S1310" s="7">
        <f t="shared" si="650"/>
        <v>0</v>
      </c>
      <c r="T1310" s="7">
        <f t="shared" ref="T1310:U1310" si="651">SUM(T1307:T1309)</f>
        <v>0</v>
      </c>
      <c r="U1310" s="132">
        <f t="shared" si="651"/>
        <v>0</v>
      </c>
      <c r="V1310" s="7">
        <f t="shared" ref="V1310" si="652">SUM(V1307:V1309)</f>
        <v>0</v>
      </c>
    </row>
    <row r="1311" spans="1:22">
      <c r="G1311" s="6"/>
      <c r="I1311" s="7"/>
      <c r="J1311" s="7"/>
      <c r="K1311" s="7"/>
      <c r="L1311" s="23"/>
      <c r="M1311" s="23"/>
      <c r="N1311" s="23"/>
      <c r="O1311" s="23"/>
      <c r="P1311" s="23"/>
      <c r="Q1311" s="23"/>
      <c r="R1311" s="23"/>
      <c r="S1311" s="23"/>
      <c r="T1311" s="23"/>
      <c r="U1311" s="23"/>
      <c r="V1311" s="23"/>
    </row>
    <row r="1312" spans="1:22" ht="18.75">
      <c r="F1312" s="9" t="s">
        <v>100</v>
      </c>
      <c r="I1312" s="2">
        <f>'Facility Detail'!$G$3475</f>
        <v>2011</v>
      </c>
      <c r="J1312" s="2">
        <f>I1312+1</f>
        <v>2012</v>
      </c>
      <c r="K1312" s="2">
        <f>J1312+1</f>
        <v>2013</v>
      </c>
      <c r="L1312" s="2">
        <f t="shared" ref="L1312:P1312" si="653">K1312+1</f>
        <v>2014</v>
      </c>
      <c r="M1312" s="2">
        <f>L1312+1</f>
        <v>2015</v>
      </c>
      <c r="N1312" s="2">
        <f t="shared" si="653"/>
        <v>2016</v>
      </c>
      <c r="O1312" s="2">
        <f t="shared" si="653"/>
        <v>2017</v>
      </c>
      <c r="P1312" s="2">
        <f t="shared" si="653"/>
        <v>2018</v>
      </c>
      <c r="Q1312" s="2">
        <f t="shared" ref="Q1312" si="654">P1312+1</f>
        <v>2019</v>
      </c>
      <c r="R1312" s="2">
        <f t="shared" ref="R1312" si="655">Q1312+1</f>
        <v>2020</v>
      </c>
      <c r="S1312" s="2">
        <f>R1312+1</f>
        <v>2021</v>
      </c>
      <c r="T1312" s="2">
        <f>S1312+1</f>
        <v>2022</v>
      </c>
      <c r="U1312" s="2">
        <f>T1312+1</f>
        <v>2023</v>
      </c>
      <c r="V1312" s="2">
        <f>U1312+1</f>
        <v>2024</v>
      </c>
    </row>
    <row r="1313" spans="7:22">
      <c r="G1313" s="60" t="s">
        <v>68</v>
      </c>
      <c r="I1313" s="3"/>
      <c r="J1313" s="45">
        <f>I1313</f>
        <v>0</v>
      </c>
      <c r="K1313" s="102"/>
      <c r="L1313" s="102"/>
      <c r="M1313" s="102"/>
      <c r="N1313" s="102"/>
      <c r="O1313" s="102"/>
      <c r="P1313" s="102"/>
      <c r="Q1313" s="102"/>
      <c r="R1313" s="102"/>
      <c r="S1313" s="102"/>
      <c r="T1313" s="210"/>
      <c r="U1313" s="210"/>
      <c r="V1313" s="376"/>
    </row>
    <row r="1314" spans="7:22">
      <c r="G1314" s="60" t="s">
        <v>69</v>
      </c>
      <c r="I1314" s="122">
        <f>J1314</f>
        <v>0</v>
      </c>
      <c r="J1314" s="10"/>
      <c r="K1314" s="58"/>
      <c r="L1314" s="58"/>
      <c r="M1314" s="58"/>
      <c r="N1314" s="58"/>
      <c r="O1314" s="58"/>
      <c r="P1314" s="58"/>
      <c r="Q1314" s="58"/>
      <c r="R1314" s="58"/>
      <c r="S1314" s="58"/>
      <c r="T1314" s="211"/>
      <c r="U1314" s="211"/>
      <c r="V1314" s="377"/>
    </row>
    <row r="1315" spans="7:22">
      <c r="G1315" s="60" t="s">
        <v>70</v>
      </c>
      <c r="I1315" s="46"/>
      <c r="J1315" s="10">
        <f>J1299</f>
        <v>0</v>
      </c>
      <c r="K1315" s="54">
        <f>J1315</f>
        <v>0</v>
      </c>
      <c r="L1315" s="58"/>
      <c r="M1315" s="58"/>
      <c r="N1315" s="58"/>
      <c r="O1315" s="58"/>
      <c r="P1315" s="58"/>
      <c r="Q1315" s="58"/>
      <c r="R1315" s="58"/>
      <c r="S1315" s="58"/>
      <c r="T1315" s="211"/>
      <c r="U1315" s="211"/>
      <c r="V1315" s="377"/>
    </row>
    <row r="1316" spans="7:22">
      <c r="G1316" s="60" t="s">
        <v>71</v>
      </c>
      <c r="I1316" s="46"/>
      <c r="J1316" s="54">
        <f>K1316</f>
        <v>0</v>
      </c>
      <c r="K1316" s="10"/>
      <c r="L1316" s="58"/>
      <c r="M1316" s="58"/>
      <c r="N1316" s="58"/>
      <c r="O1316" s="58"/>
      <c r="P1316" s="58"/>
      <c r="Q1316" s="58"/>
      <c r="R1316" s="58"/>
      <c r="S1316" s="58"/>
      <c r="T1316" s="211"/>
      <c r="U1316" s="211"/>
      <c r="V1316" s="377"/>
    </row>
    <row r="1317" spans="7:22">
      <c r="G1317" s="60" t="s">
        <v>170</v>
      </c>
      <c r="I1317" s="46"/>
      <c r="J1317" s="114"/>
      <c r="K1317" s="10">
        <f>K1299</f>
        <v>0</v>
      </c>
      <c r="L1317" s="115">
        <f>K1317</f>
        <v>0</v>
      </c>
      <c r="M1317" s="58"/>
      <c r="N1317" s="58"/>
      <c r="O1317" s="58"/>
      <c r="P1317" s="58"/>
      <c r="Q1317" s="58"/>
      <c r="R1317" s="58"/>
      <c r="S1317" s="58"/>
      <c r="T1317" s="140"/>
      <c r="U1317" s="140"/>
      <c r="V1317" s="378"/>
    </row>
    <row r="1318" spans="7:22">
      <c r="G1318" s="60" t="s">
        <v>171</v>
      </c>
      <c r="I1318" s="46"/>
      <c r="J1318" s="114"/>
      <c r="K1318" s="54">
        <f>L1318</f>
        <v>0</v>
      </c>
      <c r="L1318" s="10"/>
      <c r="M1318" s="58"/>
      <c r="N1318" s="58"/>
      <c r="O1318" s="58" t="s">
        <v>169</v>
      </c>
      <c r="P1318" s="58"/>
      <c r="Q1318" s="58"/>
      <c r="R1318" s="58"/>
      <c r="S1318" s="58"/>
      <c r="T1318" s="140"/>
      <c r="U1318" s="140"/>
      <c r="V1318" s="378"/>
    </row>
    <row r="1319" spans="7:22">
      <c r="G1319" s="60" t="s">
        <v>172</v>
      </c>
      <c r="I1319" s="46"/>
      <c r="J1319" s="114"/>
      <c r="K1319" s="114"/>
      <c r="L1319" s="10"/>
      <c r="M1319" s="115">
        <f>L1319</f>
        <v>0</v>
      </c>
      <c r="N1319" s="114">
        <f>M1319</f>
        <v>0</v>
      </c>
      <c r="O1319" s="58"/>
      <c r="P1319" s="58"/>
      <c r="Q1319" s="58"/>
      <c r="R1319" s="58"/>
      <c r="S1319" s="58"/>
      <c r="T1319" s="140"/>
      <c r="U1319" s="140"/>
      <c r="V1319" s="378"/>
    </row>
    <row r="1320" spans="7:22">
      <c r="G1320" s="60" t="s">
        <v>173</v>
      </c>
      <c r="I1320" s="46"/>
      <c r="J1320" s="114"/>
      <c r="K1320" s="114"/>
      <c r="L1320" s="54">
        <f>M1320</f>
        <v>0</v>
      </c>
      <c r="M1320" s="10"/>
      <c r="N1320" s="114"/>
      <c r="O1320" s="58"/>
      <c r="P1320" s="58"/>
      <c r="Q1320" s="58"/>
      <c r="R1320" s="58"/>
      <c r="S1320" s="58"/>
      <c r="T1320" s="140"/>
      <c r="U1320" s="140"/>
      <c r="V1320" s="378"/>
    </row>
    <row r="1321" spans="7:22">
      <c r="G1321" s="60" t="s">
        <v>174</v>
      </c>
      <c r="I1321" s="46"/>
      <c r="J1321" s="114"/>
      <c r="K1321" s="114"/>
      <c r="L1321" s="114"/>
      <c r="M1321" s="10">
        <f>M1299</f>
        <v>23306</v>
      </c>
      <c r="N1321" s="115">
        <f>M1321</f>
        <v>23306</v>
      </c>
      <c r="O1321" s="58"/>
      <c r="P1321" s="58"/>
      <c r="Q1321" s="58"/>
      <c r="R1321" s="58"/>
      <c r="S1321" s="58"/>
      <c r="T1321" s="140"/>
      <c r="U1321" s="140"/>
      <c r="V1321" s="378"/>
    </row>
    <row r="1322" spans="7:22">
      <c r="G1322" s="60" t="s">
        <v>175</v>
      </c>
      <c r="I1322" s="46"/>
      <c r="J1322" s="114"/>
      <c r="K1322" s="114"/>
      <c r="L1322" s="114"/>
      <c r="M1322" s="54"/>
      <c r="N1322" s="10"/>
      <c r="O1322" s="58"/>
      <c r="P1322" s="58"/>
      <c r="Q1322" s="58"/>
      <c r="R1322" s="58"/>
      <c r="S1322" s="58"/>
      <c r="T1322" s="140"/>
      <c r="U1322" s="140"/>
      <c r="V1322" s="378"/>
    </row>
    <row r="1323" spans="7:22">
      <c r="G1323" s="60" t="s">
        <v>176</v>
      </c>
      <c r="I1323" s="46"/>
      <c r="J1323" s="114"/>
      <c r="K1323" s="114"/>
      <c r="L1323" s="114"/>
      <c r="M1323" s="114"/>
      <c r="N1323" s="143">
        <v>13886</v>
      </c>
      <c r="O1323" s="116">
        <f>N1323</f>
        <v>13886</v>
      </c>
      <c r="P1323" s="58"/>
      <c r="Q1323" s="58"/>
      <c r="R1323" s="58"/>
      <c r="S1323" s="58"/>
      <c r="T1323" s="140"/>
      <c r="U1323" s="140"/>
      <c r="V1323" s="378"/>
    </row>
    <row r="1324" spans="7:22">
      <c r="G1324" s="60" t="s">
        <v>167</v>
      </c>
      <c r="I1324" s="46"/>
      <c r="J1324" s="114"/>
      <c r="K1324" s="114"/>
      <c r="L1324" s="114"/>
      <c r="M1324" s="114"/>
      <c r="N1324" s="144"/>
      <c r="O1324" s="117"/>
      <c r="P1324" s="58"/>
      <c r="Q1324" s="58"/>
      <c r="R1324" s="58"/>
      <c r="S1324" s="58"/>
      <c r="T1324" s="140"/>
      <c r="U1324" s="140"/>
      <c r="V1324" s="378"/>
    </row>
    <row r="1325" spans="7:22">
      <c r="G1325" s="60" t="s">
        <v>168</v>
      </c>
      <c r="I1325" s="46"/>
      <c r="J1325" s="114"/>
      <c r="K1325" s="114"/>
      <c r="L1325" s="114"/>
      <c r="M1325" s="114"/>
      <c r="N1325" s="114"/>
      <c r="O1325" s="117">
        <v>0</v>
      </c>
      <c r="P1325" s="116">
        <f>O1325</f>
        <v>0</v>
      </c>
      <c r="Q1325" s="58"/>
      <c r="R1325" s="58"/>
      <c r="S1325" s="58"/>
      <c r="T1325" s="140"/>
      <c r="U1325" s="140"/>
      <c r="V1325" s="378"/>
    </row>
    <row r="1326" spans="7:22">
      <c r="G1326" s="60" t="s">
        <v>185</v>
      </c>
      <c r="I1326" s="46"/>
      <c r="J1326" s="114"/>
      <c r="K1326" s="114"/>
      <c r="L1326" s="114"/>
      <c r="M1326" s="114"/>
      <c r="N1326" s="114"/>
      <c r="O1326" s="116"/>
      <c r="P1326" s="117"/>
      <c r="Q1326" s="58"/>
      <c r="R1326" s="58"/>
      <c r="S1326" s="58"/>
      <c r="T1326" s="140"/>
      <c r="U1326" s="140"/>
      <c r="V1326" s="378"/>
    </row>
    <row r="1327" spans="7:22">
      <c r="G1327" s="60" t="s">
        <v>186</v>
      </c>
      <c r="I1327" s="46"/>
      <c r="J1327" s="114"/>
      <c r="K1327" s="114"/>
      <c r="L1327" s="114"/>
      <c r="M1327" s="114"/>
      <c r="N1327" s="114"/>
      <c r="O1327" s="114"/>
      <c r="P1327" s="117">
        <v>0</v>
      </c>
      <c r="Q1327" s="54">
        <f>P1327</f>
        <v>0</v>
      </c>
      <c r="R1327" s="58"/>
      <c r="S1327" s="58"/>
      <c r="T1327" s="140"/>
      <c r="U1327" s="140"/>
      <c r="V1327" s="378"/>
    </row>
    <row r="1328" spans="7:22">
      <c r="G1328" s="60" t="s">
        <v>187</v>
      </c>
      <c r="I1328" s="46"/>
      <c r="J1328" s="114"/>
      <c r="K1328" s="114"/>
      <c r="L1328" s="114"/>
      <c r="M1328" s="114"/>
      <c r="N1328" s="114"/>
      <c r="O1328" s="114"/>
      <c r="P1328" s="116"/>
      <c r="Q1328" s="275"/>
      <c r="R1328" s="58"/>
      <c r="S1328" s="58"/>
      <c r="T1328" s="140"/>
      <c r="U1328" s="140"/>
      <c r="V1328" s="378"/>
    </row>
    <row r="1329" spans="2:22">
      <c r="G1329" s="60" t="s">
        <v>188</v>
      </c>
      <c r="I1329" s="46"/>
      <c r="J1329" s="114"/>
      <c r="K1329" s="114"/>
      <c r="L1329" s="114"/>
      <c r="M1329" s="114"/>
      <c r="N1329" s="114"/>
      <c r="O1329" s="114"/>
      <c r="P1329" s="114"/>
      <c r="Q1329" s="117">
        <v>0</v>
      </c>
      <c r="R1329" s="145">
        <f>Q1329</f>
        <v>0</v>
      </c>
      <c r="S1329" s="58"/>
      <c r="T1329" s="140"/>
      <c r="U1329" s="140"/>
      <c r="V1329" s="378"/>
    </row>
    <row r="1330" spans="2:22">
      <c r="G1330" s="60" t="s">
        <v>189</v>
      </c>
      <c r="I1330" s="46"/>
      <c r="J1330" s="114"/>
      <c r="K1330" s="114"/>
      <c r="L1330" s="114"/>
      <c r="M1330" s="114"/>
      <c r="N1330" s="114"/>
      <c r="O1330" s="114"/>
      <c r="P1330" s="114"/>
      <c r="Q1330" s="145"/>
      <c r="R1330" s="167"/>
      <c r="S1330" s="58"/>
      <c r="T1330" s="140"/>
      <c r="U1330" s="140"/>
      <c r="V1330" s="378"/>
    </row>
    <row r="1331" spans="2:22">
      <c r="G1331" s="60" t="s">
        <v>190</v>
      </c>
      <c r="I1331" s="46"/>
      <c r="J1331" s="114"/>
      <c r="K1331" s="114"/>
      <c r="L1331" s="114"/>
      <c r="M1331" s="114"/>
      <c r="N1331" s="114"/>
      <c r="O1331" s="114"/>
      <c r="P1331" s="114"/>
      <c r="Q1331" s="114"/>
      <c r="R1331" s="167">
        <v>0</v>
      </c>
      <c r="S1331" s="145">
        <f>R1331</f>
        <v>0</v>
      </c>
      <c r="T1331" s="140"/>
      <c r="U1331" s="140"/>
      <c r="V1331" s="378"/>
    </row>
    <row r="1332" spans="2:22">
      <c r="G1332" s="60" t="s">
        <v>199</v>
      </c>
      <c r="I1332" s="46"/>
      <c r="J1332" s="114"/>
      <c r="K1332" s="114"/>
      <c r="L1332" s="114"/>
      <c r="M1332" s="114"/>
      <c r="N1332" s="114"/>
      <c r="O1332" s="114"/>
      <c r="P1332" s="114"/>
      <c r="Q1332" s="114"/>
      <c r="R1332" s="116">
        <f>S1332</f>
        <v>20000</v>
      </c>
      <c r="S1332" s="167">
        <v>20000</v>
      </c>
      <c r="T1332" s="140"/>
      <c r="U1332" s="140"/>
      <c r="V1332" s="378"/>
    </row>
    <row r="1333" spans="2:22">
      <c r="G1333" s="60" t="s">
        <v>200</v>
      </c>
      <c r="I1333" s="46"/>
      <c r="J1333" s="114"/>
      <c r="K1333" s="114"/>
      <c r="L1333" s="114"/>
      <c r="M1333" s="114"/>
      <c r="N1333" s="114"/>
      <c r="O1333" s="114"/>
      <c r="P1333" s="114"/>
      <c r="Q1333" s="114"/>
      <c r="R1333" s="114"/>
      <c r="S1333" s="167">
        <v>0</v>
      </c>
      <c r="T1333" s="145">
        <f>S1333</f>
        <v>0</v>
      </c>
      <c r="U1333" s="140"/>
      <c r="V1333" s="378"/>
    </row>
    <row r="1334" spans="2:22">
      <c r="G1334" s="60" t="s">
        <v>308</v>
      </c>
      <c r="I1334" s="46"/>
      <c r="J1334" s="114"/>
      <c r="K1334" s="114"/>
      <c r="L1334" s="114"/>
      <c r="M1334" s="114"/>
      <c r="N1334" s="114"/>
      <c r="O1334" s="114"/>
      <c r="P1334" s="114"/>
      <c r="Q1334" s="114"/>
      <c r="R1334" s="114"/>
      <c r="S1334" s="116">
        <f>T1334</f>
        <v>0</v>
      </c>
      <c r="T1334" s="167"/>
      <c r="U1334" s="140"/>
      <c r="V1334" s="378"/>
    </row>
    <row r="1335" spans="2:22">
      <c r="G1335" s="60" t="s">
        <v>307</v>
      </c>
      <c r="I1335" s="110"/>
      <c r="J1335" s="103"/>
      <c r="K1335" s="103"/>
      <c r="L1335" s="103"/>
      <c r="M1335" s="103"/>
      <c r="N1335" s="103"/>
      <c r="O1335" s="103"/>
      <c r="P1335" s="103"/>
      <c r="Q1335" s="103"/>
      <c r="R1335" s="103"/>
      <c r="S1335" s="103"/>
      <c r="T1335" s="167"/>
      <c r="U1335" s="145">
        <f>T1335</f>
        <v>0</v>
      </c>
      <c r="V1335" s="347">
        <f>U1335</f>
        <v>0</v>
      </c>
    </row>
    <row r="1336" spans="2:22">
      <c r="G1336" s="60" t="s">
        <v>318</v>
      </c>
      <c r="I1336" s="110"/>
      <c r="J1336" s="103"/>
      <c r="K1336" s="103"/>
      <c r="L1336" s="103"/>
      <c r="M1336" s="103"/>
      <c r="N1336" s="103"/>
      <c r="O1336" s="103"/>
      <c r="P1336" s="103"/>
      <c r="Q1336" s="103"/>
      <c r="R1336" s="103"/>
      <c r="S1336" s="103"/>
      <c r="T1336" s="116">
        <f>U1336</f>
        <v>0</v>
      </c>
      <c r="U1336" s="367"/>
      <c r="V1336" s="389"/>
    </row>
    <row r="1337" spans="2:22">
      <c r="G1337" s="60" t="s">
        <v>319</v>
      </c>
      <c r="I1337" s="47"/>
      <c r="J1337" s="188"/>
      <c r="K1337" s="188"/>
      <c r="L1337" s="188"/>
      <c r="M1337" s="188"/>
      <c r="N1337" s="188"/>
      <c r="O1337" s="188"/>
      <c r="P1337" s="188"/>
      <c r="Q1337" s="188"/>
      <c r="R1337" s="188"/>
      <c r="S1337" s="188"/>
      <c r="T1337" s="188"/>
      <c r="U1337" s="391"/>
      <c r="V1337" s="390"/>
    </row>
    <row r="1338" spans="2:22">
      <c r="B1338" s="1" t="s">
        <v>216</v>
      </c>
      <c r="G1338" s="26" t="s">
        <v>17</v>
      </c>
      <c r="I1338" s="7">
        <f xml:space="preserve"> I1317 - I1313</f>
        <v>0</v>
      </c>
      <c r="J1338" s="7">
        <f xml:space="preserve"> J1313 + J1321 - J1318 - J1317</f>
        <v>0</v>
      </c>
      <c r="K1338" s="7">
        <f>K1318 - K1321</f>
        <v>0</v>
      </c>
      <c r="L1338" s="7">
        <f>L1318 - L1321</f>
        <v>0</v>
      </c>
      <c r="M1338" s="7">
        <f>M1319-M1320-M1321</f>
        <v>-23306</v>
      </c>
      <c r="N1338" s="7">
        <f>N1321-N1322-N1323</f>
        <v>9420</v>
      </c>
      <c r="O1338" s="7">
        <f>O1323-O1324-O1325</f>
        <v>13886</v>
      </c>
      <c r="P1338" s="148">
        <f>P1325-P1326-P1327</f>
        <v>0</v>
      </c>
      <c r="Q1338" s="148">
        <f>Q1327-Q1328-Q1329</f>
        <v>0</v>
      </c>
      <c r="R1338" s="148">
        <f>R1332</f>
        <v>20000</v>
      </c>
      <c r="S1338" s="7">
        <f>S1331-S1332-S1333</f>
        <v>-20000</v>
      </c>
      <c r="T1338" s="7">
        <f>T1333-T1334-T1335</f>
        <v>0</v>
      </c>
      <c r="U1338" s="132">
        <f>U1333-U1334-U1335</f>
        <v>0</v>
      </c>
      <c r="V1338" s="7">
        <f>V1333-V1334-V1335</f>
        <v>0</v>
      </c>
    </row>
    <row r="1339" spans="2:22">
      <c r="G1339" s="6"/>
      <c r="I1339" s="148"/>
      <c r="J1339" s="148"/>
      <c r="K1339" s="148"/>
      <c r="L1339" s="148"/>
      <c r="M1339" s="148"/>
      <c r="N1339" s="148"/>
      <c r="O1339" s="148"/>
      <c r="P1339" s="148"/>
      <c r="Q1339" s="148"/>
      <c r="R1339" s="148"/>
      <c r="S1339" s="148"/>
      <c r="T1339" s="148"/>
      <c r="U1339" s="386"/>
      <c r="V1339" s="148"/>
    </row>
    <row r="1340" spans="2:22">
      <c r="G1340" s="26" t="s">
        <v>12</v>
      </c>
      <c r="H1340" s="55"/>
      <c r="I1340" s="149"/>
      <c r="J1340" s="150"/>
      <c r="K1340" s="150"/>
      <c r="L1340" s="150"/>
      <c r="M1340" s="150"/>
      <c r="N1340" s="150"/>
      <c r="O1340" s="150"/>
      <c r="P1340" s="150"/>
      <c r="Q1340" s="150"/>
      <c r="R1340" s="150"/>
      <c r="S1340" s="150"/>
      <c r="T1340" s="150"/>
      <c r="U1340" s="150"/>
      <c r="V1340" s="384"/>
    </row>
    <row r="1341" spans="2:22">
      <c r="G1341" s="6"/>
      <c r="I1341" s="148"/>
      <c r="J1341" s="148"/>
      <c r="K1341" s="148"/>
      <c r="L1341" s="148"/>
      <c r="M1341" s="148"/>
      <c r="N1341" s="148"/>
      <c r="O1341" s="148"/>
      <c r="P1341" s="148"/>
      <c r="Q1341" s="148"/>
      <c r="R1341" s="148"/>
      <c r="S1341" s="148"/>
      <c r="T1341" s="148"/>
      <c r="U1341" s="148"/>
      <c r="V1341" s="148"/>
    </row>
    <row r="1342" spans="2:22" ht="18.75">
      <c r="C1342" s="1" t="s">
        <v>216</v>
      </c>
      <c r="D1342" s="1" t="s">
        <v>161</v>
      </c>
      <c r="E1342" s="1" t="s">
        <v>107</v>
      </c>
      <c r="F1342" s="9" t="s">
        <v>26</v>
      </c>
      <c r="H1342" s="55"/>
      <c r="I1342" s="151">
        <f t="shared" ref="I1342:S1342" si="656" xml:space="preserve"> I1299 + I1304 - I1310 + I1338 + I1340</f>
        <v>0</v>
      </c>
      <c r="J1342" s="152">
        <f t="shared" si="656"/>
        <v>0</v>
      </c>
      <c r="K1342" s="152">
        <f t="shared" si="656"/>
        <v>0</v>
      </c>
      <c r="L1342" s="152">
        <f t="shared" si="656"/>
        <v>0</v>
      </c>
      <c r="M1342" s="152">
        <f t="shared" si="656"/>
        <v>0</v>
      </c>
      <c r="N1342" s="152">
        <f t="shared" si="656"/>
        <v>34877</v>
      </c>
      <c r="O1342" s="152">
        <f t="shared" si="656"/>
        <v>35572</v>
      </c>
      <c r="P1342" s="152">
        <f t="shared" si="656"/>
        <v>24143</v>
      </c>
      <c r="Q1342" s="152">
        <f t="shared" si="656"/>
        <v>11000.014929761486</v>
      </c>
      <c r="R1342" s="152">
        <f t="shared" si="656"/>
        <v>52732.188164890744</v>
      </c>
      <c r="S1342" s="152">
        <f t="shared" si="656"/>
        <v>7040</v>
      </c>
      <c r="T1342" s="152">
        <f t="shared" ref="T1342:U1342" si="657" xml:space="preserve"> T1299 + T1304 - T1310 + T1338 + T1340</f>
        <v>25869</v>
      </c>
      <c r="U1342" s="152">
        <f t="shared" si="657"/>
        <v>17750.490673377011</v>
      </c>
      <c r="V1342" s="385">
        <f t="shared" ref="V1342" si="658" xml:space="preserve"> V1299 + V1304 - V1310 + V1338 + V1340</f>
        <v>26931.792146754058</v>
      </c>
    </row>
    <row r="1343" spans="2:22">
      <c r="G1343" s="6"/>
      <c r="I1343" s="7"/>
      <c r="J1343" s="7"/>
      <c r="K1343" s="7"/>
      <c r="L1343" s="23"/>
      <c r="M1343" s="23"/>
      <c r="N1343" s="23"/>
      <c r="O1343" s="23"/>
      <c r="P1343" s="23"/>
      <c r="Q1343" s="23"/>
      <c r="R1343" s="23"/>
      <c r="S1343" s="23"/>
      <c r="T1343" s="23"/>
      <c r="U1343" s="23"/>
      <c r="V1343" s="23"/>
    </row>
    <row r="1344" spans="2:22" ht="15.75" thickBot="1">
      <c r="S1344" s="1"/>
    </row>
    <row r="1345" spans="1:22" ht="15.75" thickBot="1">
      <c r="F1345" s="8"/>
      <c r="G1345" s="8"/>
      <c r="H1345" s="8"/>
      <c r="I1345" s="8"/>
      <c r="J1345" s="8"/>
      <c r="K1345" s="8"/>
      <c r="L1345" s="8"/>
      <c r="M1345" s="8"/>
      <c r="N1345" s="8"/>
      <c r="O1345" s="8"/>
      <c r="P1345" s="8"/>
      <c r="Q1345" s="8"/>
      <c r="R1345" s="8"/>
      <c r="S1345" s="8"/>
      <c r="T1345" s="8"/>
      <c r="U1345" s="8"/>
      <c r="V1345" s="8"/>
    </row>
    <row r="1346" spans="1:22" ht="21.75" thickBot="1">
      <c r="F1346" s="13" t="s">
        <v>4</v>
      </c>
      <c r="G1346" s="13"/>
      <c r="H1346" s="179" t="s">
        <v>217</v>
      </c>
      <c r="I1346" s="177"/>
      <c r="S1346" s="1"/>
    </row>
    <row r="1347" spans="1:22">
      <c r="S1347" s="1"/>
    </row>
    <row r="1348" spans="1:22" ht="18.75">
      <c r="F1348" s="9" t="s">
        <v>21</v>
      </c>
      <c r="G1348" s="9"/>
      <c r="I1348" s="2">
        <v>2011</v>
      </c>
      <c r="J1348" s="2">
        <f>I1348+1</f>
        <v>2012</v>
      </c>
      <c r="K1348" s="2">
        <f t="shared" ref="K1348" si="659">J1348+1</f>
        <v>2013</v>
      </c>
      <c r="L1348" s="2">
        <f t="shared" ref="L1348" si="660">K1348+1</f>
        <v>2014</v>
      </c>
      <c r="M1348" s="2">
        <f>L1348+1</f>
        <v>2015</v>
      </c>
      <c r="N1348" s="2">
        <f t="shared" ref="N1348" si="661">M1348+1</f>
        <v>2016</v>
      </c>
      <c r="O1348" s="2">
        <f t="shared" ref="O1348" si="662">N1348+1</f>
        <v>2017</v>
      </c>
      <c r="P1348" s="2">
        <f t="shared" ref="P1348" si="663">O1348+1</f>
        <v>2018</v>
      </c>
      <c r="Q1348" s="2">
        <f t="shared" ref="Q1348" si="664">P1348+1</f>
        <v>2019</v>
      </c>
      <c r="R1348" s="2">
        <f t="shared" ref="R1348" si="665">Q1348+1</f>
        <v>2020</v>
      </c>
      <c r="S1348" s="2">
        <f>R1348+1</f>
        <v>2021</v>
      </c>
      <c r="T1348" s="2">
        <f>S1348+1</f>
        <v>2022</v>
      </c>
      <c r="U1348" s="2">
        <f>T1348+1</f>
        <v>2023</v>
      </c>
      <c r="V1348" s="2">
        <f>U1348+1</f>
        <v>2024</v>
      </c>
    </row>
    <row r="1349" spans="1:22">
      <c r="G1349" s="60" t="str">
        <f>"Total MWh Produced / Purchased from " &amp; H1346</f>
        <v>Total MWh Produced / Purchased from Glenrock III</v>
      </c>
      <c r="H1349" s="55"/>
      <c r="I1349" s="3"/>
      <c r="J1349" s="4"/>
      <c r="K1349" s="4"/>
      <c r="L1349" s="4"/>
      <c r="M1349" s="4"/>
      <c r="N1349" s="4"/>
      <c r="O1349" s="4"/>
      <c r="P1349" s="4"/>
      <c r="Q1349" s="4"/>
      <c r="R1349" s="4"/>
      <c r="S1349" s="4">
        <v>127325</v>
      </c>
      <c r="T1349" s="4">
        <v>123123</v>
      </c>
      <c r="U1349" s="5">
        <v>84690</v>
      </c>
      <c r="V1349" s="5">
        <v>136935.27465356994</v>
      </c>
    </row>
    <row r="1350" spans="1:22">
      <c r="G1350" s="60" t="s">
        <v>25</v>
      </c>
      <c r="H1350" s="55"/>
      <c r="I1350" s="260"/>
      <c r="J1350" s="41"/>
      <c r="K1350" s="41"/>
      <c r="L1350" s="41"/>
      <c r="M1350" s="41"/>
      <c r="N1350" s="41"/>
      <c r="O1350" s="41"/>
      <c r="P1350" s="41"/>
      <c r="Q1350" s="41"/>
      <c r="R1350" s="41"/>
      <c r="S1350" s="41">
        <v>1</v>
      </c>
      <c r="T1350" s="41">
        <v>1</v>
      </c>
      <c r="U1350" s="42">
        <v>1</v>
      </c>
      <c r="V1350" s="42">
        <v>1</v>
      </c>
    </row>
    <row r="1351" spans="1:22">
      <c r="G1351" s="60" t="s">
        <v>20</v>
      </c>
      <c r="H1351" s="55"/>
      <c r="I1351" s="261"/>
      <c r="J1351" s="36"/>
      <c r="K1351" s="36"/>
      <c r="L1351" s="36"/>
      <c r="M1351" s="36"/>
      <c r="N1351" s="36"/>
      <c r="O1351" s="36"/>
      <c r="P1351" s="36"/>
      <c r="Q1351" s="36"/>
      <c r="R1351" s="36"/>
      <c r="S1351" s="36">
        <f>S2</f>
        <v>7.9696892166366717E-2</v>
      </c>
      <c r="T1351" s="36">
        <f>T2</f>
        <v>7.8737918965874246E-2</v>
      </c>
      <c r="U1351" s="36">
        <f>U2</f>
        <v>7.7386335360771719E-2</v>
      </c>
      <c r="V1351" s="36">
        <f>V2</f>
        <v>7.7478165526227077E-2</v>
      </c>
    </row>
    <row r="1352" spans="1:22">
      <c r="A1352" s="1" t="s">
        <v>217</v>
      </c>
      <c r="G1352" s="26" t="s">
        <v>22</v>
      </c>
      <c r="H1352" s="6"/>
      <c r="I1352" s="30">
        <v>0</v>
      </c>
      <c r="J1352" s="30">
        <v>0</v>
      </c>
      <c r="K1352" s="30">
        <v>0</v>
      </c>
      <c r="L1352" s="30">
        <v>0</v>
      </c>
      <c r="M1352" s="30">
        <v>0</v>
      </c>
      <c r="N1352" s="155">
        <v>0</v>
      </c>
      <c r="O1352" s="155">
        <v>0</v>
      </c>
      <c r="P1352" s="155">
        <v>0</v>
      </c>
      <c r="Q1352" s="155">
        <f t="shared" ref="Q1352:V1352" si="666">Q1349*Q1351</f>
        <v>0</v>
      </c>
      <c r="R1352" s="155">
        <f t="shared" si="666"/>
        <v>0</v>
      </c>
      <c r="S1352" s="155">
        <f t="shared" si="666"/>
        <v>10147.406795082643</v>
      </c>
      <c r="T1352" s="155">
        <f t="shared" si="666"/>
        <v>9694.4487968353351</v>
      </c>
      <c r="U1352" s="155">
        <f>ROUNDDOWN(U1349*U1351,0)</f>
        <v>6553</v>
      </c>
      <c r="V1352" s="155">
        <f t="shared" si="666"/>
        <v>10609.493875988659</v>
      </c>
    </row>
    <row r="1353" spans="1:22">
      <c r="I1353" s="29"/>
      <c r="J1353" s="29"/>
      <c r="K1353" s="29"/>
      <c r="L1353" s="29"/>
      <c r="M1353" s="29"/>
      <c r="N1353" s="20"/>
      <c r="O1353" s="20"/>
      <c r="P1353" s="20"/>
      <c r="Q1353" s="20"/>
      <c r="R1353" s="20"/>
      <c r="S1353" s="20"/>
      <c r="T1353" s="20"/>
      <c r="U1353" s="20"/>
      <c r="V1353" s="20"/>
    </row>
    <row r="1354" spans="1:22" ht="18.75">
      <c r="F1354" s="9" t="s">
        <v>118</v>
      </c>
      <c r="I1354" s="2">
        <v>2011</v>
      </c>
      <c r="J1354" s="2">
        <f>I1354+1</f>
        <v>2012</v>
      </c>
      <c r="K1354" s="2">
        <f t="shared" ref="K1354" si="667">J1354+1</f>
        <v>2013</v>
      </c>
      <c r="L1354" s="2">
        <f t="shared" ref="L1354" si="668">K1354+1</f>
        <v>2014</v>
      </c>
      <c r="M1354" s="2">
        <f>L1354+1</f>
        <v>2015</v>
      </c>
      <c r="N1354" s="2">
        <f t="shared" ref="N1354" si="669">M1354+1</f>
        <v>2016</v>
      </c>
      <c r="O1354" s="2">
        <f t="shared" ref="O1354" si="670">N1354+1</f>
        <v>2017</v>
      </c>
      <c r="P1354" s="2">
        <f t="shared" ref="P1354" si="671">O1354+1</f>
        <v>2018</v>
      </c>
      <c r="Q1354" s="2">
        <f t="shared" ref="Q1354" si="672">P1354+1</f>
        <v>2019</v>
      </c>
      <c r="R1354" s="2">
        <f t="shared" ref="R1354" si="673">Q1354+1</f>
        <v>2020</v>
      </c>
      <c r="S1354" s="2">
        <f>R1354+1</f>
        <v>2021</v>
      </c>
      <c r="T1354" s="2">
        <f>S1354+1</f>
        <v>2022</v>
      </c>
      <c r="U1354" s="2">
        <f>T1354+1</f>
        <v>2023</v>
      </c>
      <c r="V1354" s="2">
        <f>U1354+1</f>
        <v>2024</v>
      </c>
    </row>
    <row r="1355" spans="1:22">
      <c r="G1355" s="60" t="s">
        <v>10</v>
      </c>
      <c r="H1355" s="55"/>
      <c r="I1355" s="38">
        <f>IF($J31 = "Eligible", I1352 * 'Facility Detail'!$G$3472, 0 )</f>
        <v>0</v>
      </c>
      <c r="J1355" s="11">
        <f>IF($J31 = "Eligible", J1352 * 'Facility Detail'!$G$3472, 0 )</f>
        <v>0</v>
      </c>
      <c r="K1355" s="11">
        <f>IF($J31 = "Eligible", K1352 * 'Facility Detail'!$G$3472, 0 )</f>
        <v>0</v>
      </c>
      <c r="L1355" s="11">
        <f>IF($J31 = "Eligible", L1352 * 'Facility Detail'!$G$3472, 0 )</f>
        <v>0</v>
      </c>
      <c r="M1355" s="11">
        <f>IF($J31 = "Eligible", M1352 * 'Facility Detail'!$G$3472, 0 )</f>
        <v>0</v>
      </c>
      <c r="N1355" s="11">
        <f>IF($J31 = "Eligible", N1352 * 'Facility Detail'!$G$3472, 0 )</f>
        <v>0</v>
      </c>
      <c r="O1355" s="11">
        <f>IF($J31 = "Eligible", O1352 * 'Facility Detail'!$G$3472, 0 )</f>
        <v>0</v>
      </c>
      <c r="P1355" s="11">
        <f>IF($J31 = "Eligible", P1352 * 'Facility Detail'!$G$3472, 0 )</f>
        <v>0</v>
      </c>
      <c r="Q1355" s="11">
        <f>IF($J31 = "Eligible", Q1352 * 'Facility Detail'!$G$3472, 0 )</f>
        <v>0</v>
      </c>
      <c r="R1355" s="11">
        <f>IF($J31 = "Eligible", R1352 * 'Facility Detail'!$G$3472, 0 )</f>
        <v>0</v>
      </c>
      <c r="S1355" s="11">
        <f>IF($J31 = "Eligible", S1352 * 'Facility Detail'!$G$3472, 0 )</f>
        <v>0</v>
      </c>
      <c r="T1355" s="11">
        <f>IF($J31 = "Eligible", T1352 * 'Facility Detail'!$G$3472, 0 )</f>
        <v>0</v>
      </c>
      <c r="U1355" s="11">
        <f>IF($J31 = "Eligible", U1352 * 'Facility Detail'!$G$3472, 0 )</f>
        <v>0</v>
      </c>
      <c r="V1355" s="370">
        <f>IF($J31 = "Eligible", V1352 * 'Facility Detail'!$G$3472, 0 )</f>
        <v>0</v>
      </c>
    </row>
    <row r="1356" spans="1:22">
      <c r="G1356" s="60" t="s">
        <v>6</v>
      </c>
      <c r="H1356" s="55"/>
      <c r="I1356" s="39">
        <f t="shared" ref="I1356:V1356" si="674">IF($K31= "Eligible", I1352, 0 )</f>
        <v>0</v>
      </c>
      <c r="J1356" s="187">
        <f t="shared" si="674"/>
        <v>0</v>
      </c>
      <c r="K1356" s="187">
        <f t="shared" si="674"/>
        <v>0</v>
      </c>
      <c r="L1356" s="187">
        <f t="shared" si="674"/>
        <v>0</v>
      </c>
      <c r="M1356" s="187">
        <f t="shared" si="674"/>
        <v>0</v>
      </c>
      <c r="N1356" s="187">
        <f t="shared" si="674"/>
        <v>0</v>
      </c>
      <c r="O1356" s="187">
        <f t="shared" si="674"/>
        <v>0</v>
      </c>
      <c r="P1356" s="187">
        <f t="shared" si="674"/>
        <v>0</v>
      </c>
      <c r="Q1356" s="187">
        <f t="shared" si="674"/>
        <v>0</v>
      </c>
      <c r="R1356" s="187">
        <f t="shared" si="674"/>
        <v>0</v>
      </c>
      <c r="S1356" s="187">
        <f t="shared" si="674"/>
        <v>0</v>
      </c>
      <c r="T1356" s="187">
        <f t="shared" si="674"/>
        <v>0</v>
      </c>
      <c r="U1356" s="187">
        <f t="shared" si="674"/>
        <v>0</v>
      </c>
      <c r="V1356" s="371">
        <f t="shared" si="674"/>
        <v>0</v>
      </c>
    </row>
    <row r="1357" spans="1:22">
      <c r="G1357" s="26" t="s">
        <v>120</v>
      </c>
      <c r="H1357" s="6"/>
      <c r="I1357" s="32">
        <f>SUM(I1355:I1356)</f>
        <v>0</v>
      </c>
      <c r="J1357" s="33">
        <f t="shared" ref="J1357:S1357" si="675">SUM(J1355:J1356)</f>
        <v>0</v>
      </c>
      <c r="K1357" s="33">
        <f t="shared" si="675"/>
        <v>0</v>
      </c>
      <c r="L1357" s="33">
        <f t="shared" si="675"/>
        <v>0</v>
      </c>
      <c r="M1357" s="33">
        <f t="shared" si="675"/>
        <v>0</v>
      </c>
      <c r="N1357" s="33">
        <f t="shared" si="675"/>
        <v>0</v>
      </c>
      <c r="O1357" s="33">
        <f t="shared" si="675"/>
        <v>0</v>
      </c>
      <c r="P1357" s="33">
        <f t="shared" si="675"/>
        <v>0</v>
      </c>
      <c r="Q1357" s="33">
        <f t="shared" si="675"/>
        <v>0</v>
      </c>
      <c r="R1357" s="33">
        <f t="shared" si="675"/>
        <v>0</v>
      </c>
      <c r="S1357" s="33">
        <f t="shared" si="675"/>
        <v>0</v>
      </c>
      <c r="T1357" s="33">
        <f t="shared" ref="T1357:U1357" si="676">SUM(T1355:T1356)</f>
        <v>0</v>
      </c>
      <c r="U1357" s="33">
        <f t="shared" si="676"/>
        <v>0</v>
      </c>
      <c r="V1357" s="33">
        <f t="shared" ref="V1357" si="677">SUM(V1355:V1356)</f>
        <v>0</v>
      </c>
    </row>
    <row r="1358" spans="1:22">
      <c r="I1358" s="31"/>
      <c r="J1358" s="24"/>
      <c r="K1358" s="24"/>
      <c r="L1358" s="24"/>
      <c r="M1358" s="24"/>
      <c r="N1358" s="24"/>
      <c r="O1358" s="24"/>
      <c r="P1358" s="24"/>
      <c r="Q1358" s="24"/>
      <c r="R1358" s="24"/>
      <c r="S1358" s="24"/>
      <c r="T1358" s="24"/>
      <c r="U1358" s="24"/>
      <c r="V1358" s="24"/>
    </row>
    <row r="1359" spans="1:22" ht="18.75">
      <c r="F1359" s="9" t="s">
        <v>30</v>
      </c>
      <c r="I1359" s="2">
        <v>2011</v>
      </c>
      <c r="J1359" s="2">
        <f>I1359+1</f>
        <v>2012</v>
      </c>
      <c r="K1359" s="2">
        <f t="shared" ref="K1359" si="678">J1359+1</f>
        <v>2013</v>
      </c>
      <c r="L1359" s="2">
        <f t="shared" ref="L1359" si="679">K1359+1</f>
        <v>2014</v>
      </c>
      <c r="M1359" s="2">
        <f>L1359+1</f>
        <v>2015</v>
      </c>
      <c r="N1359" s="2">
        <f t="shared" ref="N1359" si="680">M1359+1</f>
        <v>2016</v>
      </c>
      <c r="O1359" s="2">
        <f t="shared" ref="O1359" si="681">N1359+1</f>
        <v>2017</v>
      </c>
      <c r="P1359" s="2">
        <f t="shared" ref="P1359" si="682">O1359+1</f>
        <v>2018</v>
      </c>
      <c r="Q1359" s="2">
        <f t="shared" ref="Q1359" si="683">P1359+1</f>
        <v>2019</v>
      </c>
      <c r="R1359" s="2">
        <f t="shared" ref="R1359" si="684">Q1359+1</f>
        <v>2020</v>
      </c>
      <c r="S1359" s="2">
        <f>R1359+1</f>
        <v>2021</v>
      </c>
      <c r="T1359" s="2">
        <f>S1359+1</f>
        <v>2022</v>
      </c>
      <c r="U1359" s="2">
        <f>T1359+1</f>
        <v>2023</v>
      </c>
      <c r="V1359" s="2">
        <f>U1359+1</f>
        <v>2024</v>
      </c>
    </row>
    <row r="1360" spans="1:22">
      <c r="G1360" s="60" t="s">
        <v>47</v>
      </c>
      <c r="H1360" s="55"/>
      <c r="I1360" s="69"/>
      <c r="J1360" s="70"/>
      <c r="K1360" s="70"/>
      <c r="L1360" s="70"/>
      <c r="M1360" s="70"/>
      <c r="N1360" s="70"/>
      <c r="O1360" s="70"/>
      <c r="P1360" s="70"/>
      <c r="Q1360" s="70"/>
      <c r="R1360" s="70"/>
      <c r="S1360" s="70"/>
      <c r="T1360" s="70"/>
      <c r="U1360" s="70"/>
      <c r="V1360" s="372"/>
    </row>
    <row r="1361" spans="6:22">
      <c r="G1361" s="61" t="s">
        <v>23</v>
      </c>
      <c r="H1361" s="129"/>
      <c r="I1361" s="71"/>
      <c r="J1361" s="72"/>
      <c r="K1361" s="72"/>
      <c r="L1361" s="72"/>
      <c r="M1361" s="72"/>
      <c r="N1361" s="72"/>
      <c r="O1361" s="72"/>
      <c r="P1361" s="72"/>
      <c r="Q1361" s="72"/>
      <c r="R1361" s="72"/>
      <c r="S1361" s="72"/>
      <c r="T1361" s="72"/>
      <c r="U1361" s="72"/>
      <c r="V1361" s="373"/>
    </row>
    <row r="1362" spans="6:22">
      <c r="G1362" s="61" t="s">
        <v>89</v>
      </c>
      <c r="H1362" s="128"/>
      <c r="I1362" s="43"/>
      <c r="J1362" s="44"/>
      <c r="K1362" s="44"/>
      <c r="L1362" s="44"/>
      <c r="M1362" s="44"/>
      <c r="N1362" s="44"/>
      <c r="O1362" s="44"/>
      <c r="P1362" s="44"/>
      <c r="Q1362" s="44"/>
      <c r="R1362" s="44"/>
      <c r="S1362" s="44"/>
      <c r="T1362" s="44"/>
      <c r="U1362" s="44"/>
      <c r="V1362" s="374"/>
    </row>
    <row r="1363" spans="6:22">
      <c r="G1363" s="26" t="s">
        <v>90</v>
      </c>
      <c r="I1363" s="7">
        <v>0</v>
      </c>
      <c r="J1363" s="7">
        <v>0</v>
      </c>
      <c r="K1363" s="7">
        <v>0</v>
      </c>
      <c r="L1363" s="7">
        <v>0</v>
      </c>
      <c r="M1363" s="7">
        <v>0</v>
      </c>
      <c r="N1363" s="7">
        <v>0</v>
      </c>
      <c r="O1363" s="7">
        <v>0</v>
      </c>
      <c r="P1363" s="7">
        <v>0</v>
      </c>
      <c r="Q1363" s="7">
        <v>0</v>
      </c>
      <c r="R1363" s="7">
        <v>0</v>
      </c>
      <c r="S1363" s="7">
        <v>0</v>
      </c>
      <c r="T1363" s="7">
        <v>0</v>
      </c>
      <c r="U1363" s="132">
        <v>0</v>
      </c>
      <c r="V1363" s="7">
        <v>0</v>
      </c>
    </row>
    <row r="1364" spans="6:22">
      <c r="G1364" s="6"/>
      <c r="I1364" s="7"/>
      <c r="J1364" s="7"/>
      <c r="K1364" s="7"/>
      <c r="L1364" s="23"/>
      <c r="M1364" s="23"/>
      <c r="N1364" s="23"/>
      <c r="O1364" s="23"/>
      <c r="P1364" s="23"/>
      <c r="Q1364" s="23"/>
      <c r="R1364" s="23"/>
      <c r="S1364" s="23"/>
      <c r="T1364" s="23"/>
      <c r="U1364" s="23"/>
      <c r="V1364" s="23"/>
    </row>
    <row r="1365" spans="6:22" ht="18.75">
      <c r="F1365" s="9" t="s">
        <v>100</v>
      </c>
      <c r="I1365" s="2">
        <f>'Facility Detail'!$G$3475</f>
        <v>2011</v>
      </c>
      <c r="J1365" s="2">
        <f>I1365+1</f>
        <v>2012</v>
      </c>
      <c r="K1365" s="2">
        <f t="shared" ref="K1365" si="685">J1365+1</f>
        <v>2013</v>
      </c>
      <c r="L1365" s="2">
        <f t="shared" ref="L1365" si="686">K1365+1</f>
        <v>2014</v>
      </c>
      <c r="M1365" s="2">
        <f>L1365+1</f>
        <v>2015</v>
      </c>
      <c r="N1365" s="2">
        <f t="shared" ref="N1365" si="687">M1365+1</f>
        <v>2016</v>
      </c>
      <c r="O1365" s="2">
        <f t="shared" ref="O1365" si="688">N1365+1</f>
        <v>2017</v>
      </c>
      <c r="P1365" s="2">
        <f t="shared" ref="P1365" si="689">O1365+1</f>
        <v>2018</v>
      </c>
      <c r="Q1365" s="2">
        <f t="shared" ref="Q1365" si="690">P1365+1</f>
        <v>2019</v>
      </c>
      <c r="R1365" s="2">
        <f t="shared" ref="R1365" si="691">Q1365+1</f>
        <v>2020</v>
      </c>
      <c r="S1365" s="2">
        <f>R1365+1</f>
        <v>2021</v>
      </c>
      <c r="T1365" s="2">
        <f>S1365+1</f>
        <v>2022</v>
      </c>
      <c r="U1365" s="2">
        <f>T1365+1</f>
        <v>2023</v>
      </c>
      <c r="V1365" s="2">
        <f>U1365+1</f>
        <v>2024</v>
      </c>
    </row>
    <row r="1366" spans="6:22">
      <c r="G1366" s="60" t="s">
        <v>68</v>
      </c>
      <c r="H1366" s="55"/>
      <c r="I1366" s="3"/>
      <c r="J1366" s="45">
        <f>I1366</f>
        <v>0</v>
      </c>
      <c r="K1366" s="102"/>
      <c r="L1366" s="102"/>
      <c r="M1366" s="102"/>
      <c r="N1366" s="102"/>
      <c r="O1366" s="102"/>
      <c r="P1366" s="102"/>
      <c r="Q1366" s="102"/>
      <c r="R1366" s="102"/>
      <c r="S1366" s="102"/>
      <c r="T1366" s="210"/>
      <c r="U1366" s="210"/>
      <c r="V1366" s="376"/>
    </row>
    <row r="1367" spans="6:22">
      <c r="G1367" s="60" t="s">
        <v>69</v>
      </c>
      <c r="H1367" s="55"/>
      <c r="I1367" s="122">
        <f>J1367</f>
        <v>0</v>
      </c>
      <c r="J1367" s="10"/>
      <c r="K1367" s="58"/>
      <c r="L1367" s="58"/>
      <c r="M1367" s="58"/>
      <c r="N1367" s="58"/>
      <c r="O1367" s="58"/>
      <c r="P1367" s="58"/>
      <c r="Q1367" s="58"/>
      <c r="R1367" s="58"/>
      <c r="S1367" s="58"/>
      <c r="T1367" s="211"/>
      <c r="U1367" s="211"/>
      <c r="V1367" s="377"/>
    </row>
    <row r="1368" spans="6:22">
      <c r="G1368" s="60" t="s">
        <v>70</v>
      </c>
      <c r="H1368" s="55"/>
      <c r="I1368" s="46"/>
      <c r="J1368" s="10">
        <f>J1352</f>
        <v>0</v>
      </c>
      <c r="K1368" s="54">
        <f>J1368</f>
        <v>0</v>
      </c>
      <c r="L1368" s="58"/>
      <c r="M1368" s="58"/>
      <c r="N1368" s="58"/>
      <c r="O1368" s="58"/>
      <c r="P1368" s="58"/>
      <c r="Q1368" s="58"/>
      <c r="R1368" s="58"/>
      <c r="S1368" s="58"/>
      <c r="T1368" s="211"/>
      <c r="U1368" s="211"/>
      <c r="V1368" s="377"/>
    </row>
    <row r="1369" spans="6:22">
      <c r="G1369" s="60" t="s">
        <v>71</v>
      </c>
      <c r="H1369" s="55"/>
      <c r="I1369" s="46"/>
      <c r="J1369" s="54">
        <f>K1369</f>
        <v>0</v>
      </c>
      <c r="K1369" s="10"/>
      <c r="L1369" s="58"/>
      <c r="M1369" s="58"/>
      <c r="N1369" s="58"/>
      <c r="O1369" s="58"/>
      <c r="P1369" s="58"/>
      <c r="Q1369" s="58"/>
      <c r="R1369" s="58"/>
      <c r="S1369" s="58"/>
      <c r="T1369" s="211"/>
      <c r="U1369" s="211"/>
      <c r="V1369" s="377"/>
    </row>
    <row r="1370" spans="6:22">
      <c r="G1370" s="60" t="s">
        <v>170</v>
      </c>
      <c r="I1370" s="46"/>
      <c r="J1370" s="114"/>
      <c r="K1370" s="10">
        <f>K1352</f>
        <v>0</v>
      </c>
      <c r="L1370" s="115">
        <f>K1370</f>
        <v>0</v>
      </c>
      <c r="M1370" s="58"/>
      <c r="N1370" s="58"/>
      <c r="O1370" s="58"/>
      <c r="P1370" s="58"/>
      <c r="Q1370" s="58"/>
      <c r="R1370" s="58"/>
      <c r="S1370" s="58"/>
      <c r="T1370" s="140"/>
      <c r="U1370" s="140"/>
      <c r="V1370" s="378"/>
    </row>
    <row r="1371" spans="6:22">
      <c r="G1371" s="60" t="s">
        <v>171</v>
      </c>
      <c r="I1371" s="46"/>
      <c r="J1371" s="114"/>
      <c r="K1371" s="54">
        <f>L1371</f>
        <v>0</v>
      </c>
      <c r="L1371" s="10"/>
      <c r="M1371" s="58"/>
      <c r="N1371" s="58"/>
      <c r="O1371" s="58"/>
      <c r="P1371" s="58"/>
      <c r="Q1371" s="58"/>
      <c r="R1371" s="58"/>
      <c r="S1371" s="58"/>
      <c r="T1371" s="140"/>
      <c r="U1371" s="140"/>
      <c r="V1371" s="378"/>
    </row>
    <row r="1372" spans="6:22">
      <c r="G1372" s="60" t="s">
        <v>172</v>
      </c>
      <c r="I1372" s="46"/>
      <c r="J1372" s="114"/>
      <c r="K1372" s="114"/>
      <c r="L1372" s="10">
        <f>L1352</f>
        <v>0</v>
      </c>
      <c r="M1372" s="115">
        <f>L1372</f>
        <v>0</v>
      </c>
      <c r="N1372" s="114"/>
      <c r="O1372" s="58"/>
      <c r="P1372" s="58"/>
      <c r="Q1372" s="58"/>
      <c r="R1372" s="58"/>
      <c r="S1372" s="58"/>
      <c r="T1372" s="140"/>
      <c r="U1372" s="140"/>
      <c r="V1372" s="378"/>
    </row>
    <row r="1373" spans="6:22">
      <c r="G1373" s="60" t="s">
        <v>173</v>
      </c>
      <c r="I1373" s="46"/>
      <c r="J1373" s="114"/>
      <c r="K1373" s="114"/>
      <c r="L1373" s="54"/>
      <c r="M1373" s="10"/>
      <c r="N1373" s="114"/>
      <c r="O1373" s="58"/>
      <c r="P1373" s="58"/>
      <c r="Q1373" s="58"/>
      <c r="R1373" s="58"/>
      <c r="S1373" s="58"/>
      <c r="T1373" s="140"/>
      <c r="U1373" s="140"/>
      <c r="V1373" s="378"/>
    </row>
    <row r="1374" spans="6:22">
      <c r="G1374" s="60" t="s">
        <v>174</v>
      </c>
      <c r="I1374" s="46"/>
      <c r="J1374" s="114"/>
      <c r="K1374" s="114"/>
      <c r="L1374" s="114"/>
      <c r="M1374" s="10">
        <v>0</v>
      </c>
      <c r="N1374" s="115">
        <f>M1374</f>
        <v>0</v>
      </c>
      <c r="O1374" s="58"/>
      <c r="P1374" s="58"/>
      <c r="Q1374" s="58"/>
      <c r="R1374" s="58"/>
      <c r="S1374" s="58"/>
      <c r="T1374" s="140"/>
      <c r="U1374" s="140"/>
      <c r="V1374" s="378"/>
    </row>
    <row r="1375" spans="6:22">
      <c r="G1375" s="60" t="s">
        <v>175</v>
      </c>
      <c r="I1375" s="46"/>
      <c r="J1375" s="114"/>
      <c r="K1375" s="114"/>
      <c r="L1375" s="114"/>
      <c r="M1375" s="54"/>
      <c r="N1375" s="10"/>
      <c r="O1375" s="58"/>
      <c r="P1375" s="58"/>
      <c r="Q1375" s="58"/>
      <c r="R1375" s="58"/>
      <c r="S1375" s="58"/>
      <c r="T1375" s="140"/>
      <c r="U1375" s="140"/>
      <c r="V1375" s="378"/>
    </row>
    <row r="1376" spans="6:22">
      <c r="G1376" s="60" t="s">
        <v>176</v>
      </c>
      <c r="I1376" s="46"/>
      <c r="J1376" s="114"/>
      <c r="K1376" s="114"/>
      <c r="L1376" s="114"/>
      <c r="M1376" s="114"/>
      <c r="N1376" s="143">
        <f>N1352</f>
        <v>0</v>
      </c>
      <c r="O1376" s="116">
        <f>N1376</f>
        <v>0</v>
      </c>
      <c r="P1376" s="58"/>
      <c r="Q1376" s="58"/>
      <c r="R1376" s="58"/>
      <c r="S1376" s="58"/>
      <c r="T1376" s="140"/>
      <c r="U1376" s="140"/>
      <c r="V1376" s="378"/>
    </row>
    <row r="1377" spans="2:22">
      <c r="G1377" s="60" t="s">
        <v>167</v>
      </c>
      <c r="I1377" s="46"/>
      <c r="J1377" s="114"/>
      <c r="K1377" s="114"/>
      <c r="L1377" s="114"/>
      <c r="M1377" s="114"/>
      <c r="N1377" s="144"/>
      <c r="O1377" s="117"/>
      <c r="P1377" s="58"/>
      <c r="Q1377" s="58"/>
      <c r="R1377" s="58"/>
      <c r="S1377" s="58"/>
      <c r="T1377" s="140"/>
      <c r="U1377" s="140"/>
      <c r="V1377" s="378"/>
    </row>
    <row r="1378" spans="2:22">
      <c r="G1378" s="60" t="s">
        <v>168</v>
      </c>
      <c r="I1378" s="46"/>
      <c r="J1378" s="114"/>
      <c r="K1378" s="114"/>
      <c r="L1378" s="114"/>
      <c r="M1378" s="114"/>
      <c r="N1378" s="114"/>
      <c r="O1378" s="117">
        <f>O1352</f>
        <v>0</v>
      </c>
      <c r="P1378" s="116">
        <f>O1378</f>
        <v>0</v>
      </c>
      <c r="Q1378" s="58"/>
      <c r="R1378" s="58"/>
      <c r="S1378" s="58"/>
      <c r="T1378" s="140"/>
      <c r="U1378" s="140"/>
      <c r="V1378" s="378"/>
    </row>
    <row r="1379" spans="2:22">
      <c r="G1379" s="60" t="s">
        <v>185</v>
      </c>
      <c r="I1379" s="46"/>
      <c r="J1379" s="114"/>
      <c r="K1379" s="114"/>
      <c r="L1379" s="114"/>
      <c r="M1379" s="114"/>
      <c r="N1379" s="114"/>
      <c r="O1379" s="116"/>
      <c r="P1379" s="117"/>
      <c r="Q1379" s="58"/>
      <c r="R1379" s="58"/>
      <c r="S1379" s="58"/>
      <c r="T1379" s="140"/>
      <c r="U1379" s="140"/>
      <c r="V1379" s="378"/>
    </row>
    <row r="1380" spans="2:22">
      <c r="G1380" s="60" t="s">
        <v>186</v>
      </c>
      <c r="I1380" s="46"/>
      <c r="J1380" s="114"/>
      <c r="K1380" s="114"/>
      <c r="L1380" s="114"/>
      <c r="M1380" s="114"/>
      <c r="N1380" s="114"/>
      <c r="O1380" s="114"/>
      <c r="P1380" s="117"/>
      <c r="Q1380" s="54">
        <f>P1380</f>
        <v>0</v>
      </c>
      <c r="R1380" s="58"/>
      <c r="S1380" s="58"/>
      <c r="T1380" s="140"/>
      <c r="U1380" s="140"/>
      <c r="V1380" s="378"/>
    </row>
    <row r="1381" spans="2:22">
      <c r="G1381" s="60" t="s">
        <v>187</v>
      </c>
      <c r="I1381" s="46"/>
      <c r="J1381" s="114"/>
      <c r="K1381" s="114"/>
      <c r="L1381" s="114"/>
      <c r="M1381" s="114"/>
      <c r="N1381" s="114"/>
      <c r="O1381" s="114"/>
      <c r="P1381" s="116"/>
      <c r="Q1381" s="275"/>
      <c r="R1381" s="58"/>
      <c r="S1381" s="58"/>
      <c r="T1381" s="140"/>
      <c r="U1381" s="140"/>
      <c r="V1381" s="378"/>
    </row>
    <row r="1382" spans="2:22">
      <c r="G1382" s="60" t="s">
        <v>188</v>
      </c>
      <c r="I1382" s="46"/>
      <c r="J1382" s="114"/>
      <c r="K1382" s="114"/>
      <c r="L1382" s="114"/>
      <c r="M1382" s="114"/>
      <c r="N1382" s="114"/>
      <c r="O1382" s="114"/>
      <c r="P1382" s="114"/>
      <c r="Q1382" s="117"/>
      <c r="R1382" s="145">
        <f>Q1382</f>
        <v>0</v>
      </c>
      <c r="S1382" s="58"/>
      <c r="T1382" s="140"/>
      <c r="U1382" s="140"/>
      <c r="V1382" s="378"/>
    </row>
    <row r="1383" spans="2:22">
      <c r="G1383" s="60" t="s">
        <v>189</v>
      </c>
      <c r="I1383" s="46"/>
      <c r="J1383" s="114"/>
      <c r="K1383" s="114"/>
      <c r="L1383" s="114"/>
      <c r="M1383" s="114"/>
      <c r="N1383" s="114"/>
      <c r="O1383" s="114"/>
      <c r="P1383" s="114"/>
      <c r="Q1383" s="145">
        <f>R1352</f>
        <v>0</v>
      </c>
      <c r="R1383" s="167">
        <f>Q1383</f>
        <v>0</v>
      </c>
      <c r="S1383" s="58"/>
      <c r="T1383" s="140"/>
      <c r="U1383" s="140"/>
      <c r="V1383" s="378"/>
    </row>
    <row r="1384" spans="2:22">
      <c r="G1384" s="60" t="s">
        <v>190</v>
      </c>
      <c r="I1384" s="46"/>
      <c r="J1384" s="114"/>
      <c r="K1384" s="114"/>
      <c r="L1384" s="114"/>
      <c r="M1384" s="114"/>
      <c r="N1384" s="114"/>
      <c r="O1384" s="114"/>
      <c r="P1384" s="114"/>
      <c r="Q1384" s="114"/>
      <c r="R1384" s="167"/>
      <c r="S1384" s="145">
        <f>R1384</f>
        <v>0</v>
      </c>
      <c r="T1384" s="140"/>
      <c r="U1384" s="140"/>
      <c r="V1384" s="378"/>
    </row>
    <row r="1385" spans="2:22">
      <c r="G1385" s="60" t="s">
        <v>199</v>
      </c>
      <c r="I1385" s="46"/>
      <c r="J1385" s="114"/>
      <c r="K1385" s="114"/>
      <c r="L1385" s="114"/>
      <c r="M1385" s="114"/>
      <c r="N1385" s="114"/>
      <c r="O1385" s="114"/>
      <c r="P1385" s="114"/>
      <c r="Q1385" s="114"/>
      <c r="R1385" s="116"/>
      <c r="S1385" s="167">
        <v>0</v>
      </c>
      <c r="T1385" s="140"/>
      <c r="U1385" s="140"/>
      <c r="V1385" s="378"/>
    </row>
    <row r="1386" spans="2:22">
      <c r="G1386" s="60" t="s">
        <v>200</v>
      </c>
      <c r="I1386" s="46"/>
      <c r="J1386" s="114"/>
      <c r="K1386" s="114"/>
      <c r="L1386" s="114"/>
      <c r="M1386" s="114"/>
      <c r="N1386" s="114"/>
      <c r="O1386" s="114"/>
      <c r="P1386" s="114"/>
      <c r="Q1386" s="114"/>
      <c r="R1386" s="114"/>
      <c r="S1386" s="167">
        <v>0</v>
      </c>
      <c r="T1386" s="145">
        <f>S1386</f>
        <v>0</v>
      </c>
      <c r="U1386" s="140"/>
      <c r="V1386" s="378"/>
    </row>
    <row r="1387" spans="2:22">
      <c r="G1387" s="60" t="s">
        <v>308</v>
      </c>
      <c r="I1387" s="46"/>
      <c r="J1387" s="114"/>
      <c r="K1387" s="114"/>
      <c r="L1387" s="114"/>
      <c r="M1387" s="114"/>
      <c r="N1387" s="114"/>
      <c r="O1387" s="114"/>
      <c r="P1387" s="114"/>
      <c r="Q1387" s="114"/>
      <c r="R1387" s="114"/>
      <c r="S1387" s="116">
        <f>T1387</f>
        <v>0</v>
      </c>
      <c r="T1387" s="167">
        <v>0</v>
      </c>
      <c r="U1387" s="140"/>
      <c r="V1387" s="378"/>
    </row>
    <row r="1388" spans="2:22">
      <c r="G1388" s="60" t="s">
        <v>307</v>
      </c>
      <c r="I1388" s="110"/>
      <c r="J1388" s="103"/>
      <c r="K1388" s="103"/>
      <c r="L1388" s="103"/>
      <c r="M1388" s="103"/>
      <c r="N1388" s="103"/>
      <c r="O1388" s="103"/>
      <c r="P1388" s="103"/>
      <c r="Q1388" s="103"/>
      <c r="R1388" s="103"/>
      <c r="S1388" s="103"/>
      <c r="T1388" s="167">
        <v>0</v>
      </c>
      <c r="U1388" s="145">
        <f>T1388</f>
        <v>0</v>
      </c>
      <c r="V1388" s="347">
        <f>U1388</f>
        <v>0</v>
      </c>
    </row>
    <row r="1389" spans="2:22">
      <c r="G1389" s="60" t="s">
        <v>318</v>
      </c>
      <c r="I1389" s="110"/>
      <c r="J1389" s="103"/>
      <c r="K1389" s="103"/>
      <c r="L1389" s="103"/>
      <c r="M1389" s="103"/>
      <c r="N1389" s="103"/>
      <c r="O1389" s="103"/>
      <c r="P1389" s="103"/>
      <c r="Q1389" s="103"/>
      <c r="R1389" s="103"/>
      <c r="S1389" s="103"/>
      <c r="T1389" s="116">
        <f>U1389</f>
        <v>0</v>
      </c>
      <c r="U1389" s="367">
        <v>0</v>
      </c>
      <c r="V1389" s="389">
        <v>0</v>
      </c>
    </row>
    <row r="1390" spans="2:22">
      <c r="G1390" s="60" t="s">
        <v>319</v>
      </c>
      <c r="I1390" s="47"/>
      <c r="J1390" s="188"/>
      <c r="K1390" s="188"/>
      <c r="L1390" s="188"/>
      <c r="M1390" s="188"/>
      <c r="N1390" s="188"/>
      <c r="O1390" s="188"/>
      <c r="P1390" s="188"/>
      <c r="Q1390" s="188"/>
      <c r="R1390" s="188"/>
      <c r="S1390" s="188"/>
      <c r="T1390" s="188"/>
      <c r="U1390" s="391">
        <v>0</v>
      </c>
      <c r="V1390" s="390">
        <v>0</v>
      </c>
    </row>
    <row r="1391" spans="2:22">
      <c r="B1391" s="1" t="s">
        <v>217</v>
      </c>
      <c r="G1391" s="26" t="s">
        <v>17</v>
      </c>
      <c r="I1391" s="7">
        <f xml:space="preserve"> I1372 - I1371</f>
        <v>0</v>
      </c>
      <c r="J1391" s="7">
        <f xml:space="preserve"> J1371 + J1374 - J1373 - J1372</f>
        <v>0</v>
      </c>
      <c r="K1391" s="7">
        <f>K1373 - K1374</f>
        <v>0</v>
      </c>
      <c r="L1391" s="7">
        <f>L1373 - L1374</f>
        <v>0</v>
      </c>
      <c r="M1391" s="7">
        <f>M1372-M1373-M1374</f>
        <v>0</v>
      </c>
      <c r="N1391" s="7">
        <f>N1374-N1375-N1376</f>
        <v>0</v>
      </c>
      <c r="O1391" s="7">
        <f>O1376-O1377-O1378</f>
        <v>0</v>
      </c>
      <c r="P1391" s="148">
        <f>P1378-P1379-P1380</f>
        <v>0</v>
      </c>
      <c r="Q1391" s="148">
        <f>Q1380+Q1383-Q1382-Q1381</f>
        <v>0</v>
      </c>
      <c r="R1391" s="148">
        <f>R1382-R1383+R1385</f>
        <v>0</v>
      </c>
      <c r="S1391" s="7">
        <f>S1384-S1385+S1386-S1387</f>
        <v>0</v>
      </c>
      <c r="T1391" s="7">
        <f>T1386-T1387-T1388+T1389</f>
        <v>0</v>
      </c>
      <c r="U1391" s="132">
        <f>U1388-U1389-U1390</f>
        <v>0</v>
      </c>
      <c r="V1391" s="7">
        <f>V1388-V1389-V1390</f>
        <v>0</v>
      </c>
    </row>
    <row r="1392" spans="2:22">
      <c r="G1392" s="6"/>
      <c r="I1392" s="148"/>
      <c r="J1392" s="148"/>
      <c r="K1392" s="148"/>
      <c r="L1392" s="148"/>
      <c r="M1392" s="148"/>
      <c r="N1392" s="148"/>
      <c r="O1392" s="148"/>
      <c r="P1392" s="148"/>
      <c r="Q1392" s="148"/>
      <c r="R1392" s="148"/>
      <c r="S1392" s="148"/>
      <c r="T1392" s="148"/>
      <c r="U1392" s="386"/>
      <c r="V1392" s="148"/>
    </row>
    <row r="1393" spans="1:22">
      <c r="G1393" s="26" t="s">
        <v>12</v>
      </c>
      <c r="H1393" s="55"/>
      <c r="I1393" s="149"/>
      <c r="J1393" s="150"/>
      <c r="K1393" s="150"/>
      <c r="L1393" s="150"/>
      <c r="M1393" s="150"/>
      <c r="N1393" s="150"/>
      <c r="O1393" s="150"/>
      <c r="P1393" s="150"/>
      <c r="Q1393" s="150"/>
      <c r="R1393" s="150"/>
      <c r="S1393" s="150"/>
      <c r="T1393" s="150"/>
      <c r="U1393" s="150"/>
      <c r="V1393" s="384"/>
    </row>
    <row r="1394" spans="1:22">
      <c r="G1394" s="6"/>
      <c r="I1394" s="148"/>
      <c r="J1394" s="148"/>
      <c r="K1394" s="148"/>
      <c r="L1394" s="148"/>
      <c r="M1394" s="148"/>
      <c r="N1394" s="148"/>
      <c r="O1394" s="148"/>
      <c r="P1394" s="148"/>
      <c r="Q1394" s="148"/>
      <c r="R1394" s="148"/>
      <c r="S1394" s="148"/>
      <c r="T1394" s="148"/>
      <c r="U1394" s="148"/>
      <c r="V1394" s="148"/>
    </row>
    <row r="1395" spans="1:22" ht="18.75">
      <c r="C1395" s="1" t="s">
        <v>217</v>
      </c>
      <c r="D1395" s="1" t="s">
        <v>242</v>
      </c>
      <c r="E1395" s="1" t="s">
        <v>107</v>
      </c>
      <c r="F1395" s="9" t="s">
        <v>26</v>
      </c>
      <c r="H1395" s="55"/>
      <c r="I1395" s="151">
        <f t="shared" ref="I1395:S1395" si="692" xml:space="preserve"> I1352 + I1357 - I1363 + I1391 + I1393</f>
        <v>0</v>
      </c>
      <c r="J1395" s="152">
        <f t="shared" si="692"/>
        <v>0</v>
      </c>
      <c r="K1395" s="152">
        <f t="shared" si="692"/>
        <v>0</v>
      </c>
      <c r="L1395" s="152">
        <f t="shared" si="692"/>
        <v>0</v>
      </c>
      <c r="M1395" s="152">
        <f t="shared" si="692"/>
        <v>0</v>
      </c>
      <c r="N1395" s="152">
        <f t="shared" si="692"/>
        <v>0</v>
      </c>
      <c r="O1395" s="152">
        <f t="shared" si="692"/>
        <v>0</v>
      </c>
      <c r="P1395" s="152">
        <f t="shared" si="692"/>
        <v>0</v>
      </c>
      <c r="Q1395" s="152">
        <f t="shared" si="692"/>
        <v>0</v>
      </c>
      <c r="R1395" s="152">
        <f t="shared" si="692"/>
        <v>0</v>
      </c>
      <c r="S1395" s="152">
        <f t="shared" si="692"/>
        <v>10147.406795082643</v>
      </c>
      <c r="T1395" s="152">
        <f t="shared" ref="T1395:U1395" si="693" xml:space="preserve"> T1352 + T1357 - T1363 + T1391 + T1393</f>
        <v>9694.4487968353351</v>
      </c>
      <c r="U1395" s="152">
        <f t="shared" si="693"/>
        <v>6553</v>
      </c>
      <c r="V1395" s="385">
        <f t="shared" ref="V1395" si="694" xml:space="preserve"> V1352 + V1357 - V1363 + V1391 + V1393</f>
        <v>10609.493875988659</v>
      </c>
    </row>
    <row r="1396" spans="1:22" ht="15.75" thickBot="1">
      <c r="S1396" s="1"/>
    </row>
    <row r="1397" spans="1:22">
      <c r="F1397" s="8"/>
      <c r="G1397" s="8"/>
      <c r="H1397" s="8"/>
      <c r="I1397" s="8"/>
      <c r="J1397" s="8"/>
      <c r="K1397" s="8"/>
      <c r="L1397" s="8"/>
      <c r="M1397" s="8"/>
      <c r="N1397" s="8"/>
      <c r="S1397" s="1"/>
    </row>
    <row r="1398" spans="1:22" ht="15.75" thickBot="1">
      <c r="S1398" s="1"/>
    </row>
    <row r="1399" spans="1:22" ht="21.75" thickBot="1">
      <c r="F1399" s="13" t="s">
        <v>4</v>
      </c>
      <c r="H1399" s="169" t="s">
        <v>127</v>
      </c>
      <c r="I1399" s="177"/>
      <c r="S1399" s="1"/>
    </row>
    <row r="1400" spans="1:22">
      <c r="S1400" s="1"/>
    </row>
    <row r="1401" spans="1:22" ht="14.25" customHeight="1">
      <c r="F1401" s="9" t="s">
        <v>21</v>
      </c>
      <c r="I1401" s="2">
        <f>'Facility Detail'!$G$3475</f>
        <v>2011</v>
      </c>
      <c r="J1401" s="2">
        <f t="shared" ref="J1401" si="695">I1401+1</f>
        <v>2012</v>
      </c>
      <c r="K1401" s="2">
        <f t="shared" ref="K1401" si="696">J1401+1</f>
        <v>2013</v>
      </c>
      <c r="L1401" s="2">
        <f t="shared" ref="L1401" si="697">K1401+1</f>
        <v>2014</v>
      </c>
      <c r="M1401" s="2">
        <f>L1401+1</f>
        <v>2015</v>
      </c>
      <c r="N1401" s="2">
        <f t="shared" ref="N1401" si="698">M1401+1</f>
        <v>2016</v>
      </c>
      <c r="O1401" s="2">
        <f t="shared" ref="O1401" si="699">N1401+1</f>
        <v>2017</v>
      </c>
      <c r="P1401" s="2">
        <f t="shared" ref="P1401" si="700">O1401+1</f>
        <v>2018</v>
      </c>
      <c r="Q1401" s="2">
        <f t="shared" ref="Q1401" si="701">P1401+1</f>
        <v>2019</v>
      </c>
      <c r="R1401" s="2">
        <f t="shared" ref="R1401" si="702">Q1401+1</f>
        <v>2020</v>
      </c>
      <c r="S1401" s="2">
        <f>R1401+1</f>
        <v>2021</v>
      </c>
      <c r="T1401" s="2">
        <f>S1401+1</f>
        <v>2022</v>
      </c>
      <c r="U1401" s="2">
        <f>T1401+1</f>
        <v>2023</v>
      </c>
      <c r="V1401" s="2">
        <f>U1401+1</f>
        <v>2024</v>
      </c>
    </row>
    <row r="1402" spans="1:22" ht="14.25" customHeight="1">
      <c r="G1402" s="60" t="str">
        <f>"Total MWh Produced / Purchased from " &amp; H1399</f>
        <v>Total MWh Produced / Purchased from Goodnoe Hills</v>
      </c>
      <c r="H1402" s="55"/>
      <c r="I1402" s="3">
        <v>239431</v>
      </c>
      <c r="J1402" s="4">
        <v>221156</v>
      </c>
      <c r="K1402" s="4">
        <v>227258</v>
      </c>
      <c r="L1402" s="4">
        <v>216762</v>
      </c>
      <c r="M1402" s="4">
        <v>186746</v>
      </c>
      <c r="N1402" s="4">
        <v>223899</v>
      </c>
      <c r="O1402" s="4">
        <v>191917</v>
      </c>
      <c r="P1402" s="4">
        <v>230513</v>
      </c>
      <c r="Q1402" s="4">
        <v>57616</v>
      </c>
      <c r="R1402" s="4">
        <v>326836</v>
      </c>
      <c r="S1402" s="4">
        <v>296244</v>
      </c>
      <c r="T1402" s="4">
        <v>265804</v>
      </c>
      <c r="U1402" s="5">
        <v>223909</v>
      </c>
      <c r="V1402" s="5">
        <v>284988.22893347027</v>
      </c>
    </row>
    <row r="1403" spans="1:22" ht="14.25" customHeight="1">
      <c r="G1403" s="60" t="s">
        <v>25</v>
      </c>
      <c r="H1403" s="55"/>
      <c r="I1403" s="260">
        <v>1</v>
      </c>
      <c r="J1403" s="41">
        <v>1</v>
      </c>
      <c r="K1403" s="41">
        <v>1</v>
      </c>
      <c r="L1403" s="41">
        <v>1</v>
      </c>
      <c r="M1403" s="41">
        <v>1</v>
      </c>
      <c r="N1403" s="41">
        <v>1</v>
      </c>
      <c r="O1403" s="41">
        <v>1</v>
      </c>
      <c r="P1403" s="41">
        <v>1</v>
      </c>
      <c r="Q1403" s="41">
        <v>1</v>
      </c>
      <c r="R1403" s="41">
        <v>1</v>
      </c>
      <c r="S1403" s="41">
        <v>1</v>
      </c>
      <c r="T1403" s="41">
        <v>1</v>
      </c>
      <c r="U1403" s="42">
        <v>1</v>
      </c>
      <c r="V1403" s="42">
        <v>1</v>
      </c>
    </row>
    <row r="1404" spans="1:22" ht="14.25" customHeight="1">
      <c r="G1404" s="60" t="s">
        <v>20</v>
      </c>
      <c r="H1404" s="55"/>
      <c r="I1404" s="261">
        <v>7.8921000000000005E-2</v>
      </c>
      <c r="J1404" s="36">
        <v>7.9619999999999996E-2</v>
      </c>
      <c r="K1404" s="36">
        <v>7.8747999999999999E-2</v>
      </c>
      <c r="L1404" s="36">
        <v>8.0235000000000001E-2</v>
      </c>
      <c r="M1404" s="36">
        <v>8.0535999999999996E-2</v>
      </c>
      <c r="N1404" s="36">
        <v>8.1698151927344531E-2</v>
      </c>
      <c r="O1404" s="36">
        <v>8.0833713568703974E-2</v>
      </c>
      <c r="P1404" s="36">
        <v>7.9451999999999995E-2</v>
      </c>
      <c r="Q1404" s="36">
        <v>7.6724662968274293E-2</v>
      </c>
      <c r="R1404" s="36">
        <f>R1298</f>
        <v>8.1268700519883177E-2</v>
      </c>
      <c r="S1404" s="36">
        <f>S2</f>
        <v>7.9696892166366717E-2</v>
      </c>
      <c r="T1404" s="36">
        <f>T2</f>
        <v>7.8737918965874246E-2</v>
      </c>
      <c r="U1404" s="36">
        <f>U2</f>
        <v>7.7386335360771719E-2</v>
      </c>
      <c r="V1404" s="36">
        <f>V2</f>
        <v>7.7478165526227077E-2</v>
      </c>
    </row>
    <row r="1405" spans="1:22" ht="14.25" customHeight="1">
      <c r="A1405" s="1" t="s">
        <v>127</v>
      </c>
      <c r="G1405" s="26" t="s">
        <v>22</v>
      </c>
      <c r="H1405" s="6"/>
      <c r="I1405" s="30">
        <v>18896</v>
      </c>
      <c r="J1405" s="30">
        <v>17608</v>
      </c>
      <c r="K1405" s="30">
        <v>17896</v>
      </c>
      <c r="L1405" s="30">
        <v>17392</v>
      </c>
      <c r="M1405" s="30">
        <v>15039</v>
      </c>
      <c r="N1405" s="155">
        <v>18292</v>
      </c>
      <c r="O1405" s="155">
        <v>15514</v>
      </c>
      <c r="P1405" s="155">
        <v>18315</v>
      </c>
      <c r="Q1405" s="155">
        <f t="shared" ref="Q1405:R1405" si="703">Q1402 * Q1403 * Q1404</f>
        <v>4420.5681815800917</v>
      </c>
      <c r="R1405" s="155">
        <f t="shared" si="703"/>
        <v>26561.537003116537</v>
      </c>
      <c r="S1405" s="155">
        <f>ROUNDDOWN(S1402 * S1403 * S1404,0)</f>
        <v>23609</v>
      </c>
      <c r="T1405" s="155">
        <f>ROUNDDOWN(T1402 * T1403 * T1404,0)</f>
        <v>20928</v>
      </c>
      <c r="U1405" s="155">
        <f t="shared" ref="U1405:V1405" si="704">U1402 * U1403 * U1404</f>
        <v>17327.496964295035</v>
      </c>
      <c r="V1405" s="155">
        <f t="shared" si="704"/>
        <v>22080.365174333707</v>
      </c>
    </row>
    <row r="1406" spans="1:22" ht="14.25" customHeight="1">
      <c r="I1406" s="29"/>
      <c r="J1406" s="29"/>
      <c r="K1406" s="29"/>
      <c r="L1406" s="29"/>
      <c r="M1406" s="29"/>
      <c r="N1406" s="20"/>
      <c r="O1406" s="20"/>
      <c r="P1406" s="20"/>
      <c r="Q1406" s="20"/>
      <c r="R1406" s="20"/>
      <c r="S1406" s="20"/>
      <c r="T1406" s="20"/>
      <c r="U1406" s="20"/>
      <c r="V1406" s="20"/>
    </row>
    <row r="1407" spans="1:22" ht="14.25" customHeight="1">
      <c r="F1407" s="9" t="s">
        <v>118</v>
      </c>
      <c r="I1407" s="2">
        <f t="shared" ref="I1407:S1407" si="705">I1401</f>
        <v>2011</v>
      </c>
      <c r="J1407" s="2">
        <f t="shared" si="705"/>
        <v>2012</v>
      </c>
      <c r="K1407" s="2">
        <f t="shared" si="705"/>
        <v>2013</v>
      </c>
      <c r="L1407" s="2">
        <f t="shared" si="705"/>
        <v>2014</v>
      </c>
      <c r="M1407" s="2">
        <f t="shared" si="705"/>
        <v>2015</v>
      </c>
      <c r="N1407" s="2">
        <f t="shared" si="705"/>
        <v>2016</v>
      </c>
      <c r="O1407" s="2">
        <f t="shared" si="705"/>
        <v>2017</v>
      </c>
      <c r="P1407" s="2">
        <f t="shared" si="705"/>
        <v>2018</v>
      </c>
      <c r="Q1407" s="2">
        <f t="shared" si="705"/>
        <v>2019</v>
      </c>
      <c r="R1407" s="2">
        <f t="shared" si="705"/>
        <v>2020</v>
      </c>
      <c r="S1407" s="2">
        <f t="shared" si="705"/>
        <v>2021</v>
      </c>
      <c r="T1407" s="2">
        <f t="shared" ref="T1407:U1407" si="706">T1401</f>
        <v>2022</v>
      </c>
      <c r="U1407" s="2">
        <f t="shared" si="706"/>
        <v>2023</v>
      </c>
      <c r="V1407" s="2">
        <f t="shared" ref="V1407" si="707">V1401</f>
        <v>2024</v>
      </c>
    </row>
    <row r="1408" spans="1:22" ht="14.25" customHeight="1">
      <c r="G1408" s="60" t="s">
        <v>10</v>
      </c>
      <c r="H1408" s="55"/>
      <c r="I1408" s="38">
        <f>IF($J32 = "Eligible", I1405 * 'Facility Detail'!$G$3472, 0 )</f>
        <v>0</v>
      </c>
      <c r="J1408" s="11">
        <f>IF($J32 = "Eligible", J1405 * 'Facility Detail'!$G$3472, 0 )</f>
        <v>0</v>
      </c>
      <c r="K1408" s="11">
        <f>IF($J32 = "Eligible", K1405 * 'Facility Detail'!$G$3472, 0 )</f>
        <v>0</v>
      </c>
      <c r="L1408" s="11">
        <f>IF($J32 = "Eligible", L1405 * 'Facility Detail'!$G$3472, 0 )</f>
        <v>0</v>
      </c>
      <c r="M1408" s="11">
        <f>IF($J32 = "Eligible", M1405 * 'Facility Detail'!$G$3472, 0 )</f>
        <v>0</v>
      </c>
      <c r="N1408" s="11">
        <f>IF($J32 = "Eligible", N1405 * 'Facility Detail'!$G$3472, 0 )</f>
        <v>0</v>
      </c>
      <c r="O1408" s="11">
        <f>IF($J32 = "Eligible", O1405 * 'Facility Detail'!$G$3472, 0 )</f>
        <v>0</v>
      </c>
      <c r="P1408" s="11">
        <f>IF($J32 = "Eligible", P1405 * 'Facility Detail'!$G$3472, 0 )</f>
        <v>0</v>
      </c>
      <c r="Q1408" s="11">
        <f>IF($J32 = "Eligible", Q1405 * 'Facility Detail'!$G$3472, 0 )</f>
        <v>0</v>
      </c>
      <c r="R1408" s="11">
        <f>IF($J32 = "Eligible", R1405 * 'Facility Detail'!$G$3472, 0 )</f>
        <v>0</v>
      </c>
      <c r="S1408" s="11">
        <f>IF($J32 = "Eligible", S1405 * 'Facility Detail'!$G$3472, 0 )</f>
        <v>0</v>
      </c>
      <c r="T1408" s="11">
        <f>IF($J32 = "Eligible", T1405 * 'Facility Detail'!$G$3472, 0 )</f>
        <v>0</v>
      </c>
      <c r="U1408" s="11">
        <f>IF($J32 = "Eligible", U1405 * 'Facility Detail'!$G$3472, 0 )</f>
        <v>0</v>
      </c>
      <c r="V1408" s="370">
        <f>IF($J32 = "Eligible", V1405 * 'Facility Detail'!$G$3472, 0 )</f>
        <v>0</v>
      </c>
    </row>
    <row r="1409" spans="6:22" ht="14.25" customHeight="1">
      <c r="G1409" s="60" t="s">
        <v>6</v>
      </c>
      <c r="H1409" s="55"/>
      <c r="I1409" s="39">
        <f t="shared" ref="I1409:V1409" si="708">IF($K32= "Eligible", I1405, 0 )</f>
        <v>0</v>
      </c>
      <c r="J1409" s="187">
        <f t="shared" si="708"/>
        <v>0</v>
      </c>
      <c r="K1409" s="187">
        <f t="shared" si="708"/>
        <v>0</v>
      </c>
      <c r="L1409" s="187">
        <f t="shared" si="708"/>
        <v>0</v>
      </c>
      <c r="M1409" s="187">
        <f t="shared" si="708"/>
        <v>0</v>
      </c>
      <c r="N1409" s="187">
        <f t="shared" si="708"/>
        <v>0</v>
      </c>
      <c r="O1409" s="187">
        <f t="shared" si="708"/>
        <v>0</v>
      </c>
      <c r="P1409" s="187">
        <f t="shared" si="708"/>
        <v>0</v>
      </c>
      <c r="Q1409" s="187">
        <f t="shared" si="708"/>
        <v>0</v>
      </c>
      <c r="R1409" s="187">
        <f t="shared" si="708"/>
        <v>0</v>
      </c>
      <c r="S1409" s="187">
        <f t="shared" si="708"/>
        <v>0</v>
      </c>
      <c r="T1409" s="187">
        <f t="shared" si="708"/>
        <v>0</v>
      </c>
      <c r="U1409" s="187">
        <f t="shared" si="708"/>
        <v>0</v>
      </c>
      <c r="V1409" s="371">
        <f t="shared" si="708"/>
        <v>0</v>
      </c>
    </row>
    <row r="1410" spans="6:22" ht="14.25" customHeight="1">
      <c r="G1410" s="26" t="s">
        <v>120</v>
      </c>
      <c r="H1410" s="6"/>
      <c r="I1410" s="32">
        <f>SUM(I1408:I1409)</f>
        <v>0</v>
      </c>
      <c r="J1410" s="33">
        <f t="shared" ref="J1410:S1410" si="709">SUM(J1408:J1409)</f>
        <v>0</v>
      </c>
      <c r="K1410" s="33">
        <f t="shared" si="709"/>
        <v>0</v>
      </c>
      <c r="L1410" s="33">
        <f t="shared" si="709"/>
        <v>0</v>
      </c>
      <c r="M1410" s="33">
        <f t="shared" si="709"/>
        <v>0</v>
      </c>
      <c r="N1410" s="33">
        <f t="shared" si="709"/>
        <v>0</v>
      </c>
      <c r="O1410" s="33">
        <f t="shared" si="709"/>
        <v>0</v>
      </c>
      <c r="P1410" s="33">
        <f t="shared" si="709"/>
        <v>0</v>
      </c>
      <c r="Q1410" s="33">
        <f t="shared" si="709"/>
        <v>0</v>
      </c>
      <c r="R1410" s="33">
        <f t="shared" si="709"/>
        <v>0</v>
      </c>
      <c r="S1410" s="33">
        <f t="shared" si="709"/>
        <v>0</v>
      </c>
      <c r="T1410" s="33">
        <f t="shared" ref="T1410:U1410" si="710">SUM(T1408:T1409)</f>
        <v>0</v>
      </c>
      <c r="U1410" s="33">
        <f t="shared" si="710"/>
        <v>0</v>
      </c>
      <c r="V1410" s="33">
        <f t="shared" ref="V1410" si="711">SUM(V1408:V1409)</f>
        <v>0</v>
      </c>
    </row>
    <row r="1411" spans="6:22" ht="14.25" customHeight="1">
      <c r="I1411" s="31"/>
      <c r="J1411" s="24"/>
      <c r="K1411" s="24"/>
      <c r="L1411" s="24"/>
      <c r="M1411" s="24"/>
      <c r="N1411" s="24"/>
      <c r="O1411" s="24"/>
      <c r="P1411" s="24"/>
      <c r="Q1411" s="24"/>
      <c r="R1411" s="24"/>
      <c r="S1411" s="24"/>
      <c r="T1411" s="24"/>
      <c r="U1411" s="24"/>
      <c r="V1411" s="24"/>
    </row>
    <row r="1412" spans="6:22" ht="14.25" customHeight="1">
      <c r="F1412" s="9" t="s">
        <v>30</v>
      </c>
      <c r="I1412" s="2">
        <f t="shared" ref="I1412:S1412" si="712">I1401</f>
        <v>2011</v>
      </c>
      <c r="J1412" s="2">
        <f t="shared" si="712"/>
        <v>2012</v>
      </c>
      <c r="K1412" s="2">
        <f t="shared" si="712"/>
        <v>2013</v>
      </c>
      <c r="L1412" s="2">
        <f t="shared" si="712"/>
        <v>2014</v>
      </c>
      <c r="M1412" s="2">
        <f t="shared" si="712"/>
        <v>2015</v>
      </c>
      <c r="N1412" s="2">
        <f t="shared" si="712"/>
        <v>2016</v>
      </c>
      <c r="O1412" s="2">
        <f t="shared" si="712"/>
        <v>2017</v>
      </c>
      <c r="P1412" s="2">
        <f t="shared" si="712"/>
        <v>2018</v>
      </c>
      <c r="Q1412" s="2">
        <f t="shared" si="712"/>
        <v>2019</v>
      </c>
      <c r="R1412" s="2">
        <f t="shared" si="712"/>
        <v>2020</v>
      </c>
      <c r="S1412" s="2">
        <f t="shared" si="712"/>
        <v>2021</v>
      </c>
      <c r="T1412" s="2">
        <f t="shared" ref="T1412:U1412" si="713">T1401</f>
        <v>2022</v>
      </c>
      <c r="U1412" s="2">
        <f t="shared" si="713"/>
        <v>2023</v>
      </c>
      <c r="V1412" s="2">
        <f t="shared" ref="V1412" si="714">V1401</f>
        <v>2024</v>
      </c>
    </row>
    <row r="1413" spans="6:22" ht="14.25" customHeight="1">
      <c r="G1413" s="60" t="s">
        <v>47</v>
      </c>
      <c r="I1413" s="69"/>
      <c r="J1413" s="70"/>
      <c r="K1413" s="70"/>
      <c r="L1413" s="70"/>
      <c r="M1413" s="70"/>
      <c r="N1413" s="70"/>
      <c r="O1413" s="70"/>
      <c r="P1413" s="70"/>
      <c r="Q1413" s="70"/>
      <c r="R1413" s="70"/>
      <c r="S1413" s="70"/>
      <c r="T1413" s="70"/>
      <c r="U1413" s="70"/>
      <c r="V1413" s="372"/>
    </row>
    <row r="1414" spans="6:22">
      <c r="G1414" s="61" t="s">
        <v>23</v>
      </c>
      <c r="H1414" s="128"/>
      <c r="I1414" s="71"/>
      <c r="J1414" s="72"/>
      <c r="K1414" s="72"/>
      <c r="L1414" s="72"/>
      <c r="M1414" s="72"/>
      <c r="N1414" s="72"/>
      <c r="O1414" s="72"/>
      <c r="P1414" s="72"/>
      <c r="Q1414" s="72"/>
      <c r="R1414" s="72"/>
      <c r="S1414" s="72"/>
      <c r="T1414" s="72"/>
      <c r="U1414" s="72"/>
      <c r="V1414" s="373"/>
    </row>
    <row r="1415" spans="6:22">
      <c r="G1415" s="61" t="s">
        <v>89</v>
      </c>
      <c r="H1415" s="128"/>
      <c r="I1415" s="43"/>
      <c r="J1415" s="44"/>
      <c r="K1415" s="44"/>
      <c r="L1415" s="44"/>
      <c r="M1415" s="44"/>
      <c r="N1415" s="44"/>
      <c r="O1415" s="44"/>
      <c r="P1415" s="44"/>
      <c r="Q1415" s="44"/>
      <c r="R1415" s="44"/>
      <c r="S1415" s="44"/>
      <c r="T1415" s="44"/>
      <c r="U1415" s="44"/>
      <c r="V1415" s="374"/>
    </row>
    <row r="1416" spans="6:22">
      <c r="G1416" s="26" t="s">
        <v>90</v>
      </c>
      <c r="I1416" s="7">
        <f t="shared" ref="I1416:S1416" si="715">SUM(I1413:I1415)</f>
        <v>0</v>
      </c>
      <c r="J1416" s="7">
        <f t="shared" si="715"/>
        <v>0</v>
      </c>
      <c r="K1416" s="7">
        <f t="shared" si="715"/>
        <v>0</v>
      </c>
      <c r="L1416" s="7">
        <f t="shared" si="715"/>
        <v>0</v>
      </c>
      <c r="M1416" s="7">
        <f t="shared" si="715"/>
        <v>0</v>
      </c>
      <c r="N1416" s="7">
        <f t="shared" si="715"/>
        <v>0</v>
      </c>
      <c r="O1416" s="7">
        <f t="shared" si="715"/>
        <v>0</v>
      </c>
      <c r="P1416" s="7">
        <f t="shared" si="715"/>
        <v>0</v>
      </c>
      <c r="Q1416" s="7">
        <f t="shared" si="715"/>
        <v>0</v>
      </c>
      <c r="R1416" s="7">
        <f t="shared" si="715"/>
        <v>0</v>
      </c>
      <c r="S1416" s="7">
        <f t="shared" si="715"/>
        <v>0</v>
      </c>
      <c r="T1416" s="7">
        <f t="shared" ref="T1416:U1416" si="716">SUM(T1413:T1415)</f>
        <v>0</v>
      </c>
      <c r="U1416" s="132">
        <f t="shared" si="716"/>
        <v>0</v>
      </c>
      <c r="V1416" s="7">
        <f t="shared" ref="V1416" si="717">SUM(V1413:V1415)</f>
        <v>0</v>
      </c>
    </row>
    <row r="1417" spans="6:22">
      <c r="G1417" s="6"/>
      <c r="I1417" s="7"/>
      <c r="J1417" s="7"/>
      <c r="K1417" s="7"/>
      <c r="L1417" s="23"/>
      <c r="M1417" s="23"/>
      <c r="N1417" s="23"/>
      <c r="O1417" s="23"/>
      <c r="P1417" s="23"/>
      <c r="Q1417" s="23"/>
      <c r="R1417" s="23"/>
      <c r="S1417" s="23"/>
      <c r="T1417" s="23"/>
      <c r="U1417" s="23"/>
      <c r="V1417" s="23"/>
    </row>
    <row r="1418" spans="6:22" ht="18.75">
      <c r="F1418" s="9" t="s">
        <v>100</v>
      </c>
      <c r="I1418" s="2">
        <f>'Facility Detail'!$G$3475</f>
        <v>2011</v>
      </c>
      <c r="J1418" s="2">
        <f t="shared" ref="J1418" si="718">I1418+1</f>
        <v>2012</v>
      </c>
      <c r="K1418" s="2">
        <f t="shared" ref="K1418" si="719">J1418+1</f>
        <v>2013</v>
      </c>
      <c r="L1418" s="2">
        <f t="shared" ref="L1418" si="720">K1418+1</f>
        <v>2014</v>
      </c>
      <c r="M1418" s="2">
        <f>L1418+1</f>
        <v>2015</v>
      </c>
      <c r="N1418" s="2">
        <f t="shared" ref="N1418" si="721">M1418+1</f>
        <v>2016</v>
      </c>
      <c r="O1418" s="2">
        <f t="shared" ref="O1418" si="722">N1418+1</f>
        <v>2017</v>
      </c>
      <c r="P1418" s="2">
        <f t="shared" ref="P1418" si="723">O1418+1</f>
        <v>2018</v>
      </c>
      <c r="Q1418" s="2">
        <f t="shared" ref="Q1418" si="724">P1418+1</f>
        <v>2019</v>
      </c>
      <c r="R1418" s="2">
        <f t="shared" ref="R1418" si="725">Q1418+1</f>
        <v>2020</v>
      </c>
      <c r="S1418" s="2">
        <f>R1418+1</f>
        <v>2021</v>
      </c>
      <c r="T1418" s="2">
        <f>S1418+1</f>
        <v>2022</v>
      </c>
      <c r="U1418" s="2">
        <f>T1418+1</f>
        <v>2023</v>
      </c>
      <c r="V1418" s="2">
        <f>U1418+1</f>
        <v>2024</v>
      </c>
    </row>
    <row r="1419" spans="6:22">
      <c r="G1419" s="60" t="str">
        <f xml:space="preserve"> 'Facility Detail'!$G$3475 &amp; " Surplus Applied to " &amp; ( 'Facility Detail'!$G$3475 + 1 )</f>
        <v>2011 Surplus Applied to 2012</v>
      </c>
      <c r="I1419" s="3">
        <f>I1405</f>
        <v>18896</v>
      </c>
      <c r="J1419" s="45">
        <f>I1419</f>
        <v>18896</v>
      </c>
      <c r="K1419" s="102"/>
      <c r="L1419" s="102"/>
      <c r="M1419" s="102"/>
      <c r="N1419" s="102"/>
      <c r="O1419" s="102"/>
      <c r="P1419" s="102"/>
      <c r="Q1419" s="102"/>
      <c r="R1419" s="102"/>
      <c r="S1419" s="102"/>
      <c r="T1419" s="210"/>
      <c r="U1419" s="210"/>
      <c r="V1419" s="376"/>
    </row>
    <row r="1420" spans="6:22">
      <c r="G1420" s="60" t="str">
        <f xml:space="preserve"> ( 'Facility Detail'!$G$3475 + 1 ) &amp; " Surplus Applied to " &amp; ( 'Facility Detail'!$G$3475 )</f>
        <v>2012 Surplus Applied to 2011</v>
      </c>
      <c r="I1420" s="122">
        <f>J1420</f>
        <v>0</v>
      </c>
      <c r="J1420" s="10"/>
      <c r="K1420" s="58"/>
      <c r="L1420" s="58"/>
      <c r="M1420" s="58"/>
      <c r="N1420" s="58"/>
      <c r="O1420" s="58"/>
      <c r="P1420" s="58"/>
      <c r="Q1420" s="58"/>
      <c r="R1420" s="58"/>
      <c r="S1420" s="58"/>
      <c r="T1420" s="211"/>
      <c r="U1420" s="211"/>
      <c r="V1420" s="377"/>
    </row>
    <row r="1421" spans="6:22">
      <c r="G1421" s="60" t="str">
        <f xml:space="preserve"> ( 'Facility Detail'!$G$3475 + 1 ) &amp; " Surplus Applied to " &amp; ( 'Facility Detail'!$G$3475 + 2 )</f>
        <v>2012 Surplus Applied to 2013</v>
      </c>
      <c r="I1421" s="46"/>
      <c r="J1421" s="10">
        <f>J1405</f>
        <v>17608</v>
      </c>
      <c r="K1421" s="54">
        <f>J1421</f>
        <v>17608</v>
      </c>
      <c r="L1421" s="58"/>
      <c r="M1421" s="58"/>
      <c r="N1421" s="58"/>
      <c r="O1421" s="58"/>
      <c r="P1421" s="58"/>
      <c r="Q1421" s="58"/>
      <c r="R1421" s="58"/>
      <c r="S1421" s="58"/>
      <c r="T1421" s="211"/>
      <c r="U1421" s="211"/>
      <c r="V1421" s="377"/>
    </row>
    <row r="1422" spans="6:22">
      <c r="G1422" s="60" t="str">
        <f xml:space="preserve"> ( 'Facility Detail'!$G$3475 + 2 ) &amp; " Surplus Applied to " &amp; ( 'Facility Detail'!$G$3475 + 1 )</f>
        <v>2013 Surplus Applied to 2012</v>
      </c>
      <c r="I1422" s="46"/>
      <c r="J1422" s="54">
        <f>K1422</f>
        <v>0</v>
      </c>
      <c r="K1422" s="10"/>
      <c r="L1422" s="58"/>
      <c r="M1422" s="58"/>
      <c r="N1422" s="58"/>
      <c r="O1422" s="58"/>
      <c r="P1422" s="58"/>
      <c r="Q1422" s="58"/>
      <c r="R1422" s="58"/>
      <c r="S1422" s="58"/>
      <c r="T1422" s="211"/>
      <c r="U1422" s="211"/>
      <c r="V1422" s="377"/>
    </row>
    <row r="1423" spans="6:22">
      <c r="G1423" s="60" t="str">
        <f xml:space="preserve"> ( 'Facility Detail'!$G$3475 + 2 ) &amp; " Surplus Applied to " &amp; ( 'Facility Detail'!$G$3475 + 3 )</f>
        <v>2013 Surplus Applied to 2014</v>
      </c>
      <c r="I1423" s="46"/>
      <c r="J1423" s="114"/>
      <c r="K1423" s="10">
        <f>K1405</f>
        <v>17896</v>
      </c>
      <c r="L1423" s="115">
        <f>K1423</f>
        <v>17896</v>
      </c>
      <c r="M1423" s="58"/>
      <c r="N1423" s="58"/>
      <c r="O1423" s="58"/>
      <c r="P1423" s="58"/>
      <c r="Q1423" s="58"/>
      <c r="R1423" s="58"/>
      <c r="S1423" s="58"/>
      <c r="T1423" s="140"/>
      <c r="U1423" s="140"/>
      <c r="V1423" s="378"/>
    </row>
    <row r="1424" spans="6:22">
      <c r="G1424" s="60" t="str">
        <f xml:space="preserve"> ( 'Facility Detail'!$G$3475 + 3 ) &amp; " Surplus Applied to " &amp; ( 'Facility Detail'!$G$3475 + 2 )</f>
        <v>2014 Surplus Applied to 2013</v>
      </c>
      <c r="I1424" s="46"/>
      <c r="J1424" s="114"/>
      <c r="K1424" s="54">
        <f>L1424</f>
        <v>0</v>
      </c>
      <c r="L1424" s="10"/>
      <c r="M1424" s="58"/>
      <c r="N1424" s="58"/>
      <c r="O1424" s="58"/>
      <c r="P1424" s="58"/>
      <c r="Q1424" s="58"/>
      <c r="R1424" s="58"/>
      <c r="S1424" s="58"/>
      <c r="T1424" s="140"/>
      <c r="U1424" s="140"/>
      <c r="V1424" s="378"/>
    </row>
    <row r="1425" spans="7:22">
      <c r="G1425" s="60" t="str">
        <f xml:space="preserve"> ( 'Facility Detail'!$G$3475 + 3 ) &amp; " Surplus Applied to " &amp; ( 'Facility Detail'!$G$3475 + 4 )</f>
        <v>2014 Surplus Applied to 2015</v>
      </c>
      <c r="I1425" s="46"/>
      <c r="J1425" s="114"/>
      <c r="K1425" s="114"/>
      <c r="L1425" s="10">
        <f>L1405-6158</f>
        <v>11234</v>
      </c>
      <c r="M1425" s="115">
        <f>L1425</f>
        <v>11234</v>
      </c>
      <c r="N1425" s="114"/>
      <c r="O1425" s="58"/>
      <c r="P1425" s="58"/>
      <c r="Q1425" s="58"/>
      <c r="R1425" s="58"/>
      <c r="S1425" s="58"/>
      <c r="T1425" s="140"/>
      <c r="U1425" s="140"/>
      <c r="V1425" s="378"/>
    </row>
    <row r="1426" spans="7:22">
      <c r="G1426" s="60" t="str">
        <f xml:space="preserve"> ( 'Facility Detail'!$G$3475 + 4 ) &amp; " Surplus Applied to " &amp; ( 'Facility Detail'!$G$3475 + 3 )</f>
        <v>2015 Surplus Applied to 2014</v>
      </c>
      <c r="I1426" s="46"/>
      <c r="J1426" s="114"/>
      <c r="K1426" s="114"/>
      <c r="L1426" s="54">
        <f>M1426</f>
        <v>0</v>
      </c>
      <c r="M1426" s="10"/>
      <c r="N1426" s="114"/>
      <c r="O1426" s="58"/>
      <c r="P1426" s="58"/>
      <c r="Q1426" s="58"/>
      <c r="R1426" s="58"/>
      <c r="S1426" s="58"/>
      <c r="T1426" s="140"/>
      <c r="U1426" s="140"/>
      <c r="V1426" s="378"/>
    </row>
    <row r="1427" spans="7:22">
      <c r="G1427" s="60" t="str">
        <f xml:space="preserve"> ( 'Facility Detail'!$G$3475 + 4 ) &amp; " Surplus Applied to " &amp; ( 'Facility Detail'!$G$3475 + 5 )</f>
        <v>2015 Surplus Applied to 2016</v>
      </c>
      <c r="I1427" s="46"/>
      <c r="J1427" s="114"/>
      <c r="K1427" s="114"/>
      <c r="L1427" s="114"/>
      <c r="M1427" s="10">
        <v>5383</v>
      </c>
      <c r="N1427" s="115">
        <f>M1427</f>
        <v>5383</v>
      </c>
      <c r="O1427" s="58"/>
      <c r="P1427" s="58"/>
      <c r="Q1427" s="58"/>
      <c r="R1427" s="58"/>
      <c r="S1427" s="58"/>
      <c r="T1427" s="140"/>
      <c r="U1427" s="140"/>
      <c r="V1427" s="378"/>
    </row>
    <row r="1428" spans="7:22">
      <c r="G1428" s="60" t="str">
        <f xml:space="preserve"> ( 'Facility Detail'!$G$3475 + 5 ) &amp; " Surplus Applied to " &amp; ( 'Facility Detail'!$G$3475 + 4 )</f>
        <v>2016 Surplus Applied to 2015</v>
      </c>
      <c r="I1428" s="46"/>
      <c r="J1428" s="114"/>
      <c r="K1428" s="114"/>
      <c r="L1428" s="114"/>
      <c r="M1428" s="54">
        <f>N1428</f>
        <v>0</v>
      </c>
      <c r="N1428" s="10"/>
      <c r="O1428" s="58"/>
      <c r="P1428" s="58"/>
      <c r="Q1428" s="58"/>
      <c r="R1428" s="58"/>
      <c r="S1428" s="58"/>
      <c r="T1428" s="140"/>
      <c r="U1428" s="140"/>
      <c r="V1428" s="378"/>
    </row>
    <row r="1429" spans="7:22">
      <c r="G1429" s="60" t="str">
        <f xml:space="preserve"> ( 'Facility Detail'!$G$3475 + 5 ) &amp; " Surplus Applied to " &amp; ( 'Facility Detail'!$G$3475 + 6 )</f>
        <v>2016 Surplus Applied to 2017</v>
      </c>
      <c r="I1429" s="46"/>
      <c r="J1429" s="114"/>
      <c r="K1429" s="114"/>
      <c r="L1429" s="114"/>
      <c r="M1429" s="114"/>
      <c r="N1429" s="143"/>
      <c r="O1429" s="116">
        <f>N1429</f>
        <v>0</v>
      </c>
      <c r="P1429" s="58"/>
      <c r="Q1429" s="58"/>
      <c r="R1429" s="58"/>
      <c r="S1429" s="58"/>
      <c r="T1429" s="140"/>
      <c r="U1429" s="140"/>
      <c r="V1429" s="378"/>
    </row>
    <row r="1430" spans="7:22">
      <c r="G1430" s="60" t="s">
        <v>167</v>
      </c>
      <c r="I1430" s="46"/>
      <c r="J1430" s="114"/>
      <c r="K1430" s="114"/>
      <c r="L1430" s="114"/>
      <c r="M1430" s="114"/>
      <c r="N1430" s="144">
        <f>O1430</f>
        <v>0</v>
      </c>
      <c r="O1430" s="117"/>
      <c r="P1430" s="58"/>
      <c r="Q1430" s="58"/>
      <c r="R1430" s="58"/>
      <c r="S1430" s="58"/>
      <c r="T1430" s="140"/>
      <c r="U1430" s="140"/>
      <c r="V1430" s="378"/>
    </row>
    <row r="1431" spans="7:22">
      <c r="G1431" s="60" t="s">
        <v>168</v>
      </c>
      <c r="I1431" s="46"/>
      <c r="J1431" s="114"/>
      <c r="K1431" s="114"/>
      <c r="L1431" s="114"/>
      <c r="M1431" s="114"/>
      <c r="N1431" s="114"/>
      <c r="O1431" s="117"/>
      <c r="P1431" s="116">
        <f>O1431</f>
        <v>0</v>
      </c>
      <c r="Q1431" s="58"/>
      <c r="R1431" s="58"/>
      <c r="S1431" s="58"/>
      <c r="T1431" s="140"/>
      <c r="U1431" s="140"/>
      <c r="V1431" s="378"/>
    </row>
    <row r="1432" spans="7:22">
      <c r="G1432" s="60" t="s">
        <v>185</v>
      </c>
      <c r="I1432" s="46"/>
      <c r="J1432" s="114"/>
      <c r="K1432" s="114"/>
      <c r="L1432" s="114"/>
      <c r="M1432" s="114"/>
      <c r="N1432" s="114"/>
      <c r="O1432" s="116">
        <f>P1432</f>
        <v>0</v>
      </c>
      <c r="P1432" s="117"/>
      <c r="Q1432" s="58"/>
      <c r="R1432" s="58"/>
      <c r="S1432" s="58"/>
      <c r="T1432" s="140"/>
      <c r="U1432" s="140"/>
      <c r="V1432" s="378"/>
    </row>
    <row r="1433" spans="7:22">
      <c r="G1433" s="60" t="s">
        <v>186</v>
      </c>
      <c r="I1433" s="46"/>
      <c r="J1433" s="114"/>
      <c r="K1433" s="114"/>
      <c r="L1433" s="114"/>
      <c r="M1433" s="114"/>
      <c r="N1433" s="114"/>
      <c r="O1433" s="114"/>
      <c r="P1433" s="117"/>
      <c r="Q1433" s="54">
        <f>P1433</f>
        <v>0</v>
      </c>
      <c r="R1433" s="58"/>
      <c r="S1433" s="58"/>
      <c r="T1433" s="140"/>
      <c r="U1433" s="140"/>
      <c r="V1433" s="378"/>
    </row>
    <row r="1434" spans="7:22">
      <c r="G1434" s="60" t="s">
        <v>187</v>
      </c>
      <c r="I1434" s="46"/>
      <c r="J1434" s="114"/>
      <c r="K1434" s="114"/>
      <c r="L1434" s="114"/>
      <c r="M1434" s="114"/>
      <c r="N1434" s="114"/>
      <c r="O1434" s="114"/>
      <c r="P1434" s="116">
        <f>Q1434</f>
        <v>0</v>
      </c>
      <c r="Q1434" s="275"/>
      <c r="R1434" s="58"/>
      <c r="S1434" s="58"/>
      <c r="T1434" s="140"/>
      <c r="U1434" s="140"/>
      <c r="V1434" s="378"/>
    </row>
    <row r="1435" spans="7:22">
      <c r="G1435" s="60" t="s">
        <v>188</v>
      </c>
      <c r="I1435" s="46"/>
      <c r="J1435" s="114"/>
      <c r="K1435" s="114"/>
      <c r="L1435" s="114"/>
      <c r="M1435" s="114"/>
      <c r="N1435" s="114"/>
      <c r="O1435" s="114"/>
      <c r="P1435" s="114"/>
      <c r="Q1435" s="117"/>
      <c r="R1435" s="145">
        <f>Q1435</f>
        <v>0</v>
      </c>
      <c r="S1435" s="58"/>
      <c r="T1435" s="140"/>
      <c r="U1435" s="140"/>
      <c r="V1435" s="378"/>
    </row>
    <row r="1436" spans="7:22">
      <c r="G1436" s="60" t="s">
        <v>189</v>
      </c>
      <c r="I1436" s="46"/>
      <c r="J1436" s="114"/>
      <c r="K1436" s="114"/>
      <c r="L1436" s="114"/>
      <c r="M1436" s="114"/>
      <c r="N1436" s="114"/>
      <c r="O1436" s="114"/>
      <c r="P1436" s="114"/>
      <c r="Q1436" s="145">
        <f>R1436</f>
        <v>0</v>
      </c>
      <c r="R1436" s="167"/>
      <c r="S1436" s="58"/>
      <c r="T1436" s="140"/>
      <c r="U1436" s="140"/>
      <c r="V1436" s="378"/>
    </row>
    <row r="1437" spans="7:22">
      <c r="G1437" s="60" t="s">
        <v>190</v>
      </c>
      <c r="I1437" s="46"/>
      <c r="J1437" s="114"/>
      <c r="K1437" s="114"/>
      <c r="L1437" s="114"/>
      <c r="M1437" s="114"/>
      <c r="N1437" s="114"/>
      <c r="O1437" s="114"/>
      <c r="P1437" s="114"/>
      <c r="Q1437" s="114"/>
      <c r="R1437" s="167"/>
      <c r="S1437" s="145">
        <f>R1437</f>
        <v>0</v>
      </c>
      <c r="T1437" s="140"/>
      <c r="U1437" s="140"/>
      <c r="V1437" s="378"/>
    </row>
    <row r="1438" spans="7:22">
      <c r="G1438" s="60" t="s">
        <v>199</v>
      </c>
      <c r="I1438" s="46"/>
      <c r="J1438" s="114"/>
      <c r="K1438" s="114"/>
      <c r="L1438" s="114"/>
      <c r="M1438" s="114"/>
      <c r="N1438" s="114"/>
      <c r="O1438" s="114"/>
      <c r="P1438" s="114"/>
      <c r="Q1438" s="114"/>
      <c r="R1438" s="116">
        <v>10000</v>
      </c>
      <c r="S1438" s="167">
        <v>10000</v>
      </c>
      <c r="T1438" s="140"/>
      <c r="U1438" s="140"/>
      <c r="V1438" s="378"/>
    </row>
    <row r="1439" spans="7:22">
      <c r="G1439" s="60" t="s">
        <v>200</v>
      </c>
      <c r="I1439" s="46"/>
      <c r="J1439" s="114"/>
      <c r="K1439" s="114"/>
      <c r="L1439" s="114"/>
      <c r="M1439" s="114"/>
      <c r="N1439" s="114"/>
      <c r="O1439" s="114"/>
      <c r="P1439" s="114"/>
      <c r="Q1439" s="114"/>
      <c r="R1439" s="114"/>
      <c r="S1439" s="167"/>
      <c r="T1439" s="145">
        <f>S1439</f>
        <v>0</v>
      </c>
      <c r="U1439" s="140"/>
      <c r="V1439" s="378"/>
    </row>
    <row r="1440" spans="7:22">
      <c r="G1440" s="60" t="s">
        <v>308</v>
      </c>
      <c r="I1440" s="46"/>
      <c r="J1440" s="114"/>
      <c r="K1440" s="114"/>
      <c r="L1440" s="114"/>
      <c r="M1440" s="114"/>
      <c r="N1440" s="114"/>
      <c r="O1440" s="114"/>
      <c r="P1440" s="114"/>
      <c r="Q1440" s="114"/>
      <c r="R1440" s="114"/>
      <c r="S1440" s="116">
        <f>T1440</f>
        <v>0</v>
      </c>
      <c r="T1440" s="167"/>
      <c r="U1440" s="140"/>
      <c r="V1440" s="378"/>
    </row>
    <row r="1441" spans="2:22">
      <c r="G1441" s="60" t="s">
        <v>307</v>
      </c>
      <c r="I1441" s="110"/>
      <c r="J1441" s="103"/>
      <c r="K1441" s="103"/>
      <c r="L1441" s="103"/>
      <c r="M1441" s="103"/>
      <c r="N1441" s="103"/>
      <c r="O1441" s="103"/>
      <c r="P1441" s="103"/>
      <c r="Q1441" s="103"/>
      <c r="R1441" s="103"/>
      <c r="S1441" s="103"/>
      <c r="T1441" s="167"/>
      <c r="U1441" s="145">
        <f>T1441</f>
        <v>0</v>
      </c>
      <c r="V1441" s="347">
        <f>U1441</f>
        <v>0</v>
      </c>
    </row>
    <row r="1442" spans="2:22">
      <c r="G1442" s="60" t="s">
        <v>318</v>
      </c>
      <c r="I1442" s="110"/>
      <c r="J1442" s="103"/>
      <c r="K1442" s="103"/>
      <c r="L1442" s="103"/>
      <c r="M1442" s="103"/>
      <c r="N1442" s="103"/>
      <c r="O1442" s="103"/>
      <c r="P1442" s="103"/>
      <c r="Q1442" s="103"/>
      <c r="R1442" s="103"/>
      <c r="S1442" s="103"/>
      <c r="T1442" s="116">
        <f>U1442</f>
        <v>0</v>
      </c>
      <c r="U1442" s="367"/>
      <c r="V1442" s="389"/>
    </row>
    <row r="1443" spans="2:22">
      <c r="G1443" s="60" t="s">
        <v>319</v>
      </c>
      <c r="I1443" s="47"/>
      <c r="J1443" s="188"/>
      <c r="K1443" s="188"/>
      <c r="L1443" s="188"/>
      <c r="M1443" s="188"/>
      <c r="N1443" s="188"/>
      <c r="O1443" s="188"/>
      <c r="P1443" s="188"/>
      <c r="Q1443" s="188"/>
      <c r="R1443" s="188"/>
      <c r="S1443" s="188"/>
      <c r="T1443" s="188"/>
      <c r="U1443" s="391"/>
      <c r="V1443" s="390"/>
    </row>
    <row r="1444" spans="2:22">
      <c r="B1444" s="1" t="s">
        <v>127</v>
      </c>
      <c r="G1444" s="26" t="s">
        <v>17</v>
      </c>
      <c r="I1444" s="7">
        <f xml:space="preserve"> I1420 - I1419</f>
        <v>-18896</v>
      </c>
      <c r="J1444" s="7">
        <f xml:space="preserve"> J1419 + J1422 - J1421 - J1420</f>
        <v>1288</v>
      </c>
      <c r="K1444" s="7">
        <f>K1421 - K1422 - K1423</f>
        <v>-288</v>
      </c>
      <c r="L1444" s="7">
        <f>L1423-L1424-L1425</f>
        <v>6662</v>
      </c>
      <c r="M1444" s="7">
        <f>M1425-M1426-M1427</f>
        <v>5851</v>
      </c>
      <c r="N1444" s="7">
        <f>N1427-N1428-N1429</f>
        <v>5383</v>
      </c>
      <c r="O1444" s="7">
        <f>O1429-O1430-O1431</f>
        <v>0</v>
      </c>
      <c r="P1444" s="148">
        <f>P1431-P1432-P1433</f>
        <v>0</v>
      </c>
      <c r="Q1444" s="148">
        <f>Q1433-Q1434-Q1435</f>
        <v>0</v>
      </c>
      <c r="R1444" s="148">
        <f>R1438</f>
        <v>10000</v>
      </c>
      <c r="S1444" s="7">
        <f>S1437-S1438-S1439</f>
        <v>-10000</v>
      </c>
      <c r="T1444" s="7">
        <f>T1439-T1440-T1441+T1442</f>
        <v>0</v>
      </c>
      <c r="U1444" s="132">
        <f>U1439-U1440-U1441</f>
        <v>0</v>
      </c>
      <c r="V1444" s="7">
        <f>V1439-V1440-V1441</f>
        <v>0</v>
      </c>
    </row>
    <row r="1445" spans="2:22">
      <c r="G1445" s="6"/>
      <c r="I1445" s="148"/>
      <c r="J1445" s="148"/>
      <c r="K1445" s="148"/>
      <c r="L1445" s="148"/>
      <c r="M1445" s="148"/>
      <c r="N1445" s="148"/>
      <c r="O1445" s="148"/>
      <c r="P1445" s="148"/>
      <c r="Q1445" s="148"/>
      <c r="R1445" s="148"/>
      <c r="S1445" s="148"/>
      <c r="T1445" s="148"/>
      <c r="U1445" s="386"/>
      <c r="V1445" s="148"/>
    </row>
    <row r="1446" spans="2:22">
      <c r="G1446" s="26" t="s">
        <v>12</v>
      </c>
      <c r="H1446" s="55"/>
      <c r="I1446" s="149"/>
      <c r="J1446" s="150"/>
      <c r="K1446" s="150"/>
      <c r="L1446" s="150"/>
      <c r="M1446" s="150"/>
      <c r="N1446" s="150"/>
      <c r="O1446" s="150"/>
      <c r="P1446" s="150"/>
      <c r="Q1446" s="150"/>
      <c r="R1446" s="150"/>
      <c r="S1446" s="150"/>
      <c r="T1446" s="150"/>
      <c r="U1446" s="150"/>
      <c r="V1446" s="384"/>
    </row>
    <row r="1447" spans="2:22">
      <c r="G1447" s="6"/>
      <c r="I1447" s="148"/>
      <c r="J1447" s="148"/>
      <c r="K1447" s="148"/>
      <c r="L1447" s="148"/>
      <c r="M1447" s="148"/>
      <c r="N1447" s="148"/>
      <c r="O1447" s="148"/>
      <c r="P1447" s="148"/>
      <c r="Q1447" s="148"/>
      <c r="R1447" s="148"/>
      <c r="S1447" s="148"/>
      <c r="T1447" s="148"/>
      <c r="U1447" s="148"/>
      <c r="V1447" s="148"/>
    </row>
    <row r="1448" spans="2:22" ht="18.75">
      <c r="C1448" s="1" t="s">
        <v>127</v>
      </c>
      <c r="D1448" s="1" t="s">
        <v>128</v>
      </c>
      <c r="E1448" s="1" t="s">
        <v>107</v>
      </c>
      <c r="F1448" s="9" t="s">
        <v>26</v>
      </c>
      <c r="H1448" s="55"/>
      <c r="I1448" s="151">
        <f t="shared" ref="I1448:R1448" si="726" xml:space="preserve"> I1405 + I1410 - I1416 + I1444 + I1446</f>
        <v>0</v>
      </c>
      <c r="J1448" s="152">
        <f t="shared" si="726"/>
        <v>18896</v>
      </c>
      <c r="K1448" s="152">
        <f t="shared" si="726"/>
        <v>17608</v>
      </c>
      <c r="L1448" s="152">
        <f t="shared" si="726"/>
        <v>24054</v>
      </c>
      <c r="M1448" s="152">
        <f t="shared" si="726"/>
        <v>20890</v>
      </c>
      <c r="N1448" s="152">
        <f t="shared" si="726"/>
        <v>23675</v>
      </c>
      <c r="O1448" s="152">
        <f t="shared" si="726"/>
        <v>15514</v>
      </c>
      <c r="P1448" s="152">
        <f t="shared" si="726"/>
        <v>18315</v>
      </c>
      <c r="Q1448" s="152">
        <f t="shared" si="726"/>
        <v>4420.5681815800917</v>
      </c>
      <c r="R1448" s="152">
        <f t="shared" si="726"/>
        <v>36561.537003116537</v>
      </c>
      <c r="S1448" s="152">
        <f>S1405-S1438</f>
        <v>13609</v>
      </c>
      <c r="T1448" s="152">
        <f>T1405-T1438</f>
        <v>20928</v>
      </c>
      <c r="U1448" s="152">
        <f>U1405-U1438</f>
        <v>17327.496964295035</v>
      </c>
      <c r="V1448" s="385">
        <f>V1405-V1438</f>
        <v>22080.365174333707</v>
      </c>
    </row>
    <row r="1449" spans="2:22">
      <c r="G1449" s="6"/>
      <c r="I1449" s="7"/>
      <c r="J1449" s="7"/>
      <c r="K1449" s="7"/>
      <c r="L1449" s="23"/>
      <c r="M1449" s="23"/>
      <c r="N1449" s="23"/>
      <c r="O1449" s="23"/>
      <c r="P1449" s="23"/>
      <c r="Q1449" s="23"/>
      <c r="R1449" s="23"/>
      <c r="S1449" s="23"/>
      <c r="T1449" s="23"/>
      <c r="U1449" s="23"/>
      <c r="V1449" s="23"/>
    </row>
    <row r="1450" spans="2:22" ht="15.75" thickBot="1">
      <c r="S1450" s="1"/>
    </row>
    <row r="1451" spans="2:22" ht="15.75" thickBot="1">
      <c r="F1451" s="8"/>
      <c r="G1451" s="8"/>
      <c r="H1451" s="8"/>
      <c r="I1451" s="8"/>
      <c r="J1451" s="8"/>
      <c r="K1451" s="8"/>
      <c r="L1451" s="8"/>
      <c r="M1451" s="8"/>
      <c r="N1451" s="8"/>
      <c r="O1451" s="8"/>
      <c r="P1451" s="8"/>
      <c r="Q1451" s="8"/>
      <c r="R1451" s="8"/>
      <c r="S1451" s="8"/>
      <c r="T1451" s="8"/>
      <c r="U1451" s="8"/>
      <c r="V1451" s="8"/>
    </row>
    <row r="1452" spans="2:22" ht="21.75" thickBot="1">
      <c r="F1452" s="13" t="s">
        <v>4</v>
      </c>
      <c r="G1452" s="13"/>
      <c r="H1452" s="179" t="s">
        <v>197</v>
      </c>
      <c r="I1452" s="177"/>
      <c r="S1452" s="1"/>
    </row>
    <row r="1453" spans="2:22">
      <c r="S1453" s="1"/>
    </row>
    <row r="1454" spans="2:22" ht="18.75">
      <c r="F1454" s="9" t="s">
        <v>21</v>
      </c>
      <c r="G1454" s="9"/>
      <c r="I1454" s="2">
        <f>'Facility Detail'!$G$3475</f>
        <v>2011</v>
      </c>
      <c r="J1454" s="2">
        <f>I1454+1</f>
        <v>2012</v>
      </c>
      <c r="K1454" s="2">
        <f t="shared" ref="K1454:R1454" si="727">J1454+1</f>
        <v>2013</v>
      </c>
      <c r="L1454" s="2">
        <f t="shared" si="727"/>
        <v>2014</v>
      </c>
      <c r="M1454" s="2">
        <f>L1454+1</f>
        <v>2015</v>
      </c>
      <c r="N1454" s="2">
        <f t="shared" si="727"/>
        <v>2016</v>
      </c>
      <c r="O1454" s="2">
        <f t="shared" si="727"/>
        <v>2017</v>
      </c>
      <c r="P1454" s="2">
        <f t="shared" si="727"/>
        <v>2018</v>
      </c>
      <c r="Q1454" s="2">
        <f t="shared" si="727"/>
        <v>2019</v>
      </c>
      <c r="R1454" s="2">
        <f t="shared" si="727"/>
        <v>2020</v>
      </c>
      <c r="S1454" s="2">
        <f>R1454+1</f>
        <v>2021</v>
      </c>
      <c r="T1454" s="2">
        <f>S1454+1</f>
        <v>2022</v>
      </c>
      <c r="U1454" s="2">
        <f>T1454+1</f>
        <v>2023</v>
      </c>
      <c r="V1454" s="2">
        <f>U1454+1</f>
        <v>2024</v>
      </c>
    </row>
    <row r="1455" spans="2:22">
      <c r="G1455" s="60" t="str">
        <f>"Total MWh Produced / Purchased from " &amp; H1452</f>
        <v>Total MWh Produced / Purchased from Granite Mountain East</v>
      </c>
      <c r="H1455" s="55"/>
      <c r="I1455" s="3"/>
      <c r="J1455" s="4"/>
      <c r="K1455" s="4"/>
      <c r="L1455" s="4"/>
      <c r="M1455" s="4"/>
      <c r="N1455" s="4"/>
      <c r="O1455" s="4"/>
      <c r="P1455" s="4"/>
      <c r="Q1455" s="4"/>
      <c r="R1455" s="4">
        <v>75000</v>
      </c>
      <c r="S1455" s="4"/>
      <c r="T1455" s="4"/>
      <c r="U1455" s="4"/>
      <c r="V1455" s="369"/>
    </row>
    <row r="1456" spans="2:22">
      <c r="G1456" s="60" t="s">
        <v>25</v>
      </c>
      <c r="H1456" s="55"/>
      <c r="I1456" s="260"/>
      <c r="J1456" s="41"/>
      <c r="K1456" s="41"/>
      <c r="L1456" s="41"/>
      <c r="M1456" s="41"/>
      <c r="N1456" s="41"/>
      <c r="O1456" s="41"/>
      <c r="P1456" s="41"/>
      <c r="Q1456" s="41"/>
      <c r="R1456" s="41">
        <v>1</v>
      </c>
      <c r="S1456" s="41"/>
      <c r="T1456" s="41"/>
      <c r="U1456" s="41"/>
      <c r="V1456" s="381"/>
    </row>
    <row r="1457" spans="1:22">
      <c r="G1457" s="60" t="s">
        <v>20</v>
      </c>
      <c r="H1457" s="55"/>
      <c r="I1457" s="261"/>
      <c r="J1457" s="36"/>
      <c r="K1457" s="36"/>
      <c r="L1457" s="36"/>
      <c r="M1457" s="36"/>
      <c r="N1457" s="36"/>
      <c r="O1457" s="36"/>
      <c r="P1457" s="36"/>
      <c r="Q1457" s="36"/>
      <c r="R1457" s="36">
        <v>1</v>
      </c>
      <c r="S1457" s="36"/>
      <c r="T1457" s="36"/>
      <c r="U1457" s="36"/>
      <c r="V1457" s="382"/>
    </row>
    <row r="1458" spans="1:22">
      <c r="A1458" s="1" t="s">
        <v>197</v>
      </c>
      <c r="G1458" s="26" t="s">
        <v>22</v>
      </c>
      <c r="H1458" s="6"/>
      <c r="I1458" s="30">
        <v>0</v>
      </c>
      <c r="J1458" s="30">
        <v>0</v>
      </c>
      <c r="K1458" s="30">
        <v>0</v>
      </c>
      <c r="L1458" s="30">
        <v>0</v>
      </c>
      <c r="M1458" s="30">
        <v>0</v>
      </c>
      <c r="N1458" s="155">
        <v>0</v>
      </c>
      <c r="O1458" s="155">
        <v>0</v>
      </c>
      <c r="P1458" s="155">
        <v>0</v>
      </c>
      <c r="Q1458" s="155">
        <v>0</v>
      </c>
      <c r="R1458" s="155">
        <f>R1455*R1457</f>
        <v>75000</v>
      </c>
      <c r="S1458" s="155">
        <v>0</v>
      </c>
      <c r="T1458" s="155">
        <v>0</v>
      </c>
      <c r="U1458" s="155">
        <v>0</v>
      </c>
      <c r="V1458" s="155">
        <v>0</v>
      </c>
    </row>
    <row r="1459" spans="1:22">
      <c r="I1459" s="29"/>
      <c r="J1459" s="29"/>
      <c r="K1459" s="29"/>
      <c r="L1459" s="29"/>
      <c r="M1459" s="29"/>
      <c r="N1459" s="20"/>
      <c r="O1459" s="20"/>
      <c r="P1459" s="20"/>
      <c r="Q1459" s="20"/>
      <c r="R1459" s="20"/>
      <c r="S1459" s="20"/>
      <c r="T1459" s="20"/>
      <c r="U1459" s="20"/>
      <c r="V1459" s="20"/>
    </row>
    <row r="1460" spans="1:22" ht="18.75">
      <c r="F1460" s="9" t="s">
        <v>118</v>
      </c>
      <c r="I1460" s="2">
        <f>'Facility Detail'!$G$3475</f>
        <v>2011</v>
      </c>
      <c r="J1460" s="2">
        <f>I1460+1</f>
        <v>2012</v>
      </c>
      <c r="K1460" s="2">
        <f t="shared" ref="K1460:R1460" si="728">J1460+1</f>
        <v>2013</v>
      </c>
      <c r="L1460" s="2">
        <f t="shared" si="728"/>
        <v>2014</v>
      </c>
      <c r="M1460" s="2">
        <f>L1460+1</f>
        <v>2015</v>
      </c>
      <c r="N1460" s="2">
        <f t="shared" si="728"/>
        <v>2016</v>
      </c>
      <c r="O1460" s="2">
        <f t="shared" si="728"/>
        <v>2017</v>
      </c>
      <c r="P1460" s="2">
        <f t="shared" si="728"/>
        <v>2018</v>
      </c>
      <c r="Q1460" s="2">
        <f t="shared" si="728"/>
        <v>2019</v>
      </c>
      <c r="R1460" s="2">
        <f t="shared" si="728"/>
        <v>2020</v>
      </c>
      <c r="S1460" s="2">
        <f>R1460+1</f>
        <v>2021</v>
      </c>
      <c r="T1460" s="2">
        <f>S1460+1</f>
        <v>2022</v>
      </c>
      <c r="U1460" s="2">
        <f>T1460+1</f>
        <v>2023</v>
      </c>
      <c r="V1460" s="2">
        <f>U1460+1</f>
        <v>2024</v>
      </c>
    </row>
    <row r="1461" spans="1:22">
      <c r="G1461" s="60" t="s">
        <v>10</v>
      </c>
      <c r="H1461" s="55"/>
      <c r="I1461" s="38">
        <f>IF($J33 = "Eligible", I1458 * 'Facility Detail'!$G$3472, 0 )</f>
        <v>0</v>
      </c>
      <c r="J1461" s="11">
        <f>IF($J33 = "Eligible", J1458 * 'Facility Detail'!$G$3472, 0 )</f>
        <v>0</v>
      </c>
      <c r="K1461" s="11">
        <f>IF($J33 = "Eligible", K1458 * 'Facility Detail'!$G$3472, 0 )</f>
        <v>0</v>
      </c>
      <c r="L1461" s="11">
        <f>IF($J33 = "Eligible", L1458 * 'Facility Detail'!$G$3472, 0 )</f>
        <v>0</v>
      </c>
      <c r="M1461" s="11">
        <f>IF($J33 = "Eligible", M1458 * 'Facility Detail'!$G$3472, 0 )</f>
        <v>0</v>
      </c>
      <c r="N1461" s="11">
        <f>IF($J33 = "Eligible", N1458 * 'Facility Detail'!$G$3472, 0 )</f>
        <v>0</v>
      </c>
      <c r="O1461" s="11">
        <f>IF($J33 = "Eligible", O1458 * 'Facility Detail'!$G$3472, 0 )</f>
        <v>0</v>
      </c>
      <c r="P1461" s="11">
        <f>IF($J33 = "Eligible", P1458 * 'Facility Detail'!$G$3472, 0 )</f>
        <v>0</v>
      </c>
      <c r="Q1461" s="11">
        <f>IF($J33 = "Eligible", Q1458 * 'Facility Detail'!$G$3472, 0 )</f>
        <v>0</v>
      </c>
      <c r="R1461" s="11">
        <f>IF($J33 = "Eligible", R1458 * 'Facility Detail'!$G$3472, 0 )</f>
        <v>0</v>
      </c>
      <c r="S1461" s="11">
        <f>IF($J33 = "Eligible", S1458 * 'Facility Detail'!$G$3472, 0 )</f>
        <v>0</v>
      </c>
      <c r="T1461" s="11">
        <f>IF($J33 = "Eligible", T1458 * 'Facility Detail'!$G$3472, 0 )</f>
        <v>0</v>
      </c>
      <c r="U1461" s="11">
        <f>IF($J33 = "Eligible", U1458 * 'Facility Detail'!$G$3472, 0 )</f>
        <v>0</v>
      </c>
      <c r="V1461" s="370">
        <f>IF($J33 = "Eligible", V1458 * 'Facility Detail'!$G$3472, 0 )</f>
        <v>0</v>
      </c>
    </row>
    <row r="1462" spans="1:22">
      <c r="G1462" s="60" t="s">
        <v>6</v>
      </c>
      <c r="H1462" s="55"/>
      <c r="I1462" s="39">
        <f t="shared" ref="I1462:V1462" si="729">IF($K33= "Eligible", I1458, 0 )</f>
        <v>0</v>
      </c>
      <c r="J1462" s="187">
        <f t="shared" si="729"/>
        <v>0</v>
      </c>
      <c r="K1462" s="187">
        <f t="shared" si="729"/>
        <v>0</v>
      </c>
      <c r="L1462" s="187">
        <f t="shared" si="729"/>
        <v>0</v>
      </c>
      <c r="M1462" s="187">
        <f t="shared" si="729"/>
        <v>0</v>
      </c>
      <c r="N1462" s="187">
        <f t="shared" si="729"/>
        <v>0</v>
      </c>
      <c r="O1462" s="187">
        <f t="shared" si="729"/>
        <v>0</v>
      </c>
      <c r="P1462" s="187">
        <f t="shared" si="729"/>
        <v>0</v>
      </c>
      <c r="Q1462" s="187">
        <f t="shared" si="729"/>
        <v>0</v>
      </c>
      <c r="R1462" s="187">
        <f t="shared" si="729"/>
        <v>0</v>
      </c>
      <c r="S1462" s="187">
        <f t="shared" si="729"/>
        <v>0</v>
      </c>
      <c r="T1462" s="187">
        <f t="shared" si="729"/>
        <v>0</v>
      </c>
      <c r="U1462" s="187">
        <f t="shared" si="729"/>
        <v>0</v>
      </c>
      <c r="V1462" s="371">
        <f t="shared" si="729"/>
        <v>0</v>
      </c>
    </row>
    <row r="1463" spans="1:22">
      <c r="G1463" s="26" t="s">
        <v>120</v>
      </c>
      <c r="H1463" s="6"/>
      <c r="I1463" s="32">
        <f>SUM(I1461:I1462)</f>
        <v>0</v>
      </c>
      <c r="J1463" s="33">
        <f t="shared" ref="J1463:S1463" si="730">SUM(J1461:J1462)</f>
        <v>0</v>
      </c>
      <c r="K1463" s="33">
        <f t="shared" si="730"/>
        <v>0</v>
      </c>
      <c r="L1463" s="33">
        <f t="shared" si="730"/>
        <v>0</v>
      </c>
      <c r="M1463" s="33">
        <f t="shared" si="730"/>
        <v>0</v>
      </c>
      <c r="N1463" s="33">
        <f t="shared" si="730"/>
        <v>0</v>
      </c>
      <c r="O1463" s="33">
        <f t="shared" si="730"/>
        <v>0</v>
      </c>
      <c r="P1463" s="33">
        <f t="shared" si="730"/>
        <v>0</v>
      </c>
      <c r="Q1463" s="33">
        <f t="shared" si="730"/>
        <v>0</v>
      </c>
      <c r="R1463" s="33">
        <f t="shared" si="730"/>
        <v>0</v>
      </c>
      <c r="S1463" s="33">
        <f t="shared" si="730"/>
        <v>0</v>
      </c>
      <c r="T1463" s="33">
        <f t="shared" ref="T1463:U1463" si="731">SUM(T1461:T1462)</f>
        <v>0</v>
      </c>
      <c r="U1463" s="33">
        <f t="shared" si="731"/>
        <v>0</v>
      </c>
      <c r="V1463" s="33">
        <f t="shared" ref="V1463" si="732">SUM(V1461:V1462)</f>
        <v>0</v>
      </c>
    </row>
    <row r="1464" spans="1:22">
      <c r="I1464" s="31"/>
      <c r="J1464" s="24"/>
      <c r="K1464" s="24"/>
      <c r="L1464" s="24"/>
      <c r="M1464" s="24"/>
      <c r="N1464" s="24"/>
      <c r="O1464" s="24"/>
      <c r="P1464" s="24"/>
      <c r="Q1464" s="24"/>
      <c r="R1464" s="24"/>
      <c r="S1464" s="24"/>
      <c r="T1464" s="24"/>
      <c r="U1464" s="24"/>
      <c r="V1464" s="24"/>
    </row>
    <row r="1465" spans="1:22" ht="18.75">
      <c r="F1465" s="9" t="s">
        <v>30</v>
      </c>
      <c r="I1465" s="2">
        <f>'Facility Detail'!$G$3475</f>
        <v>2011</v>
      </c>
      <c r="J1465" s="2">
        <f>I1465+1</f>
        <v>2012</v>
      </c>
      <c r="K1465" s="2">
        <f t="shared" ref="K1465:R1465" si="733">J1465+1</f>
        <v>2013</v>
      </c>
      <c r="L1465" s="2">
        <f t="shared" si="733"/>
        <v>2014</v>
      </c>
      <c r="M1465" s="2">
        <f>L1465+1</f>
        <v>2015</v>
      </c>
      <c r="N1465" s="2">
        <f t="shared" si="733"/>
        <v>2016</v>
      </c>
      <c r="O1465" s="2">
        <f t="shared" si="733"/>
        <v>2017</v>
      </c>
      <c r="P1465" s="2">
        <f t="shared" si="733"/>
        <v>2018</v>
      </c>
      <c r="Q1465" s="2">
        <f t="shared" si="733"/>
        <v>2019</v>
      </c>
      <c r="R1465" s="2">
        <f t="shared" si="733"/>
        <v>2020</v>
      </c>
      <c r="S1465" s="2">
        <f>R1465+1</f>
        <v>2021</v>
      </c>
      <c r="T1465" s="2">
        <f>S1465+1</f>
        <v>2022</v>
      </c>
      <c r="U1465" s="2">
        <f>T1465+1</f>
        <v>2023</v>
      </c>
      <c r="V1465" s="2">
        <f>U1465+1</f>
        <v>2024</v>
      </c>
    </row>
    <row r="1466" spans="1:22">
      <c r="G1466" s="60" t="s">
        <v>47</v>
      </c>
      <c r="H1466" s="55"/>
      <c r="I1466" s="69"/>
      <c r="J1466" s="70"/>
      <c r="K1466" s="70"/>
      <c r="L1466" s="70"/>
      <c r="M1466" s="70"/>
      <c r="N1466" s="70"/>
      <c r="O1466" s="70"/>
      <c r="P1466" s="70"/>
      <c r="Q1466" s="70"/>
      <c r="R1466" s="70"/>
      <c r="S1466" s="70"/>
      <c r="T1466" s="70"/>
      <c r="U1466" s="70"/>
      <c r="V1466" s="372"/>
    </row>
    <row r="1467" spans="1:22">
      <c r="G1467" s="61" t="s">
        <v>23</v>
      </c>
      <c r="H1467" s="129"/>
      <c r="I1467" s="71"/>
      <c r="J1467" s="72"/>
      <c r="K1467" s="72"/>
      <c r="L1467" s="72"/>
      <c r="M1467" s="72"/>
      <c r="N1467" s="72"/>
      <c r="O1467" s="72"/>
      <c r="P1467" s="72"/>
      <c r="Q1467" s="72"/>
      <c r="R1467" s="72"/>
      <c r="S1467" s="72"/>
      <c r="T1467" s="72"/>
      <c r="U1467" s="72"/>
      <c r="V1467" s="373"/>
    </row>
    <row r="1468" spans="1:22">
      <c r="G1468" s="61" t="s">
        <v>89</v>
      </c>
      <c r="H1468" s="128"/>
      <c r="I1468" s="43"/>
      <c r="J1468" s="44"/>
      <c r="K1468" s="44"/>
      <c r="L1468" s="44"/>
      <c r="M1468" s="44"/>
      <c r="N1468" s="44"/>
      <c r="O1468" s="44"/>
      <c r="P1468" s="44"/>
      <c r="Q1468" s="44"/>
      <c r="R1468" s="44"/>
      <c r="S1468" s="44"/>
      <c r="T1468" s="44"/>
      <c r="U1468" s="44"/>
      <c r="V1468" s="374"/>
    </row>
    <row r="1469" spans="1:22">
      <c r="G1469" s="26" t="s">
        <v>90</v>
      </c>
      <c r="I1469" s="7">
        <v>0</v>
      </c>
      <c r="J1469" s="7">
        <v>0</v>
      </c>
      <c r="K1469" s="7">
        <v>0</v>
      </c>
      <c r="L1469" s="7">
        <v>0</v>
      </c>
      <c r="M1469" s="7">
        <v>0</v>
      </c>
      <c r="N1469" s="7">
        <v>0</v>
      </c>
      <c r="O1469" s="7">
        <v>0</v>
      </c>
      <c r="P1469" s="7">
        <v>0</v>
      </c>
      <c r="Q1469" s="7">
        <v>0</v>
      </c>
      <c r="R1469" s="7">
        <v>0</v>
      </c>
      <c r="S1469" s="7">
        <v>0</v>
      </c>
      <c r="T1469" s="7">
        <v>0</v>
      </c>
      <c r="U1469" s="132">
        <v>0</v>
      </c>
      <c r="V1469" s="7">
        <v>0</v>
      </c>
    </row>
    <row r="1470" spans="1:22">
      <c r="G1470" s="6"/>
      <c r="I1470" s="7"/>
      <c r="J1470" s="7"/>
      <c r="K1470" s="7"/>
      <c r="L1470" s="23"/>
      <c r="M1470" s="23"/>
      <c r="N1470" s="23"/>
      <c r="O1470" s="23"/>
      <c r="P1470" s="23"/>
      <c r="Q1470" s="23"/>
      <c r="R1470" s="23"/>
      <c r="S1470" s="23"/>
      <c r="T1470" s="23"/>
      <c r="U1470" s="23"/>
      <c r="V1470" s="23"/>
    </row>
    <row r="1471" spans="1:22" ht="18.75">
      <c r="F1471" s="9" t="s">
        <v>100</v>
      </c>
      <c r="I1471" s="2">
        <f>'Facility Detail'!$G$3475</f>
        <v>2011</v>
      </c>
      <c r="J1471" s="2">
        <f>I1471+1</f>
        <v>2012</v>
      </c>
      <c r="K1471" s="2">
        <f t="shared" ref="K1471:R1471" si="734">J1471+1</f>
        <v>2013</v>
      </c>
      <c r="L1471" s="2">
        <f t="shared" si="734"/>
        <v>2014</v>
      </c>
      <c r="M1471" s="2">
        <f>L1471+1</f>
        <v>2015</v>
      </c>
      <c r="N1471" s="2">
        <f t="shared" si="734"/>
        <v>2016</v>
      </c>
      <c r="O1471" s="2">
        <f t="shared" si="734"/>
        <v>2017</v>
      </c>
      <c r="P1471" s="2">
        <f t="shared" si="734"/>
        <v>2018</v>
      </c>
      <c r="Q1471" s="2">
        <f t="shared" si="734"/>
        <v>2019</v>
      </c>
      <c r="R1471" s="2">
        <f t="shared" si="734"/>
        <v>2020</v>
      </c>
      <c r="S1471" s="2">
        <f>R1471+1</f>
        <v>2021</v>
      </c>
      <c r="T1471" s="2">
        <f>S1471+1</f>
        <v>2022</v>
      </c>
      <c r="U1471" s="2">
        <f>T1471+1</f>
        <v>2023</v>
      </c>
      <c r="V1471" s="2">
        <f>U1471+1</f>
        <v>2024</v>
      </c>
    </row>
    <row r="1472" spans="1:22">
      <c r="G1472" s="60" t="s">
        <v>68</v>
      </c>
      <c r="H1472" s="55"/>
      <c r="I1472" s="3"/>
      <c r="J1472" s="45">
        <f>I1472</f>
        <v>0</v>
      </c>
      <c r="K1472" s="102"/>
      <c r="L1472" s="102"/>
      <c r="M1472" s="102"/>
      <c r="N1472" s="102"/>
      <c r="O1472" s="102"/>
      <c r="P1472" s="102"/>
      <c r="Q1472" s="102"/>
      <c r="R1472" s="102"/>
      <c r="S1472" s="102"/>
      <c r="T1472" s="102"/>
      <c r="U1472" s="210"/>
      <c r="V1472" s="376"/>
    </row>
    <row r="1473" spans="7:22">
      <c r="G1473" s="60" t="s">
        <v>69</v>
      </c>
      <c r="H1473" s="55"/>
      <c r="I1473" s="122">
        <f>J1473</f>
        <v>0</v>
      </c>
      <c r="J1473" s="10"/>
      <c r="K1473" s="58"/>
      <c r="L1473" s="58"/>
      <c r="M1473" s="58"/>
      <c r="N1473" s="58"/>
      <c r="O1473" s="58"/>
      <c r="P1473" s="58"/>
      <c r="Q1473" s="58"/>
      <c r="R1473" s="58"/>
      <c r="S1473" s="58"/>
      <c r="T1473" s="58"/>
      <c r="U1473" s="211"/>
      <c r="V1473" s="377"/>
    </row>
    <row r="1474" spans="7:22">
      <c r="G1474" s="60" t="s">
        <v>70</v>
      </c>
      <c r="H1474" s="55"/>
      <c r="I1474" s="46"/>
      <c r="J1474" s="10">
        <f>J1458</f>
        <v>0</v>
      </c>
      <c r="K1474" s="54">
        <f>J1474</f>
        <v>0</v>
      </c>
      <c r="L1474" s="58"/>
      <c r="M1474" s="58"/>
      <c r="N1474" s="58"/>
      <c r="O1474" s="58"/>
      <c r="P1474" s="58"/>
      <c r="Q1474" s="58"/>
      <c r="R1474" s="58"/>
      <c r="S1474" s="58"/>
      <c r="T1474" s="58"/>
      <c r="U1474" s="211"/>
      <c r="V1474" s="377"/>
    </row>
    <row r="1475" spans="7:22">
      <c r="G1475" s="60" t="s">
        <v>71</v>
      </c>
      <c r="H1475" s="55"/>
      <c r="I1475" s="46"/>
      <c r="J1475" s="54">
        <f>K1475</f>
        <v>0</v>
      </c>
      <c r="K1475" s="121"/>
      <c r="L1475" s="58"/>
      <c r="M1475" s="58"/>
      <c r="N1475" s="58"/>
      <c r="O1475" s="58"/>
      <c r="P1475" s="58"/>
      <c r="Q1475" s="58"/>
      <c r="R1475" s="58"/>
      <c r="S1475" s="58"/>
      <c r="T1475" s="58"/>
      <c r="U1475" s="211"/>
      <c r="V1475" s="377"/>
    </row>
    <row r="1476" spans="7:22">
      <c r="G1476" s="60" t="s">
        <v>170</v>
      </c>
      <c r="I1476" s="46"/>
      <c r="J1476" s="114"/>
      <c r="K1476" s="10">
        <f>K1458</f>
        <v>0</v>
      </c>
      <c r="L1476" s="115">
        <f>K1476</f>
        <v>0</v>
      </c>
      <c r="M1476" s="58"/>
      <c r="N1476" s="58"/>
      <c r="O1476" s="58"/>
      <c r="P1476" s="58"/>
      <c r="Q1476" s="58"/>
      <c r="R1476" s="58"/>
      <c r="S1476" s="58"/>
      <c r="T1476" s="58"/>
      <c r="U1476" s="211"/>
      <c r="V1476" s="377"/>
    </row>
    <row r="1477" spans="7:22">
      <c r="G1477" s="60" t="s">
        <v>171</v>
      </c>
      <c r="I1477" s="46"/>
      <c r="J1477" s="114"/>
      <c r="K1477" s="54">
        <f>L1477</f>
        <v>0</v>
      </c>
      <c r="L1477" s="10"/>
      <c r="M1477" s="58"/>
      <c r="N1477" s="58"/>
      <c r="O1477" s="58"/>
      <c r="P1477" s="58"/>
      <c r="Q1477" s="58"/>
      <c r="R1477" s="58"/>
      <c r="S1477" s="58"/>
      <c r="T1477" s="58"/>
      <c r="U1477" s="211"/>
      <c r="V1477" s="377"/>
    </row>
    <row r="1478" spans="7:22">
      <c r="G1478" s="60" t="s">
        <v>172</v>
      </c>
      <c r="I1478" s="46"/>
      <c r="J1478" s="114"/>
      <c r="K1478" s="114"/>
      <c r="L1478" s="10">
        <f>L1458</f>
        <v>0</v>
      </c>
      <c r="M1478" s="115">
        <f>L1478</f>
        <v>0</v>
      </c>
      <c r="N1478" s="114">
        <f>M1478</f>
        <v>0</v>
      </c>
      <c r="O1478" s="114"/>
      <c r="P1478" s="114"/>
      <c r="Q1478" s="114"/>
      <c r="R1478" s="114"/>
      <c r="S1478" s="114"/>
      <c r="T1478" s="114"/>
      <c r="U1478" s="140"/>
      <c r="V1478" s="378"/>
    </row>
    <row r="1479" spans="7:22">
      <c r="G1479" s="60" t="s">
        <v>173</v>
      </c>
      <c r="I1479" s="46"/>
      <c r="J1479" s="114"/>
      <c r="K1479" s="114"/>
      <c r="L1479" s="116"/>
      <c r="M1479" s="117"/>
      <c r="N1479" s="114"/>
      <c r="O1479" s="114"/>
      <c r="P1479" s="114"/>
      <c r="Q1479" s="114"/>
      <c r="R1479" s="114"/>
      <c r="S1479" s="114"/>
      <c r="T1479" s="114"/>
      <c r="U1479" s="140"/>
      <c r="V1479" s="378"/>
    </row>
    <row r="1480" spans="7:22">
      <c r="G1480" s="60" t="s">
        <v>174</v>
      </c>
      <c r="I1480" s="46"/>
      <c r="J1480" s="114"/>
      <c r="K1480" s="114"/>
      <c r="L1480" s="114"/>
      <c r="M1480" s="117">
        <v>0</v>
      </c>
      <c r="N1480" s="115">
        <f>M1480</f>
        <v>0</v>
      </c>
      <c r="O1480" s="58"/>
      <c r="P1480" s="58"/>
      <c r="Q1480" s="58"/>
      <c r="R1480" s="58"/>
      <c r="S1480" s="58"/>
      <c r="T1480" s="58"/>
      <c r="U1480" s="211"/>
      <c r="V1480" s="377"/>
    </row>
    <row r="1481" spans="7:22">
      <c r="G1481" s="60" t="s">
        <v>175</v>
      </c>
      <c r="I1481" s="46"/>
      <c r="J1481" s="114"/>
      <c r="K1481" s="114"/>
      <c r="L1481" s="114"/>
      <c r="M1481" s="54"/>
      <c r="N1481" s="117"/>
      <c r="O1481" s="58"/>
      <c r="P1481" s="58"/>
      <c r="Q1481" s="114"/>
      <c r="R1481" s="114"/>
      <c r="S1481" s="114"/>
      <c r="T1481" s="114"/>
      <c r="U1481" s="140"/>
      <c r="V1481" s="378"/>
    </row>
    <row r="1482" spans="7:22">
      <c r="G1482" s="60" t="s">
        <v>176</v>
      </c>
      <c r="I1482" s="46"/>
      <c r="J1482" s="114"/>
      <c r="K1482" s="114"/>
      <c r="L1482" s="114"/>
      <c r="M1482" s="114"/>
      <c r="N1482" s="117">
        <f>N1458</f>
        <v>0</v>
      </c>
      <c r="O1482" s="115">
        <f>N1482</f>
        <v>0</v>
      </c>
      <c r="P1482" s="114"/>
      <c r="Q1482" s="114"/>
      <c r="R1482" s="114"/>
      <c r="S1482" s="114"/>
      <c r="T1482" s="114"/>
      <c r="U1482" s="140"/>
      <c r="V1482" s="378"/>
    </row>
    <row r="1483" spans="7:22">
      <c r="G1483" s="60" t="s">
        <v>167</v>
      </c>
      <c r="I1483" s="46"/>
      <c r="J1483" s="114"/>
      <c r="K1483" s="114"/>
      <c r="L1483" s="114"/>
      <c r="M1483" s="114"/>
      <c r="N1483" s="116"/>
      <c r="O1483" s="117"/>
      <c r="P1483" s="114"/>
      <c r="Q1483" s="114"/>
      <c r="R1483" s="114"/>
      <c r="S1483" s="114"/>
      <c r="T1483" s="114"/>
      <c r="U1483" s="140"/>
      <c r="V1483" s="378"/>
    </row>
    <row r="1484" spans="7:22">
      <c r="G1484" s="60" t="s">
        <v>168</v>
      </c>
      <c r="I1484" s="46"/>
      <c r="J1484" s="114"/>
      <c r="K1484" s="114"/>
      <c r="L1484" s="114"/>
      <c r="M1484" s="114"/>
      <c r="N1484" s="114"/>
      <c r="O1484" s="117"/>
      <c r="P1484" s="115">
        <f>O1484</f>
        <v>0</v>
      </c>
      <c r="Q1484" s="114"/>
      <c r="R1484" s="114"/>
      <c r="S1484" s="114"/>
      <c r="T1484" s="114"/>
      <c r="U1484" s="140"/>
      <c r="V1484" s="378"/>
    </row>
    <row r="1485" spans="7:22">
      <c r="G1485" s="60" t="s">
        <v>185</v>
      </c>
      <c r="I1485" s="46"/>
      <c r="J1485" s="114"/>
      <c r="K1485" s="114"/>
      <c r="L1485" s="114"/>
      <c r="M1485" s="114"/>
      <c r="N1485" s="114"/>
      <c r="O1485" s="116"/>
      <c r="P1485" s="117"/>
      <c r="Q1485" s="114"/>
      <c r="R1485" s="114"/>
      <c r="S1485" s="114"/>
      <c r="T1485" s="114"/>
      <c r="U1485" s="140"/>
      <c r="V1485" s="378"/>
    </row>
    <row r="1486" spans="7:22">
      <c r="G1486" s="60" t="s">
        <v>186</v>
      </c>
      <c r="I1486" s="46"/>
      <c r="J1486" s="114"/>
      <c r="K1486" s="114"/>
      <c r="L1486" s="114"/>
      <c r="M1486" s="114"/>
      <c r="N1486" s="114"/>
      <c r="O1486" s="114"/>
      <c r="P1486" s="117">
        <f>P1462</f>
        <v>0</v>
      </c>
      <c r="Q1486" s="115">
        <f>P1486</f>
        <v>0</v>
      </c>
      <c r="R1486" s="114"/>
      <c r="S1486" s="114"/>
      <c r="T1486" s="114"/>
      <c r="U1486" s="140"/>
      <c r="V1486" s="378"/>
    </row>
    <row r="1487" spans="7:22">
      <c r="G1487" s="60" t="s">
        <v>187</v>
      </c>
      <c r="I1487" s="46"/>
      <c r="J1487" s="114"/>
      <c r="K1487" s="114"/>
      <c r="L1487" s="114"/>
      <c r="M1487" s="114"/>
      <c r="N1487" s="114"/>
      <c r="O1487" s="114"/>
      <c r="P1487" s="116"/>
      <c r="Q1487" s="117"/>
      <c r="R1487" s="114"/>
      <c r="S1487" s="114"/>
      <c r="T1487" s="114"/>
      <c r="U1487" s="140"/>
      <c r="V1487" s="378"/>
    </row>
    <row r="1488" spans="7:22">
      <c r="G1488" s="60" t="s">
        <v>188</v>
      </c>
      <c r="I1488" s="46"/>
      <c r="J1488" s="114"/>
      <c r="K1488" s="114"/>
      <c r="L1488" s="114"/>
      <c r="M1488" s="114"/>
      <c r="N1488" s="114"/>
      <c r="O1488" s="114"/>
      <c r="P1488" s="114"/>
      <c r="Q1488" s="117">
        <f>Q1464</f>
        <v>0</v>
      </c>
      <c r="R1488" s="115">
        <f>Q1488</f>
        <v>0</v>
      </c>
      <c r="S1488" s="114"/>
      <c r="T1488" s="114"/>
      <c r="U1488" s="140"/>
      <c r="V1488" s="378"/>
    </row>
    <row r="1489" spans="1:22">
      <c r="G1489" s="60" t="s">
        <v>189</v>
      </c>
      <c r="I1489" s="46"/>
      <c r="J1489" s="114"/>
      <c r="K1489" s="114"/>
      <c r="L1489" s="114"/>
      <c r="M1489" s="114"/>
      <c r="N1489" s="114"/>
      <c r="O1489" s="114"/>
      <c r="P1489" s="114"/>
      <c r="Q1489" s="116"/>
      <c r="R1489" s="117"/>
      <c r="S1489" s="115"/>
      <c r="T1489" s="114"/>
      <c r="U1489" s="140"/>
      <c r="V1489" s="378"/>
    </row>
    <row r="1490" spans="1:22">
      <c r="G1490" s="60" t="s">
        <v>190</v>
      </c>
      <c r="I1490" s="47"/>
      <c r="J1490" s="104"/>
      <c r="K1490" s="104"/>
      <c r="L1490" s="104"/>
      <c r="M1490" s="104"/>
      <c r="N1490" s="104"/>
      <c r="O1490" s="104"/>
      <c r="P1490" s="104"/>
      <c r="Q1490" s="104"/>
      <c r="R1490" s="118">
        <f>R1466</f>
        <v>0</v>
      </c>
      <c r="S1490" s="118">
        <f>R1490</f>
        <v>0</v>
      </c>
      <c r="T1490" s="187"/>
      <c r="U1490" s="368"/>
      <c r="V1490" s="392"/>
    </row>
    <row r="1491" spans="1:22">
      <c r="B1491" s="1" t="s">
        <v>197</v>
      </c>
      <c r="G1491" s="26" t="s">
        <v>17</v>
      </c>
      <c r="I1491" s="148">
        <f xml:space="preserve"> I1478 - I1477</f>
        <v>0</v>
      </c>
      <c r="J1491" s="148">
        <f xml:space="preserve"> J1477 + J1480 - J1479 - J1478</f>
        <v>0</v>
      </c>
      <c r="K1491" s="148">
        <f>K1479 - K1480</f>
        <v>0</v>
      </c>
      <c r="L1491" s="148">
        <f>L1479 - L1480</f>
        <v>0</v>
      </c>
      <c r="M1491" s="148">
        <f>M1478-M1479-M1480</f>
        <v>0</v>
      </c>
      <c r="N1491" s="148">
        <f>N1480-N1481-N1482</f>
        <v>0</v>
      </c>
      <c r="O1491" s="148">
        <f t="shared" ref="O1491:U1491" si="735">O1482-O1483-O1484</f>
        <v>0</v>
      </c>
      <c r="P1491" s="148">
        <f t="shared" si="735"/>
        <v>0</v>
      </c>
      <c r="Q1491" s="148">
        <f t="shared" si="735"/>
        <v>0</v>
      </c>
      <c r="R1491" s="148">
        <f t="shared" si="735"/>
        <v>0</v>
      </c>
      <c r="S1491" s="148">
        <f t="shared" si="735"/>
        <v>0</v>
      </c>
      <c r="T1491" s="148">
        <f t="shared" si="735"/>
        <v>0</v>
      </c>
      <c r="U1491" s="386">
        <f t="shared" si="735"/>
        <v>0</v>
      </c>
      <c r="V1491" s="148">
        <f t="shared" ref="V1491" si="736">V1482-V1483-V1484</f>
        <v>0</v>
      </c>
    </row>
    <row r="1492" spans="1:22">
      <c r="G1492" s="6"/>
      <c r="I1492" s="148"/>
      <c r="J1492" s="148"/>
      <c r="K1492" s="148"/>
      <c r="L1492" s="148"/>
      <c r="M1492" s="148"/>
      <c r="N1492" s="148"/>
      <c r="O1492" s="148"/>
      <c r="P1492" s="148"/>
      <c r="Q1492" s="148"/>
      <c r="R1492" s="148"/>
      <c r="S1492" s="148"/>
      <c r="T1492" s="148"/>
      <c r="U1492" s="386"/>
      <c r="V1492" s="148"/>
    </row>
    <row r="1493" spans="1:22">
      <c r="G1493" s="26" t="s">
        <v>12</v>
      </c>
      <c r="H1493" s="55"/>
      <c r="I1493" s="149"/>
      <c r="J1493" s="150"/>
      <c r="K1493" s="150"/>
      <c r="L1493" s="150"/>
      <c r="M1493" s="150"/>
      <c r="N1493" s="150"/>
      <c r="O1493" s="150"/>
      <c r="P1493" s="150"/>
      <c r="Q1493" s="150"/>
      <c r="R1493" s="150"/>
      <c r="S1493" s="150"/>
      <c r="T1493" s="150"/>
      <c r="U1493" s="150"/>
      <c r="V1493" s="384"/>
    </row>
    <row r="1494" spans="1:22">
      <c r="G1494" s="6"/>
      <c r="I1494" s="148"/>
      <c r="J1494" s="148"/>
      <c r="K1494" s="148"/>
      <c r="L1494" s="148"/>
      <c r="M1494" s="148"/>
      <c r="N1494" s="148"/>
      <c r="O1494" s="148"/>
      <c r="P1494" s="148"/>
      <c r="Q1494" s="148"/>
      <c r="R1494" s="148"/>
      <c r="S1494" s="148"/>
      <c r="T1494" s="148"/>
      <c r="U1494" s="148"/>
      <c r="V1494" s="148"/>
    </row>
    <row r="1495" spans="1:22" ht="18.75">
      <c r="C1495" s="1" t="s">
        <v>197</v>
      </c>
      <c r="D1495" s="1" t="s">
        <v>195</v>
      </c>
      <c r="E1495" s="1" t="s">
        <v>108</v>
      </c>
      <c r="F1495" s="9" t="s">
        <v>26</v>
      </c>
      <c r="H1495" s="55"/>
      <c r="I1495" s="151">
        <f t="shared" ref="I1495:U1495" si="737" xml:space="preserve"> I1458 + I1463 - I1469 + I1491 + I1493</f>
        <v>0</v>
      </c>
      <c r="J1495" s="152">
        <f t="shared" si="737"/>
        <v>0</v>
      </c>
      <c r="K1495" s="152">
        <f t="shared" si="737"/>
        <v>0</v>
      </c>
      <c r="L1495" s="152">
        <f t="shared" si="737"/>
        <v>0</v>
      </c>
      <c r="M1495" s="152">
        <f t="shared" si="737"/>
        <v>0</v>
      </c>
      <c r="N1495" s="152">
        <f t="shared" si="737"/>
        <v>0</v>
      </c>
      <c r="O1495" s="152">
        <f t="shared" si="737"/>
        <v>0</v>
      </c>
      <c r="P1495" s="152">
        <f t="shared" si="737"/>
        <v>0</v>
      </c>
      <c r="Q1495" s="152">
        <f t="shared" si="737"/>
        <v>0</v>
      </c>
      <c r="R1495" s="152">
        <f t="shared" si="737"/>
        <v>75000</v>
      </c>
      <c r="S1495" s="152">
        <f t="shared" si="737"/>
        <v>0</v>
      </c>
      <c r="T1495" s="152">
        <f t="shared" si="737"/>
        <v>0</v>
      </c>
      <c r="U1495" s="152">
        <f t="shared" si="737"/>
        <v>0</v>
      </c>
      <c r="V1495" s="385">
        <f t="shared" ref="V1495" si="738" xml:space="preserve"> V1458 + V1463 - V1469 + V1491 + V1493</f>
        <v>0</v>
      </c>
    </row>
    <row r="1496" spans="1:22" ht="15.75" thickBot="1">
      <c r="S1496" s="1"/>
    </row>
    <row r="1497" spans="1:22" ht="15.75" thickBot="1">
      <c r="F1497" s="8"/>
      <c r="G1497" s="8"/>
      <c r="H1497" s="8"/>
      <c r="I1497" s="8"/>
      <c r="J1497" s="8"/>
      <c r="K1497" s="8"/>
      <c r="L1497" s="8"/>
      <c r="M1497" s="8"/>
      <c r="N1497" s="8"/>
      <c r="O1497" s="8"/>
      <c r="P1497" s="8"/>
      <c r="Q1497" s="8"/>
      <c r="R1497" s="8"/>
      <c r="S1497" s="8"/>
      <c r="T1497" s="8"/>
      <c r="U1497" s="8"/>
      <c r="V1497" s="8"/>
    </row>
    <row r="1498" spans="1:22" ht="21.75" thickBot="1">
      <c r="F1498" s="13" t="s">
        <v>4</v>
      </c>
      <c r="G1498" s="13"/>
      <c r="H1498" s="179" t="s">
        <v>198</v>
      </c>
      <c r="I1498" s="177"/>
      <c r="S1498" s="1"/>
    </row>
    <row r="1499" spans="1:22">
      <c r="S1499" s="1"/>
    </row>
    <row r="1500" spans="1:22" ht="18.75">
      <c r="F1500" s="9" t="s">
        <v>21</v>
      </c>
      <c r="G1500" s="9"/>
      <c r="I1500" s="2">
        <f>'Facility Detail'!$G$3475</f>
        <v>2011</v>
      </c>
      <c r="J1500" s="2">
        <f>I1500+1</f>
        <v>2012</v>
      </c>
      <c r="K1500" s="2">
        <f t="shared" ref="K1500:R1500" si="739">J1500+1</f>
        <v>2013</v>
      </c>
      <c r="L1500" s="2">
        <f t="shared" si="739"/>
        <v>2014</v>
      </c>
      <c r="M1500" s="2">
        <f>L1500+1</f>
        <v>2015</v>
      </c>
      <c r="N1500" s="2">
        <f t="shared" si="739"/>
        <v>2016</v>
      </c>
      <c r="O1500" s="2">
        <f t="shared" si="739"/>
        <v>2017</v>
      </c>
      <c r="P1500" s="2">
        <f t="shared" si="739"/>
        <v>2018</v>
      </c>
      <c r="Q1500" s="2">
        <f t="shared" si="739"/>
        <v>2019</v>
      </c>
      <c r="R1500" s="2">
        <f t="shared" si="739"/>
        <v>2020</v>
      </c>
      <c r="S1500" s="2">
        <f>R1500+1</f>
        <v>2021</v>
      </c>
      <c r="T1500" s="2">
        <f>S1500+1</f>
        <v>2022</v>
      </c>
      <c r="U1500" s="2">
        <f>T1500+1</f>
        <v>2023</v>
      </c>
      <c r="V1500" s="2">
        <f>U1500+1</f>
        <v>2024</v>
      </c>
    </row>
    <row r="1501" spans="1:22">
      <c r="G1501" s="60" t="str">
        <f>"Total MWh Produced / Purchased from " &amp; H1498</f>
        <v>Total MWh Produced / Purchased from Granite Mountain West</v>
      </c>
      <c r="H1501" s="55"/>
      <c r="I1501" s="3"/>
      <c r="J1501" s="4"/>
      <c r="K1501" s="4"/>
      <c r="L1501" s="4"/>
      <c r="M1501" s="4"/>
      <c r="N1501" s="4"/>
      <c r="O1501" s="4"/>
      <c r="P1501" s="4"/>
      <c r="Q1501" s="4"/>
      <c r="R1501" s="4">
        <v>75000</v>
      </c>
      <c r="S1501" s="4"/>
      <c r="T1501" s="4"/>
      <c r="U1501" s="4"/>
      <c r="V1501" s="369"/>
    </row>
    <row r="1502" spans="1:22">
      <c r="G1502" s="60" t="s">
        <v>25</v>
      </c>
      <c r="H1502" s="55"/>
      <c r="I1502" s="260"/>
      <c r="J1502" s="41"/>
      <c r="K1502" s="41"/>
      <c r="L1502" s="41"/>
      <c r="M1502" s="41"/>
      <c r="N1502" s="41"/>
      <c r="O1502" s="41"/>
      <c r="P1502" s="41"/>
      <c r="Q1502" s="41"/>
      <c r="R1502" s="41">
        <v>1</v>
      </c>
      <c r="S1502" s="41"/>
      <c r="T1502" s="41"/>
      <c r="U1502" s="41"/>
      <c r="V1502" s="381"/>
    </row>
    <row r="1503" spans="1:22">
      <c r="G1503" s="60" t="s">
        <v>20</v>
      </c>
      <c r="H1503" s="55"/>
      <c r="I1503" s="261"/>
      <c r="J1503" s="36"/>
      <c r="K1503" s="36"/>
      <c r="L1503" s="36"/>
      <c r="M1503" s="36"/>
      <c r="N1503" s="36"/>
      <c r="O1503" s="36"/>
      <c r="P1503" s="36"/>
      <c r="Q1503" s="36"/>
      <c r="R1503" s="36">
        <v>1</v>
      </c>
      <c r="S1503" s="36"/>
      <c r="T1503" s="36"/>
      <c r="U1503" s="36"/>
      <c r="V1503" s="382"/>
    </row>
    <row r="1504" spans="1:22">
      <c r="A1504" s="1" t="s">
        <v>198</v>
      </c>
      <c r="G1504" s="26" t="s">
        <v>22</v>
      </c>
      <c r="H1504" s="6"/>
      <c r="I1504" s="30">
        <v>0</v>
      </c>
      <c r="J1504" s="30">
        <v>0</v>
      </c>
      <c r="K1504" s="30">
        <v>0</v>
      </c>
      <c r="L1504" s="30">
        <v>0</v>
      </c>
      <c r="M1504" s="30">
        <v>0</v>
      </c>
      <c r="N1504" s="155">
        <v>0</v>
      </c>
      <c r="O1504" s="155">
        <v>0</v>
      </c>
      <c r="P1504" s="155">
        <v>0</v>
      </c>
      <c r="Q1504" s="155">
        <v>0</v>
      </c>
      <c r="R1504" s="155">
        <f>R1501*R1503</f>
        <v>75000</v>
      </c>
      <c r="S1504" s="155">
        <v>0</v>
      </c>
      <c r="T1504" s="155">
        <v>0</v>
      </c>
      <c r="U1504" s="155">
        <v>0</v>
      </c>
      <c r="V1504" s="155">
        <v>0</v>
      </c>
    </row>
    <row r="1505" spans="6:22">
      <c r="I1505" s="29"/>
      <c r="J1505" s="29"/>
      <c r="K1505" s="29"/>
      <c r="L1505" s="29"/>
      <c r="M1505" s="29"/>
      <c r="N1505" s="20"/>
      <c r="O1505" s="20"/>
      <c r="P1505" s="20"/>
      <c r="Q1505" s="20"/>
      <c r="R1505" s="20"/>
      <c r="S1505" s="20"/>
      <c r="T1505" s="20"/>
      <c r="U1505" s="20"/>
      <c r="V1505" s="20"/>
    </row>
    <row r="1506" spans="6:22" ht="18.75">
      <c r="F1506" s="9" t="s">
        <v>118</v>
      </c>
      <c r="I1506" s="2">
        <f>'Facility Detail'!$G$3475</f>
        <v>2011</v>
      </c>
      <c r="J1506" s="2">
        <f>I1506+1</f>
        <v>2012</v>
      </c>
      <c r="K1506" s="2">
        <f t="shared" ref="K1506:R1506" si="740">J1506+1</f>
        <v>2013</v>
      </c>
      <c r="L1506" s="2">
        <f t="shared" si="740"/>
        <v>2014</v>
      </c>
      <c r="M1506" s="2">
        <f>L1506+1</f>
        <v>2015</v>
      </c>
      <c r="N1506" s="2">
        <f t="shared" si="740"/>
        <v>2016</v>
      </c>
      <c r="O1506" s="2">
        <f t="shared" si="740"/>
        <v>2017</v>
      </c>
      <c r="P1506" s="2">
        <f t="shared" si="740"/>
        <v>2018</v>
      </c>
      <c r="Q1506" s="2">
        <f t="shared" si="740"/>
        <v>2019</v>
      </c>
      <c r="R1506" s="2">
        <f t="shared" si="740"/>
        <v>2020</v>
      </c>
      <c r="S1506" s="2">
        <f>R1506+1</f>
        <v>2021</v>
      </c>
      <c r="T1506" s="2">
        <f>S1506+1</f>
        <v>2022</v>
      </c>
      <c r="U1506" s="2">
        <f>T1506+1</f>
        <v>2023</v>
      </c>
      <c r="V1506" s="2">
        <f>U1506+1</f>
        <v>2024</v>
      </c>
    </row>
    <row r="1507" spans="6:22">
      <c r="G1507" s="60" t="s">
        <v>10</v>
      </c>
      <c r="H1507" s="55"/>
      <c r="I1507" s="38">
        <f>IF($J34 = "Eligible", I1504 * 'Facility Detail'!$G$3472, 0 )</f>
        <v>0</v>
      </c>
      <c r="J1507" s="11">
        <f>IF($J34 = "Eligible", J1504 * 'Facility Detail'!$G$3472, 0 )</f>
        <v>0</v>
      </c>
      <c r="K1507" s="11">
        <f>IF($J34 = "Eligible", K1504 * 'Facility Detail'!$G$3472, 0 )</f>
        <v>0</v>
      </c>
      <c r="L1507" s="11">
        <f>IF($J34 = "Eligible", L1504 * 'Facility Detail'!$G$3472, 0 )</f>
        <v>0</v>
      </c>
      <c r="M1507" s="11">
        <f>IF($J34 = "Eligible", M1504 * 'Facility Detail'!$G$3472, 0 )</f>
        <v>0</v>
      </c>
      <c r="N1507" s="11">
        <f>IF($J34 = "Eligible", N1504 * 'Facility Detail'!$G$3472, 0 )</f>
        <v>0</v>
      </c>
      <c r="O1507" s="11">
        <f>IF($J34 = "Eligible", O1504 * 'Facility Detail'!$G$3472, 0 )</f>
        <v>0</v>
      </c>
      <c r="P1507" s="11">
        <f>IF($J34 = "Eligible", P1504 * 'Facility Detail'!$G$3472, 0 )</f>
        <v>0</v>
      </c>
      <c r="Q1507" s="11">
        <f>IF($J34 = "Eligible", Q1504 * 'Facility Detail'!$G$3472, 0 )</f>
        <v>0</v>
      </c>
      <c r="R1507" s="11">
        <f>IF($J34 = "Eligible", R1504 * 'Facility Detail'!$G$3472, 0 )</f>
        <v>0</v>
      </c>
      <c r="S1507" s="11">
        <f>IF($J34 = "Eligible", S1504 * 'Facility Detail'!$G$3472, 0 )</f>
        <v>0</v>
      </c>
      <c r="T1507" s="11">
        <f>IF($J34 = "Eligible", T1504 * 'Facility Detail'!$G$3472, 0 )</f>
        <v>0</v>
      </c>
      <c r="U1507" s="11">
        <f>IF($J34 = "Eligible", U1504 * 'Facility Detail'!$G$3472, 0 )</f>
        <v>0</v>
      </c>
      <c r="V1507" s="370">
        <f>IF($J34 = "Eligible", V1504 * 'Facility Detail'!$G$3472, 0 )</f>
        <v>0</v>
      </c>
    </row>
    <row r="1508" spans="6:22">
      <c r="G1508" s="60" t="s">
        <v>6</v>
      </c>
      <c r="H1508" s="55"/>
      <c r="I1508" s="39">
        <f t="shared" ref="I1508:V1508" si="741">IF($K34= "Eligible", I1504, 0 )</f>
        <v>0</v>
      </c>
      <c r="J1508" s="187">
        <f t="shared" si="741"/>
        <v>0</v>
      </c>
      <c r="K1508" s="187">
        <f t="shared" si="741"/>
        <v>0</v>
      </c>
      <c r="L1508" s="187">
        <f t="shared" si="741"/>
        <v>0</v>
      </c>
      <c r="M1508" s="187">
        <f t="shared" si="741"/>
        <v>0</v>
      </c>
      <c r="N1508" s="187">
        <f t="shared" si="741"/>
        <v>0</v>
      </c>
      <c r="O1508" s="187">
        <f t="shared" si="741"/>
        <v>0</v>
      </c>
      <c r="P1508" s="187">
        <f t="shared" si="741"/>
        <v>0</v>
      </c>
      <c r="Q1508" s="187">
        <f t="shared" si="741"/>
        <v>0</v>
      </c>
      <c r="R1508" s="187">
        <f t="shared" si="741"/>
        <v>0</v>
      </c>
      <c r="S1508" s="187">
        <f t="shared" si="741"/>
        <v>0</v>
      </c>
      <c r="T1508" s="187">
        <f t="shared" si="741"/>
        <v>0</v>
      </c>
      <c r="U1508" s="187">
        <f t="shared" si="741"/>
        <v>0</v>
      </c>
      <c r="V1508" s="371">
        <f t="shared" si="741"/>
        <v>0</v>
      </c>
    </row>
    <row r="1509" spans="6:22">
      <c r="G1509" s="26" t="s">
        <v>120</v>
      </c>
      <c r="H1509" s="6"/>
      <c r="I1509" s="32">
        <f>SUM(I1507:I1508)</f>
        <v>0</v>
      </c>
      <c r="J1509" s="33">
        <f t="shared" ref="J1509:S1509" si="742">SUM(J1507:J1508)</f>
        <v>0</v>
      </c>
      <c r="K1509" s="33">
        <f t="shared" si="742"/>
        <v>0</v>
      </c>
      <c r="L1509" s="33">
        <f t="shared" si="742"/>
        <v>0</v>
      </c>
      <c r="M1509" s="33">
        <f t="shared" si="742"/>
        <v>0</v>
      </c>
      <c r="N1509" s="33">
        <f t="shared" si="742"/>
        <v>0</v>
      </c>
      <c r="O1509" s="33">
        <f t="shared" si="742"/>
        <v>0</v>
      </c>
      <c r="P1509" s="33">
        <f t="shared" si="742"/>
        <v>0</v>
      </c>
      <c r="Q1509" s="33">
        <f t="shared" si="742"/>
        <v>0</v>
      </c>
      <c r="R1509" s="33">
        <f t="shared" si="742"/>
        <v>0</v>
      </c>
      <c r="S1509" s="33">
        <f t="shared" si="742"/>
        <v>0</v>
      </c>
      <c r="T1509" s="33">
        <f t="shared" ref="T1509:U1509" si="743">SUM(T1507:T1508)</f>
        <v>0</v>
      </c>
      <c r="U1509" s="33">
        <f t="shared" si="743"/>
        <v>0</v>
      </c>
      <c r="V1509" s="33">
        <f t="shared" ref="V1509" si="744">SUM(V1507:V1508)</f>
        <v>0</v>
      </c>
    </row>
    <row r="1510" spans="6:22">
      <c r="I1510" s="31"/>
      <c r="J1510" s="24"/>
      <c r="K1510" s="24"/>
      <c r="L1510" s="24"/>
      <c r="M1510" s="24"/>
      <c r="N1510" s="24"/>
      <c r="O1510" s="24"/>
      <c r="P1510" s="24"/>
      <c r="Q1510" s="24"/>
      <c r="R1510" s="24"/>
      <c r="S1510" s="24"/>
      <c r="T1510" s="24"/>
      <c r="U1510" s="24"/>
      <c r="V1510" s="24"/>
    </row>
    <row r="1511" spans="6:22" ht="18.75">
      <c r="F1511" s="9" t="s">
        <v>30</v>
      </c>
      <c r="I1511" s="2">
        <f>'Facility Detail'!$G$3475</f>
        <v>2011</v>
      </c>
      <c r="J1511" s="2">
        <f>I1511+1</f>
        <v>2012</v>
      </c>
      <c r="K1511" s="2">
        <f t="shared" ref="K1511:R1511" si="745">J1511+1</f>
        <v>2013</v>
      </c>
      <c r="L1511" s="2">
        <f t="shared" si="745"/>
        <v>2014</v>
      </c>
      <c r="M1511" s="2">
        <f>L1511+1</f>
        <v>2015</v>
      </c>
      <c r="N1511" s="2">
        <f t="shared" si="745"/>
        <v>2016</v>
      </c>
      <c r="O1511" s="2">
        <f t="shared" si="745"/>
        <v>2017</v>
      </c>
      <c r="P1511" s="2">
        <f t="shared" si="745"/>
        <v>2018</v>
      </c>
      <c r="Q1511" s="2">
        <f t="shared" si="745"/>
        <v>2019</v>
      </c>
      <c r="R1511" s="2">
        <f t="shared" si="745"/>
        <v>2020</v>
      </c>
      <c r="S1511" s="2">
        <f>R1511+1</f>
        <v>2021</v>
      </c>
      <c r="T1511" s="2">
        <f>S1511+1</f>
        <v>2022</v>
      </c>
      <c r="U1511" s="2">
        <f>T1511+1</f>
        <v>2023</v>
      </c>
      <c r="V1511" s="2">
        <f>U1511+1</f>
        <v>2024</v>
      </c>
    </row>
    <row r="1512" spans="6:22">
      <c r="G1512" s="60" t="s">
        <v>47</v>
      </c>
      <c r="H1512" s="55"/>
      <c r="I1512" s="69"/>
      <c r="J1512" s="70"/>
      <c r="K1512" s="70"/>
      <c r="L1512" s="70"/>
      <c r="M1512" s="70"/>
      <c r="N1512" s="70"/>
      <c r="O1512" s="70"/>
      <c r="P1512" s="70"/>
      <c r="Q1512" s="70"/>
      <c r="R1512" s="70"/>
      <c r="S1512" s="70"/>
      <c r="T1512" s="70"/>
      <c r="U1512" s="70"/>
      <c r="V1512" s="372"/>
    </row>
    <row r="1513" spans="6:22">
      <c r="G1513" s="61" t="s">
        <v>23</v>
      </c>
      <c r="H1513" s="129"/>
      <c r="I1513" s="71"/>
      <c r="J1513" s="72"/>
      <c r="K1513" s="72"/>
      <c r="L1513" s="72"/>
      <c r="M1513" s="72"/>
      <c r="N1513" s="72"/>
      <c r="O1513" s="72"/>
      <c r="P1513" s="72"/>
      <c r="Q1513" s="72"/>
      <c r="R1513" s="72"/>
      <c r="S1513" s="72"/>
      <c r="T1513" s="72"/>
      <c r="U1513" s="72"/>
      <c r="V1513" s="373"/>
    </row>
    <row r="1514" spans="6:22">
      <c r="G1514" s="61" t="s">
        <v>89</v>
      </c>
      <c r="H1514" s="128"/>
      <c r="I1514" s="43"/>
      <c r="J1514" s="44"/>
      <c r="K1514" s="44"/>
      <c r="L1514" s="44"/>
      <c r="M1514" s="44"/>
      <c r="N1514" s="44"/>
      <c r="O1514" s="44"/>
      <c r="P1514" s="44"/>
      <c r="Q1514" s="44"/>
      <c r="R1514" s="44"/>
      <c r="S1514" s="44"/>
      <c r="T1514" s="44"/>
      <c r="U1514" s="44"/>
      <c r="V1514" s="374"/>
    </row>
    <row r="1515" spans="6:22">
      <c r="G1515" s="26" t="s">
        <v>90</v>
      </c>
      <c r="I1515" s="7">
        <v>0</v>
      </c>
      <c r="J1515" s="7">
        <v>0</v>
      </c>
      <c r="K1515" s="7">
        <v>0</v>
      </c>
      <c r="L1515" s="7">
        <v>0</v>
      </c>
      <c r="M1515" s="7">
        <v>0</v>
      </c>
      <c r="N1515" s="7">
        <v>0</v>
      </c>
      <c r="O1515" s="7">
        <v>0</v>
      </c>
      <c r="P1515" s="7">
        <v>0</v>
      </c>
      <c r="Q1515" s="7">
        <v>0</v>
      </c>
      <c r="R1515" s="7">
        <v>0</v>
      </c>
      <c r="S1515" s="7">
        <v>0</v>
      </c>
      <c r="T1515" s="7">
        <v>0</v>
      </c>
      <c r="U1515" s="132">
        <v>0</v>
      </c>
      <c r="V1515" s="7">
        <v>0</v>
      </c>
    </row>
    <row r="1516" spans="6:22">
      <c r="G1516" s="6"/>
      <c r="I1516" s="7"/>
      <c r="J1516" s="7"/>
      <c r="K1516" s="7"/>
      <c r="L1516" s="23"/>
      <c r="M1516" s="23"/>
      <c r="N1516" s="23"/>
      <c r="O1516" s="23"/>
      <c r="P1516" s="23"/>
      <c r="Q1516" s="23"/>
      <c r="R1516" s="23"/>
      <c r="S1516" s="23"/>
      <c r="T1516" s="23"/>
      <c r="U1516" s="23"/>
      <c r="V1516" s="23"/>
    </row>
    <row r="1517" spans="6:22" ht="18.75">
      <c r="F1517" s="9" t="s">
        <v>100</v>
      </c>
      <c r="I1517" s="2">
        <f>'Facility Detail'!$G$3475</f>
        <v>2011</v>
      </c>
      <c r="J1517" s="2">
        <f>I1517+1</f>
        <v>2012</v>
      </c>
      <c r="K1517" s="2">
        <f t="shared" ref="K1517:R1517" si="746">J1517+1</f>
        <v>2013</v>
      </c>
      <c r="L1517" s="2">
        <f t="shared" si="746"/>
        <v>2014</v>
      </c>
      <c r="M1517" s="2">
        <f>L1517+1</f>
        <v>2015</v>
      </c>
      <c r="N1517" s="2">
        <f t="shared" si="746"/>
        <v>2016</v>
      </c>
      <c r="O1517" s="2">
        <f t="shared" si="746"/>
        <v>2017</v>
      </c>
      <c r="P1517" s="2">
        <f t="shared" si="746"/>
        <v>2018</v>
      </c>
      <c r="Q1517" s="2">
        <f t="shared" si="746"/>
        <v>2019</v>
      </c>
      <c r="R1517" s="2">
        <f t="shared" si="746"/>
        <v>2020</v>
      </c>
      <c r="S1517" s="2">
        <f>R1517+1</f>
        <v>2021</v>
      </c>
      <c r="T1517" s="2">
        <f>S1517+1</f>
        <v>2022</v>
      </c>
      <c r="U1517" s="2">
        <f>T1517+1</f>
        <v>2023</v>
      </c>
      <c r="V1517" s="2">
        <f>U1517+1</f>
        <v>2024</v>
      </c>
    </row>
    <row r="1518" spans="6:22">
      <c r="G1518" s="60" t="s">
        <v>68</v>
      </c>
      <c r="H1518" s="55"/>
      <c r="I1518" s="3"/>
      <c r="J1518" s="45">
        <f>I1518</f>
        <v>0</v>
      </c>
      <c r="K1518" s="102"/>
      <c r="L1518" s="102"/>
      <c r="M1518" s="102"/>
      <c r="N1518" s="102"/>
      <c r="O1518" s="102"/>
      <c r="P1518" s="102"/>
      <c r="Q1518" s="102"/>
      <c r="R1518" s="102"/>
      <c r="S1518" s="102"/>
      <c r="T1518" s="102"/>
      <c r="U1518" s="210"/>
      <c r="V1518" s="376"/>
    </row>
    <row r="1519" spans="6:22">
      <c r="G1519" s="60" t="s">
        <v>69</v>
      </c>
      <c r="H1519" s="55"/>
      <c r="I1519" s="122">
        <f>J1519</f>
        <v>0</v>
      </c>
      <c r="J1519" s="10"/>
      <c r="K1519" s="58"/>
      <c r="L1519" s="58"/>
      <c r="M1519" s="58"/>
      <c r="N1519" s="58"/>
      <c r="O1519" s="58"/>
      <c r="P1519" s="58"/>
      <c r="Q1519" s="58"/>
      <c r="R1519" s="58"/>
      <c r="S1519" s="58"/>
      <c r="T1519" s="58"/>
      <c r="U1519" s="211"/>
      <c r="V1519" s="377"/>
    </row>
    <row r="1520" spans="6:22">
      <c r="G1520" s="60" t="s">
        <v>70</v>
      </c>
      <c r="H1520" s="55"/>
      <c r="I1520" s="46"/>
      <c r="J1520" s="10">
        <f>J1504</f>
        <v>0</v>
      </c>
      <c r="K1520" s="54">
        <f>J1520</f>
        <v>0</v>
      </c>
      <c r="L1520" s="58"/>
      <c r="M1520" s="58"/>
      <c r="N1520" s="58"/>
      <c r="O1520" s="58"/>
      <c r="P1520" s="58"/>
      <c r="Q1520" s="58"/>
      <c r="R1520" s="58"/>
      <c r="S1520" s="58"/>
      <c r="T1520" s="58"/>
      <c r="U1520" s="211"/>
      <c r="V1520" s="377"/>
    </row>
    <row r="1521" spans="7:22">
      <c r="G1521" s="60" t="s">
        <v>71</v>
      </c>
      <c r="H1521" s="55"/>
      <c r="I1521" s="46"/>
      <c r="J1521" s="54">
        <f>K1521</f>
        <v>0</v>
      </c>
      <c r="K1521" s="121"/>
      <c r="L1521" s="58"/>
      <c r="M1521" s="58"/>
      <c r="N1521" s="58"/>
      <c r="O1521" s="58"/>
      <c r="P1521" s="58"/>
      <c r="Q1521" s="58"/>
      <c r="R1521" s="58"/>
      <c r="S1521" s="58"/>
      <c r="T1521" s="58"/>
      <c r="U1521" s="211"/>
      <c r="V1521" s="377"/>
    </row>
    <row r="1522" spans="7:22">
      <c r="G1522" s="60" t="s">
        <v>170</v>
      </c>
      <c r="I1522" s="46"/>
      <c r="J1522" s="114"/>
      <c r="K1522" s="10">
        <f>K1504</f>
        <v>0</v>
      </c>
      <c r="L1522" s="115">
        <f>K1522</f>
        <v>0</v>
      </c>
      <c r="M1522" s="58"/>
      <c r="N1522" s="58"/>
      <c r="O1522" s="58"/>
      <c r="P1522" s="58"/>
      <c r="Q1522" s="58"/>
      <c r="R1522" s="58"/>
      <c r="S1522" s="58"/>
      <c r="T1522" s="58"/>
      <c r="U1522" s="211"/>
      <c r="V1522" s="377"/>
    </row>
    <row r="1523" spans="7:22">
      <c r="G1523" s="60" t="s">
        <v>171</v>
      </c>
      <c r="I1523" s="46"/>
      <c r="J1523" s="114"/>
      <c r="K1523" s="54">
        <f>L1523</f>
        <v>0</v>
      </c>
      <c r="L1523" s="10"/>
      <c r="M1523" s="58"/>
      <c r="N1523" s="58"/>
      <c r="O1523" s="58"/>
      <c r="P1523" s="58"/>
      <c r="Q1523" s="58"/>
      <c r="R1523" s="58"/>
      <c r="S1523" s="58"/>
      <c r="T1523" s="58"/>
      <c r="U1523" s="211"/>
      <c r="V1523" s="377"/>
    </row>
    <row r="1524" spans="7:22">
      <c r="G1524" s="60" t="s">
        <v>172</v>
      </c>
      <c r="I1524" s="46"/>
      <c r="J1524" s="114"/>
      <c r="K1524" s="114"/>
      <c r="L1524" s="10">
        <f>L1504</f>
        <v>0</v>
      </c>
      <c r="M1524" s="115">
        <f>L1524</f>
        <v>0</v>
      </c>
      <c r="N1524" s="114">
        <f>M1524</f>
        <v>0</v>
      </c>
      <c r="O1524" s="114"/>
      <c r="P1524" s="114"/>
      <c r="Q1524" s="114"/>
      <c r="R1524" s="114"/>
      <c r="S1524" s="114"/>
      <c r="T1524" s="114"/>
      <c r="U1524" s="140"/>
      <c r="V1524" s="378"/>
    </row>
    <row r="1525" spans="7:22">
      <c r="G1525" s="60" t="s">
        <v>173</v>
      </c>
      <c r="I1525" s="46"/>
      <c r="J1525" s="114"/>
      <c r="K1525" s="114"/>
      <c r="L1525" s="116"/>
      <c r="M1525" s="117"/>
      <c r="N1525" s="114"/>
      <c r="O1525" s="114"/>
      <c r="P1525" s="114"/>
      <c r="Q1525" s="114"/>
      <c r="R1525" s="114"/>
      <c r="S1525" s="114"/>
      <c r="T1525" s="114"/>
      <c r="U1525" s="140"/>
      <c r="V1525" s="378"/>
    </row>
    <row r="1526" spans="7:22">
      <c r="G1526" s="60" t="s">
        <v>174</v>
      </c>
      <c r="I1526" s="46"/>
      <c r="J1526" s="114"/>
      <c r="K1526" s="114"/>
      <c r="L1526" s="114"/>
      <c r="M1526" s="117">
        <v>0</v>
      </c>
      <c r="N1526" s="115">
        <f>M1526</f>
        <v>0</v>
      </c>
      <c r="O1526" s="58"/>
      <c r="P1526" s="58"/>
      <c r="Q1526" s="58"/>
      <c r="R1526" s="58"/>
      <c r="S1526" s="58"/>
      <c r="T1526" s="58"/>
      <c r="U1526" s="211"/>
      <c r="V1526" s="377"/>
    </row>
    <row r="1527" spans="7:22">
      <c r="G1527" s="60" t="s">
        <v>175</v>
      </c>
      <c r="I1527" s="46"/>
      <c r="J1527" s="114"/>
      <c r="K1527" s="114"/>
      <c r="L1527" s="114"/>
      <c r="M1527" s="54"/>
      <c r="N1527" s="117"/>
      <c r="O1527" s="58"/>
      <c r="P1527" s="58"/>
      <c r="Q1527" s="114"/>
      <c r="R1527" s="114"/>
      <c r="S1527" s="114"/>
      <c r="T1527" s="114"/>
      <c r="U1527" s="140"/>
      <c r="V1527" s="378"/>
    </row>
    <row r="1528" spans="7:22">
      <c r="G1528" s="60" t="s">
        <v>176</v>
      </c>
      <c r="I1528" s="46"/>
      <c r="J1528" s="114"/>
      <c r="K1528" s="114"/>
      <c r="L1528" s="114"/>
      <c r="M1528" s="114"/>
      <c r="N1528" s="117">
        <f>N1504</f>
        <v>0</v>
      </c>
      <c r="O1528" s="115">
        <f>N1528</f>
        <v>0</v>
      </c>
      <c r="P1528" s="114"/>
      <c r="Q1528" s="114"/>
      <c r="R1528" s="114"/>
      <c r="S1528" s="114"/>
      <c r="T1528" s="114"/>
      <c r="U1528" s="140"/>
      <c r="V1528" s="378"/>
    </row>
    <row r="1529" spans="7:22">
      <c r="G1529" s="60" t="s">
        <v>167</v>
      </c>
      <c r="I1529" s="46"/>
      <c r="J1529" s="114"/>
      <c r="K1529" s="114"/>
      <c r="L1529" s="114"/>
      <c r="M1529" s="114"/>
      <c r="N1529" s="116"/>
      <c r="O1529" s="117"/>
      <c r="P1529" s="114"/>
      <c r="Q1529" s="114"/>
      <c r="R1529" s="114"/>
      <c r="S1529" s="114"/>
      <c r="T1529" s="114"/>
      <c r="U1529" s="140"/>
      <c r="V1529" s="378"/>
    </row>
    <row r="1530" spans="7:22">
      <c r="G1530" s="60" t="s">
        <v>168</v>
      </c>
      <c r="I1530" s="46"/>
      <c r="J1530" s="114"/>
      <c r="K1530" s="114"/>
      <c r="L1530" s="114"/>
      <c r="M1530" s="114"/>
      <c r="N1530" s="114"/>
      <c r="O1530" s="117"/>
      <c r="P1530" s="115">
        <f>O1530</f>
        <v>0</v>
      </c>
      <c r="Q1530" s="114"/>
      <c r="R1530" s="114"/>
      <c r="S1530" s="114"/>
      <c r="T1530" s="114"/>
      <c r="U1530" s="140"/>
      <c r="V1530" s="378"/>
    </row>
    <row r="1531" spans="7:22">
      <c r="G1531" s="60" t="s">
        <v>185</v>
      </c>
      <c r="I1531" s="46"/>
      <c r="J1531" s="114"/>
      <c r="K1531" s="114"/>
      <c r="L1531" s="114"/>
      <c r="M1531" s="114"/>
      <c r="N1531" s="114"/>
      <c r="O1531" s="116"/>
      <c r="P1531" s="117"/>
      <c r="Q1531" s="114"/>
      <c r="R1531" s="114"/>
      <c r="S1531" s="114"/>
      <c r="T1531" s="114"/>
      <c r="U1531" s="140"/>
      <c r="V1531" s="378"/>
    </row>
    <row r="1532" spans="7:22">
      <c r="G1532" s="60" t="s">
        <v>186</v>
      </c>
      <c r="I1532" s="46"/>
      <c r="J1532" s="114"/>
      <c r="K1532" s="114"/>
      <c r="L1532" s="114"/>
      <c r="M1532" s="114"/>
      <c r="N1532" s="114"/>
      <c r="O1532" s="114"/>
      <c r="P1532" s="117">
        <f>P1508</f>
        <v>0</v>
      </c>
      <c r="Q1532" s="115">
        <f>P1532</f>
        <v>0</v>
      </c>
      <c r="R1532" s="114"/>
      <c r="S1532" s="114"/>
      <c r="T1532" s="114"/>
      <c r="U1532" s="140"/>
      <c r="V1532" s="378"/>
    </row>
    <row r="1533" spans="7:22">
      <c r="G1533" s="60" t="s">
        <v>187</v>
      </c>
      <c r="I1533" s="46"/>
      <c r="J1533" s="114"/>
      <c r="K1533" s="114"/>
      <c r="L1533" s="114"/>
      <c r="M1533" s="114"/>
      <c r="N1533" s="114"/>
      <c r="O1533" s="114"/>
      <c r="P1533" s="116"/>
      <c r="Q1533" s="117"/>
      <c r="R1533" s="114"/>
      <c r="S1533" s="114"/>
      <c r="T1533" s="114"/>
      <c r="U1533" s="140"/>
      <c r="V1533" s="378"/>
    </row>
    <row r="1534" spans="7:22">
      <c r="G1534" s="60" t="s">
        <v>188</v>
      </c>
      <c r="I1534" s="46"/>
      <c r="J1534" s="114"/>
      <c r="K1534" s="114"/>
      <c r="L1534" s="114"/>
      <c r="M1534" s="114"/>
      <c r="N1534" s="114"/>
      <c r="O1534" s="114"/>
      <c r="P1534" s="114"/>
      <c r="Q1534" s="117">
        <f>Q1510</f>
        <v>0</v>
      </c>
      <c r="R1534" s="115">
        <f>Q1534</f>
        <v>0</v>
      </c>
      <c r="S1534" s="114"/>
      <c r="T1534" s="114"/>
      <c r="U1534" s="140"/>
      <c r="V1534" s="378"/>
    </row>
    <row r="1535" spans="7:22">
      <c r="G1535" s="60" t="s">
        <v>189</v>
      </c>
      <c r="I1535" s="46"/>
      <c r="J1535" s="114"/>
      <c r="K1535" s="114"/>
      <c r="L1535" s="114"/>
      <c r="M1535" s="114"/>
      <c r="N1535" s="114"/>
      <c r="O1535" s="114"/>
      <c r="P1535" s="114"/>
      <c r="Q1535" s="116"/>
      <c r="R1535" s="117"/>
      <c r="S1535" s="115"/>
      <c r="T1535" s="114"/>
      <c r="U1535" s="140"/>
      <c r="V1535" s="378"/>
    </row>
    <row r="1536" spans="7:22">
      <c r="G1536" s="60" t="s">
        <v>190</v>
      </c>
      <c r="I1536" s="47"/>
      <c r="J1536" s="104"/>
      <c r="K1536" s="104"/>
      <c r="L1536" s="104"/>
      <c r="M1536" s="104"/>
      <c r="N1536" s="104"/>
      <c r="O1536" s="104"/>
      <c r="P1536" s="104"/>
      <c r="Q1536" s="104"/>
      <c r="R1536" s="118">
        <f>R1512</f>
        <v>0</v>
      </c>
      <c r="S1536" s="118">
        <f>R1536</f>
        <v>0</v>
      </c>
      <c r="T1536" s="187">
        <f>S1536</f>
        <v>0</v>
      </c>
      <c r="U1536" s="368"/>
      <c r="V1536" s="392"/>
    </row>
    <row r="1537" spans="1:22">
      <c r="B1537" s="1" t="s">
        <v>198</v>
      </c>
      <c r="G1537" s="26" t="s">
        <v>17</v>
      </c>
      <c r="I1537" s="148">
        <f xml:space="preserve"> I1524 - I1523</f>
        <v>0</v>
      </c>
      <c r="J1537" s="148">
        <f xml:space="preserve"> J1523 + J1526 - J1525 - J1524</f>
        <v>0</v>
      </c>
      <c r="K1537" s="148">
        <f>K1525 - K1526</f>
        <v>0</v>
      </c>
      <c r="L1537" s="148">
        <f>L1525 - L1526</f>
        <v>0</v>
      </c>
      <c r="M1537" s="148">
        <f>M1524-M1525-M1526</f>
        <v>0</v>
      </c>
      <c r="N1537" s="148">
        <f>N1526-N1527-N1528</f>
        <v>0</v>
      </c>
      <c r="O1537" s="148">
        <f t="shared" ref="O1537:U1537" si="747">O1528-O1529-O1530</f>
        <v>0</v>
      </c>
      <c r="P1537" s="148">
        <f t="shared" si="747"/>
        <v>0</v>
      </c>
      <c r="Q1537" s="148">
        <f t="shared" si="747"/>
        <v>0</v>
      </c>
      <c r="R1537" s="148">
        <f t="shared" si="747"/>
        <v>0</v>
      </c>
      <c r="S1537" s="148">
        <f t="shared" si="747"/>
        <v>0</v>
      </c>
      <c r="T1537" s="148">
        <f t="shared" si="747"/>
        <v>0</v>
      </c>
      <c r="U1537" s="386">
        <f t="shared" si="747"/>
        <v>0</v>
      </c>
      <c r="V1537" s="148">
        <f t="shared" ref="V1537" si="748">V1528-V1529-V1530</f>
        <v>0</v>
      </c>
    </row>
    <row r="1538" spans="1:22">
      <c r="G1538" s="6"/>
      <c r="I1538" s="148"/>
      <c r="J1538" s="148"/>
      <c r="K1538" s="148"/>
      <c r="L1538" s="148"/>
      <c r="M1538" s="148"/>
      <c r="N1538" s="148"/>
      <c r="O1538" s="148"/>
      <c r="P1538" s="148"/>
      <c r="Q1538" s="148"/>
      <c r="R1538" s="148"/>
      <c r="S1538" s="148"/>
      <c r="T1538" s="148"/>
      <c r="U1538" s="386"/>
      <c r="V1538" s="148"/>
    </row>
    <row r="1539" spans="1:22">
      <c r="G1539" s="26" t="s">
        <v>12</v>
      </c>
      <c r="H1539" s="55"/>
      <c r="I1539" s="149"/>
      <c r="J1539" s="150"/>
      <c r="K1539" s="150"/>
      <c r="L1539" s="150"/>
      <c r="M1539" s="150"/>
      <c r="N1539" s="150"/>
      <c r="O1539" s="150"/>
      <c r="P1539" s="150"/>
      <c r="Q1539" s="150"/>
      <c r="R1539" s="150"/>
      <c r="S1539" s="150"/>
      <c r="T1539" s="150"/>
      <c r="U1539" s="150"/>
      <c r="V1539" s="384"/>
    </row>
    <row r="1540" spans="1:22">
      <c r="G1540" s="6"/>
      <c r="I1540" s="148"/>
      <c r="J1540" s="148"/>
      <c r="K1540" s="148"/>
      <c r="L1540" s="148"/>
      <c r="M1540" s="148"/>
      <c r="N1540" s="148"/>
      <c r="O1540" s="148"/>
      <c r="P1540" s="148"/>
      <c r="Q1540" s="148"/>
      <c r="R1540" s="148"/>
      <c r="S1540" s="148"/>
      <c r="T1540" s="148"/>
      <c r="U1540" s="148"/>
      <c r="V1540" s="148"/>
    </row>
    <row r="1541" spans="1:22" ht="18.75">
      <c r="C1541" s="1" t="s">
        <v>198</v>
      </c>
      <c r="D1541" s="1" t="s">
        <v>196</v>
      </c>
      <c r="E1541" s="1" t="s">
        <v>108</v>
      </c>
      <c r="F1541" s="9" t="s">
        <v>26</v>
      </c>
      <c r="H1541" s="55"/>
      <c r="I1541" s="151">
        <f t="shared" ref="I1541:U1541" si="749" xml:space="preserve"> I1504 + I1509 - I1515 + I1537 + I1539</f>
        <v>0</v>
      </c>
      <c r="J1541" s="152">
        <f t="shared" si="749"/>
        <v>0</v>
      </c>
      <c r="K1541" s="152">
        <f t="shared" si="749"/>
        <v>0</v>
      </c>
      <c r="L1541" s="152">
        <f t="shared" si="749"/>
        <v>0</v>
      </c>
      <c r="M1541" s="152">
        <f t="shared" si="749"/>
        <v>0</v>
      </c>
      <c r="N1541" s="152">
        <f t="shared" si="749"/>
        <v>0</v>
      </c>
      <c r="O1541" s="152">
        <f t="shared" si="749"/>
        <v>0</v>
      </c>
      <c r="P1541" s="152">
        <f t="shared" si="749"/>
        <v>0</v>
      </c>
      <c r="Q1541" s="152">
        <f t="shared" si="749"/>
        <v>0</v>
      </c>
      <c r="R1541" s="152">
        <f t="shared" si="749"/>
        <v>75000</v>
      </c>
      <c r="S1541" s="152">
        <f t="shared" si="749"/>
        <v>0</v>
      </c>
      <c r="T1541" s="152">
        <f t="shared" si="749"/>
        <v>0</v>
      </c>
      <c r="U1541" s="152">
        <f t="shared" si="749"/>
        <v>0</v>
      </c>
      <c r="V1541" s="385">
        <f t="shared" ref="V1541" si="750" xml:space="preserve"> V1504 + V1509 - V1515 + V1537 + V1539</f>
        <v>0</v>
      </c>
    </row>
    <row r="1542" spans="1:22" ht="15.75" thickBot="1">
      <c r="S1542" s="1"/>
    </row>
    <row r="1543" spans="1:22">
      <c r="F1543" s="8"/>
      <c r="G1543" s="8"/>
      <c r="H1543" s="8"/>
      <c r="I1543" s="8"/>
      <c r="J1543" s="8"/>
      <c r="K1543" s="8"/>
      <c r="L1543" s="8"/>
      <c r="M1543" s="8"/>
      <c r="N1543" s="8"/>
      <c r="O1543" s="8"/>
      <c r="P1543" s="8"/>
      <c r="Q1543" s="8"/>
      <c r="R1543" s="8"/>
      <c r="S1543" s="8"/>
      <c r="T1543" s="8"/>
      <c r="U1543" s="8"/>
      <c r="V1543" s="8"/>
    </row>
    <row r="1544" spans="1:22" ht="15.75" thickBot="1">
      <c r="S1544" s="1"/>
    </row>
    <row r="1545" spans="1:22" ht="21.75" thickBot="1">
      <c r="F1545" s="13" t="s">
        <v>4</v>
      </c>
      <c r="G1545" s="13"/>
      <c r="H1545" s="189" t="str">
        <f>G35</f>
        <v>Hidden Hollow - REC Only</v>
      </c>
      <c r="I1545" s="177"/>
      <c r="S1545" s="1"/>
    </row>
    <row r="1546" spans="1:22">
      <c r="S1546" s="1"/>
    </row>
    <row r="1547" spans="1:22" ht="18.75">
      <c r="F1547" s="9" t="s">
        <v>21</v>
      </c>
      <c r="G1547" s="9"/>
      <c r="I1547" s="2">
        <f>'Facility Detail'!$G$3475</f>
        <v>2011</v>
      </c>
      <c r="J1547" s="2">
        <f>I1547+1</f>
        <v>2012</v>
      </c>
      <c r="K1547" s="2">
        <f>J1547+1</f>
        <v>2013</v>
      </c>
      <c r="L1547" s="2">
        <f t="shared" ref="L1547:R1547" si="751">K1547+1</f>
        <v>2014</v>
      </c>
      <c r="M1547" s="2">
        <f>L1547+1</f>
        <v>2015</v>
      </c>
      <c r="N1547" s="2">
        <f t="shared" si="751"/>
        <v>2016</v>
      </c>
      <c r="O1547" s="2">
        <f t="shared" si="751"/>
        <v>2017</v>
      </c>
      <c r="P1547" s="2">
        <f t="shared" si="751"/>
        <v>2018</v>
      </c>
      <c r="Q1547" s="2">
        <f t="shared" si="751"/>
        <v>2019</v>
      </c>
      <c r="R1547" s="2">
        <f t="shared" si="751"/>
        <v>2020</v>
      </c>
      <c r="S1547" s="2">
        <f>R1547+1</f>
        <v>2021</v>
      </c>
      <c r="T1547" s="2">
        <f>S1547+1</f>
        <v>2022</v>
      </c>
      <c r="U1547" s="2">
        <f>T1547+1</f>
        <v>2023</v>
      </c>
      <c r="V1547" s="2">
        <f>U1547+1</f>
        <v>2024</v>
      </c>
    </row>
    <row r="1548" spans="1:22">
      <c r="G1548" s="60" t="str">
        <f>"Total MWh Produced / Purchased from " &amp; H1545</f>
        <v>Total MWh Produced / Purchased from Hidden Hollow - REC Only</v>
      </c>
      <c r="H1548" s="55"/>
      <c r="I1548" s="3"/>
      <c r="J1548" s="4"/>
      <c r="K1548" s="4"/>
      <c r="L1548" s="4"/>
      <c r="M1548" s="4">
        <v>12501</v>
      </c>
      <c r="N1548" s="4">
        <v>3960</v>
      </c>
      <c r="O1548" s="4"/>
      <c r="P1548" s="4"/>
      <c r="Q1548" s="4"/>
      <c r="R1548" s="4"/>
      <c r="S1548" s="4"/>
      <c r="T1548" s="4"/>
      <c r="U1548" s="4"/>
      <c r="V1548" s="369"/>
    </row>
    <row r="1549" spans="1:22">
      <c r="G1549" s="60" t="s">
        <v>25</v>
      </c>
      <c r="H1549" s="55"/>
      <c r="I1549" s="260"/>
      <c r="J1549" s="41"/>
      <c r="K1549" s="41"/>
      <c r="L1549" s="41"/>
      <c r="M1549" s="41">
        <v>1</v>
      </c>
      <c r="N1549" s="41">
        <v>1</v>
      </c>
      <c r="O1549" s="41"/>
      <c r="P1549" s="41"/>
      <c r="Q1549" s="41"/>
      <c r="R1549" s="41"/>
      <c r="S1549" s="41"/>
      <c r="T1549" s="41"/>
      <c r="U1549" s="41"/>
      <c r="V1549" s="381"/>
    </row>
    <row r="1550" spans="1:22">
      <c r="G1550" s="60" t="s">
        <v>20</v>
      </c>
      <c r="H1550" s="55"/>
      <c r="I1550" s="261"/>
      <c r="J1550" s="36"/>
      <c r="K1550" s="36"/>
      <c r="L1550" s="36"/>
      <c r="M1550" s="36">
        <v>1</v>
      </c>
      <c r="N1550" s="36">
        <v>1</v>
      </c>
      <c r="O1550" s="36"/>
      <c r="P1550" s="36"/>
      <c r="Q1550" s="36"/>
      <c r="R1550" s="36"/>
      <c r="S1550" s="36"/>
      <c r="T1550" s="36"/>
      <c r="U1550" s="36"/>
      <c r="V1550" s="382"/>
    </row>
    <row r="1551" spans="1:22">
      <c r="A1551" s="1" t="s">
        <v>282</v>
      </c>
      <c r="G1551" s="26" t="s">
        <v>22</v>
      </c>
      <c r="H1551" s="6"/>
      <c r="I1551" s="30">
        <f xml:space="preserve"> I1548 * I1549 * I1550</f>
        <v>0</v>
      </c>
      <c r="J1551" s="30">
        <f xml:space="preserve"> J1548 * J1549 * J1550</f>
        <v>0</v>
      </c>
      <c r="K1551" s="30">
        <f xml:space="preserve"> K1548 * K1549 * K1550</f>
        <v>0</v>
      </c>
      <c r="L1551" s="30">
        <f t="shared" ref="L1551" si="752" xml:space="preserve"> L1548 * L1549 * L1550</f>
        <v>0</v>
      </c>
      <c r="M1551" s="30">
        <v>12501</v>
      </c>
      <c r="N1551" s="155">
        <v>3960</v>
      </c>
      <c r="O1551" s="155"/>
      <c r="P1551" s="155"/>
      <c r="Q1551" s="155"/>
      <c r="R1551" s="155"/>
      <c r="S1551" s="155"/>
      <c r="T1551" s="155"/>
      <c r="U1551" s="155"/>
      <c r="V1551" s="155"/>
    </row>
    <row r="1552" spans="1:22">
      <c r="I1552" s="29"/>
      <c r="J1552" s="29"/>
      <c r="K1552" s="29"/>
      <c r="L1552" s="29"/>
      <c r="M1552" s="29"/>
      <c r="N1552" s="20"/>
      <c r="O1552" s="20"/>
      <c r="P1552" s="20"/>
      <c r="Q1552" s="20"/>
      <c r="R1552" s="20"/>
      <c r="S1552" s="20"/>
      <c r="T1552" s="20"/>
      <c r="U1552" s="20"/>
      <c r="V1552" s="20"/>
    </row>
    <row r="1553" spans="6:22" ht="18.75">
      <c r="F1553" s="9" t="s">
        <v>118</v>
      </c>
      <c r="I1553" s="2">
        <f>'Facility Detail'!$G$3475</f>
        <v>2011</v>
      </c>
      <c r="J1553" s="2">
        <f>I1553+1</f>
        <v>2012</v>
      </c>
      <c r="K1553" s="2">
        <f>J1553+1</f>
        <v>2013</v>
      </c>
      <c r="L1553" s="2">
        <f t="shared" ref="L1553:O1553" si="753">K1553+1</f>
        <v>2014</v>
      </c>
      <c r="M1553" s="2">
        <f>L1553+1</f>
        <v>2015</v>
      </c>
      <c r="N1553" s="2">
        <f t="shared" si="753"/>
        <v>2016</v>
      </c>
      <c r="O1553" s="2">
        <f t="shared" si="753"/>
        <v>2017</v>
      </c>
      <c r="P1553" s="2">
        <f>P1547</f>
        <v>2018</v>
      </c>
      <c r="Q1553" s="2">
        <f t="shared" ref="Q1553:S1553" si="754">Q1547</f>
        <v>2019</v>
      </c>
      <c r="R1553" s="2">
        <f t="shared" si="754"/>
        <v>2020</v>
      </c>
      <c r="S1553" s="2">
        <f t="shared" si="754"/>
        <v>2021</v>
      </c>
      <c r="T1553" s="2">
        <f t="shared" ref="T1553:U1553" si="755">T1547</f>
        <v>2022</v>
      </c>
      <c r="U1553" s="2">
        <f t="shared" si="755"/>
        <v>2023</v>
      </c>
      <c r="V1553" s="2">
        <f t="shared" ref="V1553" si="756">V1547</f>
        <v>2024</v>
      </c>
    </row>
    <row r="1554" spans="6:22">
      <c r="G1554" s="60" t="s">
        <v>10</v>
      </c>
      <c r="H1554" s="55"/>
      <c r="I1554" s="38">
        <f>IF($J35 = "Eligible", I1551 * 'Facility Detail'!$G$3472, 0 )</f>
        <v>0</v>
      </c>
      <c r="J1554" s="11">
        <f>IF($J35 = "Eligible", J1551 * 'Facility Detail'!$G$3472, 0 )</f>
        <v>0</v>
      </c>
      <c r="K1554" s="11">
        <f>IF($J35 = "Eligible", K1551 * 'Facility Detail'!$G$3472, 0 )</f>
        <v>0</v>
      </c>
      <c r="L1554" s="11">
        <f>IF($J35 = "Eligible", L1551 * 'Facility Detail'!$G$3472, 0 )</f>
        <v>0</v>
      </c>
      <c r="M1554" s="11">
        <f>IF($J35 = "Eligible", M1551 * 'Facility Detail'!$G$3472, 0 )</f>
        <v>0</v>
      </c>
      <c r="N1554" s="11">
        <f>IF($J35 = "Eligible", N1551 * 'Facility Detail'!$G$3472, 0 )</f>
        <v>0</v>
      </c>
      <c r="O1554" s="11">
        <f>IF($J35 = "Eligible", O1551 * 'Facility Detail'!$G$3472, 0 )</f>
        <v>0</v>
      </c>
      <c r="P1554" s="11">
        <f>IF($J35 = "Eligible", P1551 * 'Facility Detail'!$G$3472, 0 )</f>
        <v>0</v>
      </c>
      <c r="Q1554" s="11">
        <f>IF($J35 = "Eligible", Q1551 * 'Facility Detail'!$G$3472, 0 )</f>
        <v>0</v>
      </c>
      <c r="R1554" s="11">
        <f>IF($J35 = "Eligible", R1551 * 'Facility Detail'!$G$3472, 0 )</f>
        <v>0</v>
      </c>
      <c r="S1554" s="11">
        <f>IF($J35 = "Eligible", S1551 * 'Facility Detail'!$G$3472, 0 )</f>
        <v>0</v>
      </c>
      <c r="T1554" s="11">
        <f>IF($J35 = "Eligible", T1551 * 'Facility Detail'!$G$3472, 0 )</f>
        <v>0</v>
      </c>
      <c r="U1554" s="11">
        <f>IF($J35 = "Eligible", U1551 * 'Facility Detail'!$G$3472, 0 )</f>
        <v>0</v>
      </c>
      <c r="V1554" s="370">
        <f>IF($J35 = "Eligible", V1551 * 'Facility Detail'!$G$3472, 0 )</f>
        <v>0</v>
      </c>
    </row>
    <row r="1555" spans="6:22">
      <c r="G1555" s="60" t="s">
        <v>6</v>
      </c>
      <c r="H1555" s="55"/>
      <c r="I1555" s="39">
        <f t="shared" ref="I1555:V1555" si="757">IF($K84= "Eligible", I1551, 0 )</f>
        <v>0</v>
      </c>
      <c r="J1555" s="187">
        <f t="shared" si="757"/>
        <v>0</v>
      </c>
      <c r="K1555" s="187">
        <f t="shared" si="757"/>
        <v>0</v>
      </c>
      <c r="L1555" s="187">
        <f t="shared" si="757"/>
        <v>0</v>
      </c>
      <c r="M1555" s="187">
        <f t="shared" si="757"/>
        <v>0</v>
      </c>
      <c r="N1555" s="187">
        <f t="shared" si="757"/>
        <v>0</v>
      </c>
      <c r="O1555" s="187">
        <f t="shared" si="757"/>
        <v>0</v>
      </c>
      <c r="P1555" s="187">
        <f t="shared" si="757"/>
        <v>0</v>
      </c>
      <c r="Q1555" s="187">
        <f t="shared" si="757"/>
        <v>0</v>
      </c>
      <c r="R1555" s="187">
        <f t="shared" si="757"/>
        <v>0</v>
      </c>
      <c r="S1555" s="187">
        <f t="shared" si="757"/>
        <v>0</v>
      </c>
      <c r="T1555" s="187">
        <f t="shared" si="757"/>
        <v>0</v>
      </c>
      <c r="U1555" s="187">
        <f t="shared" si="757"/>
        <v>0</v>
      </c>
      <c r="V1555" s="371">
        <f t="shared" si="757"/>
        <v>0</v>
      </c>
    </row>
    <row r="1556" spans="6:22">
      <c r="G1556" s="26" t="s">
        <v>120</v>
      </c>
      <c r="H1556" s="6"/>
      <c r="I1556" s="32">
        <f>SUM(I1554:I1555)</f>
        <v>0</v>
      </c>
      <c r="J1556" s="33">
        <f>SUM(J1554:J1555)</f>
        <v>0</v>
      </c>
      <c r="K1556" s="33">
        <f>SUM(K1554:K1555)</f>
        <v>0</v>
      </c>
      <c r="L1556" s="33">
        <f t="shared" ref="L1556:S1556" si="758">SUM(L1554:L1555)</f>
        <v>0</v>
      </c>
      <c r="M1556" s="33">
        <f t="shared" si="758"/>
        <v>0</v>
      </c>
      <c r="N1556" s="33">
        <f t="shared" si="758"/>
        <v>0</v>
      </c>
      <c r="O1556" s="33">
        <f t="shared" si="758"/>
        <v>0</v>
      </c>
      <c r="P1556" s="33">
        <f t="shared" si="758"/>
        <v>0</v>
      </c>
      <c r="Q1556" s="33">
        <f t="shared" si="758"/>
        <v>0</v>
      </c>
      <c r="R1556" s="33">
        <f t="shared" si="758"/>
        <v>0</v>
      </c>
      <c r="S1556" s="33">
        <f t="shared" si="758"/>
        <v>0</v>
      </c>
      <c r="T1556" s="33">
        <f t="shared" ref="T1556:U1556" si="759">SUM(T1554:T1555)</f>
        <v>0</v>
      </c>
      <c r="U1556" s="33">
        <f t="shared" si="759"/>
        <v>0</v>
      </c>
      <c r="V1556" s="33">
        <f t="shared" ref="V1556" si="760">SUM(V1554:V1555)</f>
        <v>0</v>
      </c>
    </row>
    <row r="1557" spans="6:22">
      <c r="I1557" s="31"/>
      <c r="J1557" s="24"/>
      <c r="K1557" s="24"/>
      <c r="L1557" s="24"/>
      <c r="M1557" s="24"/>
      <c r="N1557" s="24"/>
      <c r="O1557" s="24"/>
      <c r="P1557" s="24"/>
      <c r="Q1557" s="24"/>
      <c r="R1557" s="24"/>
      <c r="S1557" s="24"/>
      <c r="T1557" s="24"/>
      <c r="U1557" s="24"/>
      <c r="V1557" s="24"/>
    </row>
    <row r="1558" spans="6:22" ht="18.75">
      <c r="F1558" s="9" t="s">
        <v>30</v>
      </c>
      <c r="I1558" s="2">
        <f>'Facility Detail'!$G$3475</f>
        <v>2011</v>
      </c>
      <c r="J1558" s="2">
        <f>I1558+1</f>
        <v>2012</v>
      </c>
      <c r="K1558" s="2">
        <f>J1558+1</f>
        <v>2013</v>
      </c>
      <c r="L1558" s="2">
        <f t="shared" ref="L1558:R1558" si="761">K1558+1</f>
        <v>2014</v>
      </c>
      <c r="M1558" s="2">
        <f>L1558+1</f>
        <v>2015</v>
      </c>
      <c r="N1558" s="2">
        <f t="shared" si="761"/>
        <v>2016</v>
      </c>
      <c r="O1558" s="2">
        <f t="shared" si="761"/>
        <v>2017</v>
      </c>
      <c r="P1558" s="2">
        <f t="shared" si="761"/>
        <v>2018</v>
      </c>
      <c r="Q1558" s="2">
        <f t="shared" si="761"/>
        <v>2019</v>
      </c>
      <c r="R1558" s="2">
        <f t="shared" si="761"/>
        <v>2020</v>
      </c>
      <c r="S1558" s="2">
        <f>R1558+1</f>
        <v>2021</v>
      </c>
      <c r="T1558" s="2">
        <f>S1558+1</f>
        <v>2022</v>
      </c>
      <c r="U1558" s="2">
        <f>T1558+1</f>
        <v>2023</v>
      </c>
      <c r="V1558" s="2">
        <f>U1558+1</f>
        <v>2024</v>
      </c>
    </row>
    <row r="1559" spans="6:22">
      <c r="G1559" s="60" t="s">
        <v>47</v>
      </c>
      <c r="H1559" s="55"/>
      <c r="I1559" s="69"/>
      <c r="J1559" s="70"/>
      <c r="K1559" s="70"/>
      <c r="L1559" s="70"/>
      <c r="M1559" s="70"/>
      <c r="N1559" s="70"/>
      <c r="O1559" s="70"/>
      <c r="P1559" s="70"/>
      <c r="Q1559" s="70"/>
      <c r="R1559" s="70"/>
      <c r="S1559" s="70"/>
      <c r="T1559" s="70"/>
      <c r="U1559" s="70"/>
      <c r="V1559" s="372"/>
    </row>
    <row r="1560" spans="6:22">
      <c r="G1560" s="61" t="s">
        <v>23</v>
      </c>
      <c r="H1560" s="129"/>
      <c r="I1560" s="71"/>
      <c r="J1560" s="72"/>
      <c r="K1560" s="72"/>
      <c r="L1560" s="72"/>
      <c r="M1560" s="72"/>
      <c r="N1560" s="72"/>
      <c r="O1560" s="72"/>
      <c r="P1560" s="72"/>
      <c r="Q1560" s="72"/>
      <c r="R1560" s="72"/>
      <c r="S1560" s="72"/>
      <c r="T1560" s="72"/>
      <c r="U1560" s="72"/>
      <c r="V1560" s="373"/>
    </row>
    <row r="1561" spans="6:22">
      <c r="G1561" s="61" t="s">
        <v>89</v>
      </c>
      <c r="H1561" s="128"/>
      <c r="I1561" s="43"/>
      <c r="J1561" s="44"/>
      <c r="K1561" s="44"/>
      <c r="L1561" s="44"/>
      <c r="M1561" s="44"/>
      <c r="N1561" s="44"/>
      <c r="O1561" s="44"/>
      <c r="P1561" s="44"/>
      <c r="Q1561" s="44"/>
      <c r="R1561" s="44"/>
      <c r="S1561" s="44"/>
      <c r="T1561" s="44"/>
      <c r="U1561" s="44"/>
      <c r="V1561" s="374"/>
    </row>
    <row r="1562" spans="6:22">
      <c r="G1562" s="26" t="s">
        <v>90</v>
      </c>
      <c r="I1562" s="7">
        <f>SUM(I1559:I1561)</f>
        <v>0</v>
      </c>
      <c r="J1562" s="7">
        <f>SUM(J1559:J1561)</f>
        <v>0</v>
      </c>
      <c r="K1562" s="7">
        <f>SUM(K1559:K1561)</f>
        <v>0</v>
      </c>
      <c r="L1562" s="7">
        <f t="shared" ref="L1562:S1562" si="762">SUM(L1559:L1561)</f>
        <v>0</v>
      </c>
      <c r="M1562" s="7">
        <f t="shared" si="762"/>
        <v>0</v>
      </c>
      <c r="N1562" s="7">
        <f t="shared" si="762"/>
        <v>0</v>
      </c>
      <c r="O1562" s="7">
        <f t="shared" si="762"/>
        <v>0</v>
      </c>
      <c r="P1562" s="7">
        <f t="shared" si="762"/>
        <v>0</v>
      </c>
      <c r="Q1562" s="7">
        <f t="shared" si="762"/>
        <v>0</v>
      </c>
      <c r="R1562" s="7">
        <f t="shared" si="762"/>
        <v>0</v>
      </c>
      <c r="S1562" s="7">
        <f t="shared" si="762"/>
        <v>0</v>
      </c>
      <c r="T1562" s="7">
        <f t="shared" ref="T1562:U1562" si="763">SUM(T1559:T1561)</f>
        <v>0</v>
      </c>
      <c r="U1562" s="132">
        <f t="shared" si="763"/>
        <v>0</v>
      </c>
      <c r="V1562" s="7">
        <f t="shared" ref="V1562" si="764">SUM(V1559:V1561)</f>
        <v>0</v>
      </c>
    </row>
    <row r="1563" spans="6:22">
      <c r="G1563" s="6"/>
      <c r="I1563" s="7"/>
      <c r="J1563" s="7"/>
      <c r="K1563" s="7"/>
      <c r="L1563" s="7"/>
      <c r="M1563" s="7"/>
      <c r="N1563" s="7"/>
      <c r="O1563" s="7"/>
      <c r="P1563" s="7"/>
      <c r="Q1563" s="7"/>
      <c r="R1563" s="7"/>
      <c r="S1563" s="7"/>
      <c r="T1563" s="7"/>
      <c r="U1563" s="132"/>
      <c r="V1563" s="7"/>
    </row>
    <row r="1564" spans="6:22" ht="18.75">
      <c r="F1564" s="9" t="s">
        <v>100</v>
      </c>
      <c r="I1564" s="2">
        <f>'Facility Detail'!$G$3475</f>
        <v>2011</v>
      </c>
      <c r="J1564" s="2">
        <f>I1564+1</f>
        <v>2012</v>
      </c>
      <c r="K1564" s="2">
        <f>J1564+1</f>
        <v>2013</v>
      </c>
      <c r="L1564" s="2">
        <f t="shared" ref="L1564:R1564" si="765">K1564+1</f>
        <v>2014</v>
      </c>
      <c r="M1564" s="2">
        <f>L1564+1</f>
        <v>2015</v>
      </c>
      <c r="N1564" s="2">
        <f t="shared" si="765"/>
        <v>2016</v>
      </c>
      <c r="O1564" s="2">
        <f t="shared" si="765"/>
        <v>2017</v>
      </c>
      <c r="P1564" s="2">
        <f t="shared" si="765"/>
        <v>2018</v>
      </c>
      <c r="Q1564" s="2">
        <f t="shared" si="765"/>
        <v>2019</v>
      </c>
      <c r="R1564" s="2">
        <f t="shared" si="765"/>
        <v>2020</v>
      </c>
      <c r="S1564" s="2">
        <f>R1564+1</f>
        <v>2021</v>
      </c>
      <c r="T1564" s="2">
        <f>S1564+1</f>
        <v>2022</v>
      </c>
      <c r="U1564" s="2">
        <f>T1564+1</f>
        <v>2023</v>
      </c>
      <c r="V1564" s="2">
        <f>U1564+1</f>
        <v>2024</v>
      </c>
    </row>
    <row r="1565" spans="6:22" ht="18.75">
      <c r="F1565" s="9"/>
      <c r="G1565" s="60" t="s">
        <v>68</v>
      </c>
      <c r="H1565" s="55"/>
      <c r="I1565" s="3"/>
      <c r="J1565" s="45">
        <f>I1565</f>
        <v>0</v>
      </c>
      <c r="K1565" s="102"/>
      <c r="L1565" s="102"/>
      <c r="M1565" s="102"/>
      <c r="N1565" s="102"/>
      <c r="O1565" s="102"/>
      <c r="P1565" s="102"/>
      <c r="Q1565" s="102"/>
      <c r="R1565" s="102"/>
      <c r="S1565" s="102"/>
      <c r="T1565" s="102"/>
      <c r="U1565" s="210"/>
      <c r="V1565" s="376"/>
    </row>
    <row r="1566" spans="6:22" ht="18.75">
      <c r="F1566" s="9"/>
      <c r="G1566" s="60" t="s">
        <v>69</v>
      </c>
      <c r="H1566" s="55"/>
      <c r="I1566" s="122">
        <f>J1566</f>
        <v>0</v>
      </c>
      <c r="J1566" s="10"/>
      <c r="K1566" s="58"/>
      <c r="L1566" s="58"/>
      <c r="M1566" s="58"/>
      <c r="N1566" s="58"/>
      <c r="O1566" s="58"/>
      <c r="P1566" s="58"/>
      <c r="Q1566" s="58"/>
      <c r="R1566" s="58"/>
      <c r="S1566" s="58"/>
      <c r="T1566" s="58"/>
      <c r="U1566" s="211"/>
      <c r="V1566" s="377"/>
    </row>
    <row r="1567" spans="6:22" ht="18.75">
      <c r="F1567" s="9"/>
      <c r="G1567" s="60" t="s">
        <v>70</v>
      </c>
      <c r="H1567" s="55"/>
      <c r="I1567" s="46"/>
      <c r="J1567" s="10">
        <f>J1551</f>
        <v>0</v>
      </c>
      <c r="K1567" s="54">
        <f>J1567</f>
        <v>0</v>
      </c>
      <c r="L1567" s="58"/>
      <c r="M1567" s="58"/>
      <c r="N1567" s="58"/>
      <c r="O1567" s="58"/>
      <c r="P1567" s="58"/>
      <c r="Q1567" s="58"/>
      <c r="R1567" s="58"/>
      <c r="S1567" s="58"/>
      <c r="T1567" s="58"/>
      <c r="U1567" s="211"/>
      <c r="V1567" s="377"/>
    </row>
    <row r="1568" spans="6:22" ht="18.75">
      <c r="F1568" s="9"/>
      <c r="G1568" s="60" t="s">
        <v>71</v>
      </c>
      <c r="H1568" s="55"/>
      <c r="I1568" s="46"/>
      <c r="J1568" s="54">
        <f>K1568</f>
        <v>0</v>
      </c>
      <c r="K1568" s="121"/>
      <c r="L1568" s="58"/>
      <c r="M1568" s="58"/>
      <c r="N1568" s="58"/>
      <c r="O1568" s="58"/>
      <c r="P1568" s="58"/>
      <c r="Q1568" s="58"/>
      <c r="R1568" s="58"/>
      <c r="S1568" s="58"/>
      <c r="T1568" s="58"/>
      <c r="U1568" s="211"/>
      <c r="V1568" s="377"/>
    </row>
    <row r="1569" spans="2:22" ht="18.75">
      <c r="F1569" s="9"/>
      <c r="G1569" s="60" t="s">
        <v>170</v>
      </c>
      <c r="H1569" s="55"/>
      <c r="I1569" s="46"/>
      <c r="J1569" s="114"/>
      <c r="K1569" s="10">
        <f>K1551</f>
        <v>0</v>
      </c>
      <c r="L1569" s="115">
        <f>K1569</f>
        <v>0</v>
      </c>
      <c r="M1569" s="58"/>
      <c r="N1569" s="58"/>
      <c r="O1569" s="58"/>
      <c r="P1569" s="58"/>
      <c r="Q1569" s="58"/>
      <c r="R1569" s="58"/>
      <c r="S1569" s="58"/>
      <c r="T1569" s="58"/>
      <c r="U1569" s="211"/>
      <c r="V1569" s="377"/>
    </row>
    <row r="1570" spans="2:22">
      <c r="G1570" s="60" t="s">
        <v>171</v>
      </c>
      <c r="H1570" s="55"/>
      <c r="I1570" s="46"/>
      <c r="J1570" s="114"/>
      <c r="K1570" s="54">
        <f>L1570</f>
        <v>0</v>
      </c>
      <c r="L1570" s="10"/>
      <c r="M1570" s="58"/>
      <c r="N1570" s="58"/>
      <c r="O1570" s="58"/>
      <c r="P1570" s="58"/>
      <c r="Q1570" s="58"/>
      <c r="R1570" s="58"/>
      <c r="S1570" s="58"/>
      <c r="T1570" s="58"/>
      <c r="U1570" s="211"/>
      <c r="V1570" s="377"/>
    </row>
    <row r="1571" spans="2:22">
      <c r="G1571" s="60" t="s">
        <v>172</v>
      </c>
      <c r="H1571" s="55"/>
      <c r="I1571" s="46"/>
      <c r="J1571" s="114"/>
      <c r="K1571" s="114"/>
      <c r="L1571" s="10">
        <f>L1551</f>
        <v>0</v>
      </c>
      <c r="M1571" s="115">
        <f>L1571</f>
        <v>0</v>
      </c>
      <c r="N1571" s="114"/>
      <c r="O1571" s="114"/>
      <c r="P1571" s="114"/>
      <c r="Q1571" s="114"/>
      <c r="R1571" s="114"/>
      <c r="S1571" s="114"/>
      <c r="T1571" s="114"/>
      <c r="U1571" s="140"/>
      <c r="V1571" s="378"/>
    </row>
    <row r="1572" spans="2:22">
      <c r="G1572" s="60" t="s">
        <v>173</v>
      </c>
      <c r="H1572" s="55"/>
      <c r="I1572" s="46"/>
      <c r="J1572" s="114"/>
      <c r="K1572" s="114"/>
      <c r="L1572" s="116"/>
      <c r="M1572" s="117"/>
      <c r="N1572" s="114"/>
      <c r="O1572" s="114"/>
      <c r="P1572" s="114"/>
      <c r="Q1572" s="114"/>
      <c r="R1572" s="114"/>
      <c r="S1572" s="114"/>
      <c r="T1572" s="114"/>
      <c r="U1572" s="140"/>
      <c r="V1572" s="378"/>
    </row>
    <row r="1573" spans="2:22">
      <c r="G1573" s="60" t="s">
        <v>174</v>
      </c>
      <c r="H1573" s="55"/>
      <c r="I1573" s="46"/>
      <c r="J1573" s="114"/>
      <c r="K1573" s="114"/>
      <c r="L1573" s="114"/>
      <c r="M1573" s="117">
        <f>M1551</f>
        <v>12501</v>
      </c>
      <c r="N1573" s="115">
        <f>M1573</f>
        <v>12501</v>
      </c>
      <c r="O1573" s="114"/>
      <c r="P1573" s="58"/>
      <c r="Q1573" s="58"/>
      <c r="R1573" s="58"/>
      <c r="S1573" s="58"/>
      <c r="T1573" s="58"/>
      <c r="U1573" s="211"/>
      <c r="V1573" s="377"/>
    </row>
    <row r="1574" spans="2:22">
      <c r="G1574" s="60" t="s">
        <v>175</v>
      </c>
      <c r="I1574" s="46"/>
      <c r="J1574" s="114"/>
      <c r="K1574" s="114"/>
      <c r="L1574" s="114"/>
      <c r="M1574" s="54"/>
      <c r="N1574" s="117"/>
      <c r="O1574" s="115"/>
      <c r="P1574" s="58"/>
      <c r="Q1574" s="58"/>
      <c r="R1574" s="58"/>
      <c r="S1574" s="58"/>
      <c r="T1574" s="58"/>
      <c r="U1574" s="211"/>
      <c r="V1574" s="377"/>
    </row>
    <row r="1575" spans="2:22">
      <c r="G1575" s="60" t="s">
        <v>176</v>
      </c>
      <c r="I1575" s="46"/>
      <c r="J1575" s="114"/>
      <c r="K1575" s="114"/>
      <c r="L1575" s="114"/>
      <c r="M1575" s="114"/>
      <c r="N1575" s="117">
        <f>N1551</f>
        <v>3960</v>
      </c>
      <c r="O1575" s="117">
        <f>N1575</f>
        <v>3960</v>
      </c>
      <c r="P1575" s="114"/>
      <c r="Q1575" s="58"/>
      <c r="R1575" s="58"/>
      <c r="S1575" s="58"/>
      <c r="T1575" s="58"/>
      <c r="U1575" s="211"/>
      <c r="V1575" s="377"/>
    </row>
    <row r="1576" spans="2:22">
      <c r="G1576" s="60" t="s">
        <v>167</v>
      </c>
      <c r="I1576" s="46"/>
      <c r="J1576" s="114"/>
      <c r="K1576" s="114"/>
      <c r="L1576" s="114"/>
      <c r="M1576" s="114"/>
      <c r="N1576" s="54"/>
      <c r="O1576" s="117"/>
      <c r="P1576" s="114"/>
      <c r="Q1576" s="58"/>
      <c r="R1576" s="58"/>
      <c r="S1576" s="58"/>
      <c r="T1576" s="58"/>
      <c r="U1576" s="211"/>
      <c r="V1576" s="377"/>
    </row>
    <row r="1577" spans="2:22">
      <c r="G1577" s="60" t="s">
        <v>168</v>
      </c>
      <c r="I1577" s="47"/>
      <c r="J1577" s="104"/>
      <c r="K1577" s="104"/>
      <c r="L1577" s="104"/>
      <c r="M1577" s="104"/>
      <c r="N1577" s="104"/>
      <c r="O1577" s="263"/>
      <c r="P1577" s="187"/>
      <c r="Q1577" s="188"/>
      <c r="R1577" s="104"/>
      <c r="S1577" s="104"/>
      <c r="T1577" s="104"/>
      <c r="U1577" s="368"/>
      <c r="V1577" s="392"/>
    </row>
    <row r="1578" spans="2:22">
      <c r="B1578" s="1" t="s">
        <v>282</v>
      </c>
      <c r="G1578" s="26" t="s">
        <v>17</v>
      </c>
      <c r="I1578" s="132">
        <f xml:space="preserve"> I1571 - I1570</f>
        <v>0</v>
      </c>
      <c r="J1578" s="132">
        <f xml:space="preserve"> J1570 + J1573 - J1572 - J1571</f>
        <v>0</v>
      </c>
      <c r="K1578" s="132">
        <f>K1572 - K1573</f>
        <v>0</v>
      </c>
      <c r="L1578" s="132">
        <f t="shared" ref="L1578" si="766">L1572 - L1573</f>
        <v>0</v>
      </c>
      <c r="M1578" s="23">
        <f>M1571-M1572-M1573</f>
        <v>-12501</v>
      </c>
      <c r="N1578" s="23">
        <f>N1573-N1574-N1575</f>
        <v>8541</v>
      </c>
      <c r="O1578" s="23">
        <f>O1575-O1576-O1577</f>
        <v>3960</v>
      </c>
      <c r="P1578" s="23">
        <f>P1575</f>
        <v>0</v>
      </c>
      <c r="Q1578" s="23">
        <f t="shared" ref="Q1578:S1578" si="767">Q1575</f>
        <v>0</v>
      </c>
      <c r="R1578" s="23">
        <f t="shared" si="767"/>
        <v>0</v>
      </c>
      <c r="S1578" s="23">
        <f t="shared" si="767"/>
        <v>0</v>
      </c>
      <c r="T1578" s="23">
        <f t="shared" ref="T1578:U1578" si="768">T1575</f>
        <v>0</v>
      </c>
      <c r="U1578" s="23">
        <f t="shared" si="768"/>
        <v>0</v>
      </c>
      <c r="V1578" s="23">
        <f t="shared" ref="V1578" si="769">V1575</f>
        <v>0</v>
      </c>
    </row>
    <row r="1579" spans="2:22">
      <c r="G1579" s="6"/>
      <c r="I1579" s="7"/>
      <c r="J1579" s="7"/>
      <c r="K1579" s="7"/>
      <c r="L1579" s="7"/>
      <c r="M1579" s="7"/>
      <c r="N1579" s="7"/>
      <c r="O1579" s="7"/>
      <c r="P1579" s="7"/>
      <c r="Q1579" s="7"/>
      <c r="R1579" s="7"/>
      <c r="S1579" s="7"/>
      <c r="T1579" s="7"/>
      <c r="U1579" s="132"/>
      <c r="V1579" s="7"/>
    </row>
    <row r="1580" spans="2:22">
      <c r="G1580" s="26" t="s">
        <v>12</v>
      </c>
      <c r="H1580" s="55"/>
      <c r="I1580" s="149"/>
      <c r="J1580" s="150"/>
      <c r="K1580" s="150"/>
      <c r="L1580" s="150"/>
      <c r="M1580" s="150"/>
      <c r="N1580" s="150"/>
      <c r="O1580" s="150"/>
      <c r="P1580" s="150"/>
      <c r="Q1580" s="150"/>
      <c r="R1580" s="150"/>
      <c r="S1580" s="150"/>
      <c r="T1580" s="150"/>
      <c r="U1580" s="150"/>
      <c r="V1580" s="384"/>
    </row>
    <row r="1581" spans="2:22">
      <c r="G1581" s="6"/>
      <c r="I1581" s="148"/>
      <c r="J1581" s="148"/>
      <c r="K1581" s="148"/>
      <c r="L1581" s="148"/>
      <c r="M1581" s="148"/>
      <c r="N1581" s="148"/>
      <c r="O1581" s="148"/>
      <c r="P1581" s="148"/>
      <c r="Q1581" s="148"/>
      <c r="R1581" s="148"/>
      <c r="S1581" s="148"/>
      <c r="T1581" s="148"/>
      <c r="U1581" s="148"/>
      <c r="V1581" s="148"/>
    </row>
    <row r="1582" spans="2:22" ht="18.75">
      <c r="C1582" s="1" t="s">
        <v>282</v>
      </c>
      <c r="D1582" s="1" t="s">
        <v>283</v>
      </c>
      <c r="E1582" s="1" t="s">
        <v>110</v>
      </c>
      <c r="F1582" s="9" t="s">
        <v>26</v>
      </c>
      <c r="H1582" s="55"/>
      <c r="I1582" s="151">
        <f xml:space="preserve"> I1551 + I1556 - I1562 + I1578 + I1580</f>
        <v>0</v>
      </c>
      <c r="J1582" s="152">
        <f xml:space="preserve"> J1551 + J1556 - J1562 + J1578 + J1580</f>
        <v>0</v>
      </c>
      <c r="K1582" s="152">
        <f xml:space="preserve"> K1551 + K1556 - K1562 + K1578 + K1580</f>
        <v>0</v>
      </c>
      <c r="L1582" s="152">
        <f t="shared" ref="L1582:S1582" si="770" xml:space="preserve"> L1551 + L1556 - L1562 + L1578 + L1580</f>
        <v>0</v>
      </c>
      <c r="M1582" s="152">
        <f t="shared" si="770"/>
        <v>0</v>
      </c>
      <c r="N1582" s="152">
        <f t="shared" si="770"/>
        <v>12501</v>
      </c>
      <c r="O1582" s="152">
        <f t="shared" si="770"/>
        <v>3960</v>
      </c>
      <c r="P1582" s="152">
        <f t="shared" si="770"/>
        <v>0</v>
      </c>
      <c r="Q1582" s="152">
        <f t="shared" si="770"/>
        <v>0</v>
      </c>
      <c r="R1582" s="152">
        <f t="shared" si="770"/>
        <v>0</v>
      </c>
      <c r="S1582" s="152">
        <f t="shared" si="770"/>
        <v>0</v>
      </c>
      <c r="T1582" s="152">
        <f t="shared" ref="T1582:U1582" si="771" xml:space="preserve"> T1551 + T1556 - T1562 + T1578 + T1580</f>
        <v>0</v>
      </c>
      <c r="U1582" s="152">
        <f t="shared" si="771"/>
        <v>0</v>
      </c>
      <c r="V1582" s="385">
        <f t="shared" ref="V1582" si="772" xml:space="preserve"> V1551 + V1556 - V1562 + V1578 + V1580</f>
        <v>0</v>
      </c>
    </row>
    <row r="1583" spans="2:22">
      <c r="G1583" s="6"/>
      <c r="I1583" s="7"/>
      <c r="J1583" s="7"/>
      <c r="K1583" s="7"/>
      <c r="L1583" s="23"/>
      <c r="M1583" s="23"/>
      <c r="N1583" s="23"/>
      <c r="O1583" s="23"/>
      <c r="P1583" s="23"/>
      <c r="Q1583" s="23"/>
      <c r="R1583" s="23"/>
      <c r="S1583" s="23"/>
      <c r="T1583" s="23"/>
      <c r="U1583" s="23"/>
      <c r="V1583" s="23"/>
    </row>
    <row r="1584" spans="2:22" ht="15.75" thickBot="1">
      <c r="S1584" s="1"/>
    </row>
    <row r="1585" spans="1:22" ht="15.75" thickBot="1">
      <c r="F1585" s="8"/>
      <c r="G1585" s="8"/>
      <c r="H1585" s="8"/>
      <c r="I1585" s="8"/>
      <c r="J1585" s="8"/>
      <c r="K1585" s="8"/>
      <c r="L1585" s="8"/>
      <c r="M1585" s="8"/>
      <c r="N1585" s="8"/>
      <c r="O1585" s="8"/>
      <c r="P1585" s="8"/>
      <c r="Q1585" s="8"/>
      <c r="R1585" s="8"/>
      <c r="S1585" s="8"/>
      <c r="T1585" s="8"/>
      <c r="U1585" s="8"/>
      <c r="V1585" s="8"/>
    </row>
    <row r="1586" spans="1:22" ht="21.75" thickBot="1">
      <c r="F1586" s="13" t="s">
        <v>4</v>
      </c>
      <c r="G1586" s="13"/>
      <c r="H1586" s="179" t="s">
        <v>218</v>
      </c>
      <c r="I1586" s="177"/>
      <c r="S1586" s="1"/>
    </row>
    <row r="1587" spans="1:22">
      <c r="S1587" s="1"/>
    </row>
    <row r="1588" spans="1:22" ht="18.75">
      <c r="F1588" s="9" t="s">
        <v>21</v>
      </c>
      <c r="G1588" s="9"/>
      <c r="I1588" s="2">
        <v>2011</v>
      </c>
      <c r="J1588" s="2">
        <f>I1588+1</f>
        <v>2012</v>
      </c>
      <c r="K1588" s="2">
        <f t="shared" ref="K1588" si="773">J1588+1</f>
        <v>2013</v>
      </c>
      <c r="L1588" s="2">
        <f t="shared" ref="L1588" si="774">K1588+1</f>
        <v>2014</v>
      </c>
      <c r="M1588" s="2">
        <f>L1588+1</f>
        <v>2015</v>
      </c>
      <c r="N1588" s="2">
        <f t="shared" ref="N1588" si="775">M1588+1</f>
        <v>2016</v>
      </c>
      <c r="O1588" s="2">
        <f t="shared" ref="O1588" si="776">N1588+1</f>
        <v>2017</v>
      </c>
      <c r="P1588" s="2">
        <f t="shared" ref="P1588" si="777">O1588+1</f>
        <v>2018</v>
      </c>
      <c r="Q1588" s="2">
        <f t="shared" ref="Q1588" si="778">P1588+1</f>
        <v>2019</v>
      </c>
      <c r="R1588" s="2">
        <f t="shared" ref="R1588" si="779">Q1588+1</f>
        <v>2020</v>
      </c>
      <c r="S1588" s="2">
        <f>R1588+1</f>
        <v>2021</v>
      </c>
      <c r="T1588" s="2">
        <f>S1588+1</f>
        <v>2022</v>
      </c>
      <c r="U1588" s="2">
        <f>T1588+1</f>
        <v>2023</v>
      </c>
      <c r="V1588" s="2">
        <f>U1588+1</f>
        <v>2024</v>
      </c>
    </row>
    <row r="1589" spans="1:22">
      <c r="G1589" s="60" t="str">
        <f>"Total MWh Produced / Purchased from " &amp; H1586</f>
        <v>Total MWh Produced / Purchased from High Plains</v>
      </c>
      <c r="H1589" s="55"/>
      <c r="I1589" s="3"/>
      <c r="J1589" s="4"/>
      <c r="K1589" s="4"/>
      <c r="L1589" s="4"/>
      <c r="M1589" s="4"/>
      <c r="N1589" s="4"/>
      <c r="O1589" s="4"/>
      <c r="P1589" s="4"/>
      <c r="Q1589" s="4"/>
      <c r="R1589" s="4"/>
      <c r="S1589" s="4">
        <v>333898</v>
      </c>
      <c r="T1589" s="4">
        <v>383965</v>
      </c>
      <c r="U1589" s="4">
        <v>342139</v>
      </c>
      <c r="V1589" s="369">
        <v>383720.65837756958</v>
      </c>
    </row>
    <row r="1590" spans="1:22">
      <c r="G1590" s="60" t="s">
        <v>25</v>
      </c>
      <c r="H1590" s="55"/>
      <c r="I1590" s="260"/>
      <c r="J1590" s="41"/>
      <c r="K1590" s="41"/>
      <c r="L1590" s="41"/>
      <c r="M1590" s="41"/>
      <c r="N1590" s="41"/>
      <c r="O1590" s="41"/>
      <c r="P1590" s="41"/>
      <c r="Q1590" s="41"/>
      <c r="R1590" s="41"/>
      <c r="S1590" s="41">
        <v>1</v>
      </c>
      <c r="T1590" s="41">
        <v>1</v>
      </c>
      <c r="U1590" s="41">
        <v>1</v>
      </c>
      <c r="V1590" s="381">
        <v>1</v>
      </c>
    </row>
    <row r="1591" spans="1:22">
      <c r="G1591" s="60" t="s">
        <v>20</v>
      </c>
      <c r="H1591" s="55"/>
      <c r="I1591" s="261"/>
      <c r="J1591" s="36"/>
      <c r="K1591" s="36"/>
      <c r="L1591" s="36"/>
      <c r="M1591" s="36"/>
      <c r="N1591" s="36"/>
      <c r="O1591" s="36"/>
      <c r="P1591" s="36"/>
      <c r="Q1591" s="36"/>
      <c r="R1591" s="36"/>
      <c r="S1591" s="36">
        <f>S2</f>
        <v>7.9696892166366717E-2</v>
      </c>
      <c r="T1591" s="36">
        <f>T2</f>
        <v>7.8737918965874246E-2</v>
      </c>
      <c r="U1591" s="36">
        <f>U2</f>
        <v>7.7386335360771719E-2</v>
      </c>
      <c r="V1591" s="388">
        <f>V2</f>
        <v>7.7478165526227077E-2</v>
      </c>
    </row>
    <row r="1592" spans="1:22">
      <c r="A1592" s="1" t="s">
        <v>218</v>
      </c>
      <c r="G1592" s="26" t="s">
        <v>22</v>
      </c>
      <c r="H1592" s="6"/>
      <c r="I1592" s="30">
        <v>0</v>
      </c>
      <c r="J1592" s="30">
        <v>0</v>
      </c>
      <c r="K1592" s="30">
        <v>0</v>
      </c>
      <c r="L1592" s="30">
        <v>0</v>
      </c>
      <c r="M1592" s="30">
        <v>0</v>
      </c>
      <c r="N1592" s="155">
        <v>0</v>
      </c>
      <c r="O1592" s="155">
        <v>0</v>
      </c>
      <c r="P1592" s="155">
        <v>0</v>
      </c>
      <c r="Q1592" s="155">
        <f t="shared" ref="Q1592:V1592" si="780">Q1589*Q1591</f>
        <v>0</v>
      </c>
      <c r="R1592" s="155">
        <f t="shared" si="780"/>
        <v>0</v>
      </c>
      <c r="S1592" s="155">
        <f t="shared" si="780"/>
        <v>26610.632900565513</v>
      </c>
      <c r="T1592" s="155">
        <f t="shared" si="780"/>
        <v>30232.605055731903</v>
      </c>
      <c r="U1592" s="155">
        <f>ROUNDUP(U1589*U1591,0)</f>
        <v>26477</v>
      </c>
      <c r="V1592" s="155">
        <f t="shared" si="780"/>
        <v>29729.97268561017</v>
      </c>
    </row>
    <row r="1593" spans="1:22">
      <c r="I1593" s="29"/>
      <c r="J1593" s="29"/>
      <c r="K1593" s="29"/>
      <c r="L1593" s="29"/>
      <c r="M1593" s="29"/>
      <c r="N1593" s="20"/>
      <c r="O1593" s="20"/>
      <c r="P1593" s="20"/>
      <c r="Q1593" s="20"/>
      <c r="R1593" s="20"/>
      <c r="S1593" s="20"/>
      <c r="T1593" s="20"/>
      <c r="U1593" s="20"/>
      <c r="V1593" s="20"/>
    </row>
    <row r="1594" spans="1:22" ht="18.75">
      <c r="F1594" s="9" t="s">
        <v>118</v>
      </c>
      <c r="I1594" s="2">
        <v>2011</v>
      </c>
      <c r="J1594" s="2">
        <f>I1594+1</f>
        <v>2012</v>
      </c>
      <c r="K1594" s="2">
        <f t="shared" ref="K1594" si="781">J1594+1</f>
        <v>2013</v>
      </c>
      <c r="L1594" s="2">
        <f t="shared" ref="L1594" si="782">K1594+1</f>
        <v>2014</v>
      </c>
      <c r="M1594" s="2">
        <f>L1594+1</f>
        <v>2015</v>
      </c>
      <c r="N1594" s="2">
        <f t="shared" ref="N1594" si="783">M1594+1</f>
        <v>2016</v>
      </c>
      <c r="O1594" s="2">
        <f t="shared" ref="O1594" si="784">N1594+1</f>
        <v>2017</v>
      </c>
      <c r="P1594" s="2">
        <f t="shared" ref="P1594" si="785">O1594+1</f>
        <v>2018</v>
      </c>
      <c r="Q1594" s="2">
        <f t="shared" ref="Q1594" si="786">P1594+1</f>
        <v>2019</v>
      </c>
      <c r="R1594" s="2">
        <f t="shared" ref="R1594" si="787">Q1594+1</f>
        <v>2020</v>
      </c>
      <c r="S1594" s="2">
        <f>R1594+1</f>
        <v>2021</v>
      </c>
      <c r="T1594" s="2">
        <f>S1594+1</f>
        <v>2022</v>
      </c>
      <c r="U1594" s="2">
        <f>T1594+1</f>
        <v>2023</v>
      </c>
      <c r="V1594" s="2">
        <f>U1594+1</f>
        <v>2024</v>
      </c>
    </row>
    <row r="1595" spans="1:22">
      <c r="G1595" s="60" t="s">
        <v>10</v>
      </c>
      <c r="H1595" s="55"/>
      <c r="I1595" s="38">
        <f>IF($J36 = "Eligible", I1592 * 'Facility Detail'!$G$3472, 0 )</f>
        <v>0</v>
      </c>
      <c r="J1595" s="11">
        <f>IF($J36 = "Eligible", J1592 * 'Facility Detail'!$G$3472, 0 )</f>
        <v>0</v>
      </c>
      <c r="K1595" s="11">
        <f>IF($J36 = "Eligible", K1592 * 'Facility Detail'!$G$3472, 0 )</f>
        <v>0</v>
      </c>
      <c r="L1595" s="11">
        <f>IF($J36 = "Eligible", L1592 * 'Facility Detail'!$G$3472, 0 )</f>
        <v>0</v>
      </c>
      <c r="M1595" s="11">
        <f>IF($J36 = "Eligible", M1592 * 'Facility Detail'!$G$3472, 0 )</f>
        <v>0</v>
      </c>
      <c r="N1595" s="11">
        <f>IF($J36 = "Eligible", N1592 * 'Facility Detail'!$G$3472, 0 )</f>
        <v>0</v>
      </c>
      <c r="O1595" s="11">
        <f>IF($J36 = "Eligible", O1592 * 'Facility Detail'!$G$3472, 0 )</f>
        <v>0</v>
      </c>
      <c r="P1595" s="11">
        <f>IF($J36 = "Eligible", P1592 * 'Facility Detail'!$G$3472, 0 )</f>
        <v>0</v>
      </c>
      <c r="Q1595" s="11">
        <f>IF($J36 = "Eligible", Q1592 * 'Facility Detail'!$G$3472, 0 )</f>
        <v>0</v>
      </c>
      <c r="R1595" s="11">
        <f>IF($J36 = "Eligible", R1592 * 'Facility Detail'!$G$3472, 0 )</f>
        <v>0</v>
      </c>
      <c r="S1595" s="11">
        <f>IF($J36 = "Eligible", S1592 * 'Facility Detail'!$G$3472, 0 )</f>
        <v>0</v>
      </c>
      <c r="T1595" s="11">
        <f>IF($J36 = "Eligible", T1592 * 'Facility Detail'!$G$3472, 0 )</f>
        <v>0</v>
      </c>
      <c r="U1595" s="11">
        <f>IF($J36 = "Eligible", U1592 * 'Facility Detail'!$G$3472, 0 )</f>
        <v>0</v>
      </c>
      <c r="V1595" s="370">
        <f>IF($J36 = "Eligible", V1592 * 'Facility Detail'!$G$3472, 0 )</f>
        <v>0</v>
      </c>
    </row>
    <row r="1596" spans="1:22">
      <c r="G1596" s="60" t="s">
        <v>6</v>
      </c>
      <c r="H1596" s="55"/>
      <c r="I1596" s="39">
        <f t="shared" ref="I1596:V1596" si="788">IF($K36= "Eligible", I1592, 0 )</f>
        <v>0</v>
      </c>
      <c r="J1596" s="187">
        <f t="shared" si="788"/>
        <v>0</v>
      </c>
      <c r="K1596" s="187">
        <f t="shared" si="788"/>
        <v>0</v>
      </c>
      <c r="L1596" s="187">
        <f t="shared" si="788"/>
        <v>0</v>
      </c>
      <c r="M1596" s="187">
        <f t="shared" si="788"/>
        <v>0</v>
      </c>
      <c r="N1596" s="187">
        <f t="shared" si="788"/>
        <v>0</v>
      </c>
      <c r="O1596" s="187">
        <f t="shared" si="788"/>
        <v>0</v>
      </c>
      <c r="P1596" s="187">
        <f t="shared" si="788"/>
        <v>0</v>
      </c>
      <c r="Q1596" s="187">
        <f t="shared" si="788"/>
        <v>0</v>
      </c>
      <c r="R1596" s="187">
        <f t="shared" si="788"/>
        <v>0</v>
      </c>
      <c r="S1596" s="187">
        <f t="shared" si="788"/>
        <v>0</v>
      </c>
      <c r="T1596" s="187">
        <f t="shared" si="788"/>
        <v>0</v>
      </c>
      <c r="U1596" s="187">
        <f t="shared" si="788"/>
        <v>0</v>
      </c>
      <c r="V1596" s="371">
        <f t="shared" si="788"/>
        <v>0</v>
      </c>
    </row>
    <row r="1597" spans="1:22">
      <c r="G1597" s="26" t="s">
        <v>120</v>
      </c>
      <c r="H1597" s="6"/>
      <c r="I1597" s="32">
        <f>SUM(I1595:I1596)</f>
        <v>0</v>
      </c>
      <c r="J1597" s="33">
        <f t="shared" ref="J1597:S1597" si="789">SUM(J1595:J1596)</f>
        <v>0</v>
      </c>
      <c r="K1597" s="33">
        <f t="shared" si="789"/>
        <v>0</v>
      </c>
      <c r="L1597" s="33">
        <f t="shared" si="789"/>
        <v>0</v>
      </c>
      <c r="M1597" s="33">
        <f t="shared" si="789"/>
        <v>0</v>
      </c>
      <c r="N1597" s="33">
        <f t="shared" si="789"/>
        <v>0</v>
      </c>
      <c r="O1597" s="33">
        <f t="shared" si="789"/>
        <v>0</v>
      </c>
      <c r="P1597" s="33">
        <f t="shared" si="789"/>
        <v>0</v>
      </c>
      <c r="Q1597" s="33">
        <f t="shared" si="789"/>
        <v>0</v>
      </c>
      <c r="R1597" s="33">
        <f t="shared" si="789"/>
        <v>0</v>
      </c>
      <c r="S1597" s="33">
        <f t="shared" si="789"/>
        <v>0</v>
      </c>
      <c r="T1597" s="33">
        <f t="shared" ref="T1597:U1597" si="790">SUM(T1595:T1596)</f>
        <v>0</v>
      </c>
      <c r="U1597" s="33">
        <f t="shared" si="790"/>
        <v>0</v>
      </c>
      <c r="V1597" s="33">
        <f t="shared" ref="V1597" si="791">SUM(V1595:V1596)</f>
        <v>0</v>
      </c>
    </row>
    <row r="1598" spans="1:22">
      <c r="I1598" s="31"/>
      <c r="J1598" s="24"/>
      <c r="K1598" s="24"/>
      <c r="L1598" s="24"/>
      <c r="M1598" s="24"/>
      <c r="N1598" s="24"/>
      <c r="O1598" s="24"/>
      <c r="P1598" s="24"/>
      <c r="Q1598" s="24"/>
      <c r="R1598" s="24"/>
      <c r="S1598" s="24"/>
      <c r="T1598" s="24"/>
      <c r="U1598" s="24"/>
      <c r="V1598" s="24"/>
    </row>
    <row r="1599" spans="1:22" ht="18.75">
      <c r="F1599" s="9" t="s">
        <v>30</v>
      </c>
      <c r="I1599" s="2">
        <v>2011</v>
      </c>
      <c r="J1599" s="2">
        <f>I1599+1</f>
        <v>2012</v>
      </c>
      <c r="K1599" s="2">
        <f t="shared" ref="K1599" si="792">J1599+1</f>
        <v>2013</v>
      </c>
      <c r="L1599" s="2">
        <f t="shared" ref="L1599" si="793">K1599+1</f>
        <v>2014</v>
      </c>
      <c r="M1599" s="2">
        <f>L1599+1</f>
        <v>2015</v>
      </c>
      <c r="N1599" s="2">
        <f t="shared" ref="N1599" si="794">M1599+1</f>
        <v>2016</v>
      </c>
      <c r="O1599" s="2">
        <f t="shared" ref="O1599" si="795">N1599+1</f>
        <v>2017</v>
      </c>
      <c r="P1599" s="2">
        <f t="shared" ref="P1599" si="796">O1599+1</f>
        <v>2018</v>
      </c>
      <c r="Q1599" s="2">
        <f t="shared" ref="Q1599" si="797">P1599+1</f>
        <v>2019</v>
      </c>
      <c r="R1599" s="2">
        <f t="shared" ref="R1599" si="798">Q1599+1</f>
        <v>2020</v>
      </c>
      <c r="S1599" s="2">
        <f>R1599+1</f>
        <v>2021</v>
      </c>
      <c r="T1599" s="2">
        <f>S1599+1</f>
        <v>2022</v>
      </c>
      <c r="U1599" s="2">
        <f>T1599+1</f>
        <v>2023</v>
      </c>
      <c r="V1599" s="2">
        <f>U1599+1</f>
        <v>2024</v>
      </c>
    </row>
    <row r="1600" spans="1:22">
      <c r="G1600" s="60" t="s">
        <v>47</v>
      </c>
      <c r="H1600" s="55"/>
      <c r="I1600" s="69"/>
      <c r="J1600" s="70"/>
      <c r="K1600" s="70"/>
      <c r="L1600" s="70"/>
      <c r="M1600" s="70"/>
      <c r="N1600" s="70"/>
      <c r="O1600" s="70"/>
      <c r="P1600" s="70"/>
      <c r="Q1600" s="70"/>
      <c r="R1600" s="70"/>
      <c r="S1600" s="70"/>
      <c r="T1600" s="70"/>
      <c r="U1600" s="70"/>
      <c r="V1600" s="372"/>
    </row>
    <row r="1601" spans="1:22">
      <c r="G1601" s="61" t="s">
        <v>23</v>
      </c>
      <c r="H1601" s="129"/>
      <c r="I1601" s="71"/>
      <c r="J1601" s="72"/>
      <c r="K1601" s="72"/>
      <c r="L1601" s="72"/>
      <c r="M1601" s="72"/>
      <c r="N1601" s="72"/>
      <c r="O1601" s="72"/>
      <c r="P1601" s="72"/>
      <c r="Q1601" s="72"/>
      <c r="R1601" s="72"/>
      <c r="S1601" s="72"/>
      <c r="T1601" s="72"/>
      <c r="U1601" s="72"/>
      <c r="V1601" s="373"/>
    </row>
    <row r="1602" spans="1:22">
      <c r="G1602" s="61" t="s">
        <v>89</v>
      </c>
      <c r="H1602" s="128"/>
      <c r="I1602" s="43"/>
      <c r="J1602" s="44"/>
      <c r="K1602" s="44"/>
      <c r="L1602" s="44"/>
      <c r="M1602" s="44"/>
      <c r="N1602" s="44"/>
      <c r="O1602" s="44"/>
      <c r="P1602" s="44"/>
      <c r="Q1602" s="44"/>
      <c r="R1602" s="44"/>
      <c r="S1602" s="44"/>
      <c r="T1602" s="44"/>
      <c r="U1602" s="44"/>
      <c r="V1602" s="374"/>
    </row>
    <row r="1603" spans="1:22">
      <c r="G1603" s="26" t="s">
        <v>90</v>
      </c>
      <c r="I1603" s="7">
        <v>0</v>
      </c>
      <c r="J1603" s="7">
        <v>0</v>
      </c>
      <c r="K1603" s="7">
        <v>0</v>
      </c>
      <c r="L1603" s="7">
        <v>0</v>
      </c>
      <c r="M1603" s="7">
        <v>0</v>
      </c>
      <c r="N1603" s="7">
        <v>0</v>
      </c>
      <c r="O1603" s="7">
        <v>0</v>
      </c>
      <c r="P1603" s="7">
        <v>0</v>
      </c>
      <c r="Q1603" s="7">
        <v>0</v>
      </c>
      <c r="R1603" s="7">
        <v>0</v>
      </c>
      <c r="S1603" s="7">
        <v>0</v>
      </c>
      <c r="T1603" s="7">
        <v>0</v>
      </c>
      <c r="U1603" s="132">
        <v>0</v>
      </c>
      <c r="V1603" s="7">
        <v>0</v>
      </c>
    </row>
    <row r="1604" spans="1:22">
      <c r="G1604" s="6"/>
      <c r="I1604" s="7"/>
      <c r="J1604" s="7"/>
      <c r="K1604" s="7"/>
      <c r="L1604" s="23"/>
      <c r="M1604" s="23"/>
      <c r="N1604" s="23"/>
      <c r="O1604" s="23"/>
      <c r="P1604" s="23"/>
      <c r="Q1604" s="23"/>
      <c r="R1604" s="23"/>
      <c r="S1604" s="23"/>
      <c r="T1604" s="23"/>
      <c r="U1604" s="23"/>
      <c r="V1604" s="23"/>
    </row>
    <row r="1605" spans="1:22" ht="18.75">
      <c r="F1605" s="9" t="s">
        <v>100</v>
      </c>
      <c r="I1605" s="2">
        <f>'Facility Detail'!$G$3475</f>
        <v>2011</v>
      </c>
      <c r="J1605" s="2">
        <f>I1605+1</f>
        <v>2012</v>
      </c>
      <c r="K1605" s="2">
        <f t="shared" ref="K1605" si="799">J1605+1</f>
        <v>2013</v>
      </c>
      <c r="L1605" s="2">
        <f t="shared" ref="L1605" si="800">K1605+1</f>
        <v>2014</v>
      </c>
      <c r="M1605" s="2">
        <f>L1605+1</f>
        <v>2015</v>
      </c>
      <c r="N1605" s="2">
        <f t="shared" ref="N1605" si="801">M1605+1</f>
        <v>2016</v>
      </c>
      <c r="O1605" s="2">
        <f t="shared" ref="O1605" si="802">N1605+1</f>
        <v>2017</v>
      </c>
      <c r="P1605" s="2">
        <f t="shared" ref="P1605" si="803">O1605+1</f>
        <v>2018</v>
      </c>
      <c r="Q1605" s="2">
        <f t="shared" ref="Q1605" si="804">P1605+1</f>
        <v>2019</v>
      </c>
      <c r="R1605" s="2">
        <f t="shared" ref="R1605" si="805">Q1605+1</f>
        <v>2020</v>
      </c>
      <c r="S1605" s="2">
        <f>R1605+1</f>
        <v>2021</v>
      </c>
      <c r="T1605" s="2">
        <f>S1605+1</f>
        <v>2022</v>
      </c>
      <c r="U1605" s="2">
        <f>T1605+1</f>
        <v>2023</v>
      </c>
      <c r="V1605" s="2">
        <f>U1605+1</f>
        <v>2024</v>
      </c>
    </row>
    <row r="1606" spans="1:22">
      <c r="G1606" s="60" t="s">
        <v>68</v>
      </c>
      <c r="H1606" s="55"/>
      <c r="I1606" s="3"/>
      <c r="J1606" s="45">
        <f>I1606</f>
        <v>0</v>
      </c>
      <c r="K1606" s="102"/>
      <c r="L1606" s="102"/>
      <c r="M1606" s="102"/>
      <c r="N1606" s="102"/>
      <c r="O1606" s="102"/>
      <c r="P1606" s="102"/>
      <c r="Q1606" s="102"/>
      <c r="R1606" s="102"/>
      <c r="S1606" s="102"/>
      <c r="T1606" s="210"/>
      <c r="U1606" s="210"/>
      <c r="V1606" s="376"/>
    </row>
    <row r="1607" spans="1:22">
      <c r="G1607" s="60" t="s">
        <v>69</v>
      </c>
      <c r="H1607" s="55"/>
      <c r="I1607" s="122">
        <f>J1607</f>
        <v>0</v>
      </c>
      <c r="J1607" s="10"/>
      <c r="K1607" s="58"/>
      <c r="L1607" s="58"/>
      <c r="M1607" s="58"/>
      <c r="N1607" s="58"/>
      <c r="O1607" s="58"/>
      <c r="P1607" s="58"/>
      <c r="Q1607" s="58"/>
      <c r="R1607" s="58"/>
      <c r="S1607" s="58"/>
      <c r="T1607" s="211"/>
      <c r="U1607" s="211"/>
      <c r="V1607" s="377"/>
    </row>
    <row r="1608" spans="1:22">
      <c r="G1608" s="60" t="s">
        <v>70</v>
      </c>
      <c r="H1608" s="55"/>
      <c r="I1608" s="46"/>
      <c r="J1608" s="10">
        <f>J1592</f>
        <v>0</v>
      </c>
      <c r="K1608" s="54">
        <f>J1608</f>
        <v>0</v>
      </c>
      <c r="L1608" s="58"/>
      <c r="M1608" s="58"/>
      <c r="N1608" s="58"/>
      <c r="O1608" s="58"/>
      <c r="P1608" s="58"/>
      <c r="Q1608" s="58"/>
      <c r="R1608" s="58"/>
      <c r="S1608" s="58"/>
      <c r="T1608" s="211"/>
      <c r="U1608" s="211"/>
      <c r="V1608" s="377"/>
    </row>
    <row r="1609" spans="1:22">
      <c r="G1609" s="60" t="s">
        <v>71</v>
      </c>
      <c r="H1609" s="55"/>
      <c r="I1609" s="46"/>
      <c r="J1609" s="54">
        <f>K1609</f>
        <v>0</v>
      </c>
      <c r="K1609" s="10"/>
      <c r="L1609" s="58"/>
      <c r="M1609" s="58"/>
      <c r="N1609" s="58"/>
      <c r="O1609" s="58"/>
      <c r="P1609" s="58"/>
      <c r="Q1609" s="58"/>
      <c r="R1609" s="58"/>
      <c r="S1609" s="58"/>
      <c r="T1609" s="211"/>
      <c r="U1609" s="211"/>
      <c r="V1609" s="377"/>
    </row>
    <row r="1610" spans="1:22">
      <c r="G1610" s="60" t="s">
        <v>170</v>
      </c>
      <c r="I1610" s="46"/>
      <c r="J1610" s="114"/>
      <c r="K1610" s="10">
        <f>K1592</f>
        <v>0</v>
      </c>
      <c r="L1610" s="115">
        <f>K1610</f>
        <v>0</v>
      </c>
      <c r="M1610" s="58"/>
      <c r="N1610" s="58"/>
      <c r="O1610" s="58"/>
      <c r="P1610" s="58"/>
      <c r="Q1610" s="58"/>
      <c r="R1610" s="58"/>
      <c r="S1610" s="58"/>
      <c r="T1610" s="140"/>
      <c r="U1610" s="140"/>
      <c r="V1610" s="378"/>
    </row>
    <row r="1611" spans="1:22">
      <c r="G1611" s="60" t="s">
        <v>171</v>
      </c>
      <c r="I1611" s="46"/>
      <c r="J1611" s="114"/>
      <c r="K1611" s="54">
        <f>L1611</f>
        <v>0</v>
      </c>
      <c r="L1611" s="10"/>
      <c r="M1611" s="58"/>
      <c r="N1611" s="58"/>
      <c r="O1611" s="58"/>
      <c r="P1611" s="58"/>
      <c r="Q1611" s="58"/>
      <c r="R1611" s="58"/>
      <c r="S1611" s="58"/>
      <c r="T1611" s="140"/>
      <c r="U1611" s="140"/>
      <c r="V1611" s="378"/>
    </row>
    <row r="1612" spans="1:22">
      <c r="G1612" s="60" t="s">
        <v>172</v>
      </c>
      <c r="I1612" s="46"/>
      <c r="J1612" s="114"/>
      <c r="K1612" s="114"/>
      <c r="L1612" s="10">
        <f>L1592</f>
        <v>0</v>
      </c>
      <c r="M1612" s="115">
        <f>L1612</f>
        <v>0</v>
      </c>
      <c r="N1612" s="114"/>
      <c r="O1612" s="58"/>
      <c r="P1612" s="58"/>
      <c r="Q1612" s="58"/>
      <c r="R1612" s="58"/>
      <c r="S1612" s="58"/>
      <c r="T1612" s="140"/>
      <c r="U1612" s="140"/>
      <c r="V1612" s="378"/>
    </row>
    <row r="1613" spans="1:22">
      <c r="G1613" s="60" t="s">
        <v>173</v>
      </c>
      <c r="I1613" s="46"/>
      <c r="J1613" s="114"/>
      <c r="K1613" s="114"/>
      <c r="L1613" s="54"/>
      <c r="M1613" s="10"/>
      <c r="N1613" s="114"/>
      <c r="O1613" s="58"/>
      <c r="P1613" s="58"/>
      <c r="Q1613" s="58"/>
      <c r="R1613" s="58"/>
      <c r="S1613" s="58"/>
      <c r="T1613" s="140"/>
      <c r="U1613" s="140"/>
      <c r="V1613" s="378"/>
    </row>
    <row r="1614" spans="1:22" s="276" customFormat="1">
      <c r="A1614" s="1"/>
      <c r="B1614" s="1"/>
      <c r="C1614" s="1"/>
      <c r="D1614" s="1"/>
      <c r="E1614" s="1"/>
      <c r="F1614" s="1"/>
      <c r="G1614" s="60" t="s">
        <v>174</v>
      </c>
      <c r="H1614" s="1"/>
      <c r="I1614" s="46"/>
      <c r="J1614" s="114"/>
      <c r="K1614" s="114"/>
      <c r="L1614" s="114"/>
      <c r="M1614" s="10">
        <v>0</v>
      </c>
      <c r="N1614" s="115">
        <f>M1614</f>
        <v>0</v>
      </c>
      <c r="O1614" s="58"/>
      <c r="P1614" s="58"/>
      <c r="Q1614" s="58"/>
      <c r="R1614" s="58"/>
      <c r="S1614" s="58"/>
      <c r="T1614" s="140"/>
      <c r="U1614" s="140"/>
      <c r="V1614" s="378"/>
    </row>
    <row r="1615" spans="1:22" s="276" customFormat="1">
      <c r="A1615" s="1"/>
      <c r="B1615" s="1"/>
      <c r="C1615" s="1"/>
      <c r="D1615" s="1"/>
      <c r="E1615" s="1"/>
      <c r="F1615" s="1"/>
      <c r="G1615" s="60" t="s">
        <v>175</v>
      </c>
      <c r="H1615" s="1"/>
      <c r="I1615" s="46"/>
      <c r="J1615" s="114"/>
      <c r="K1615" s="114"/>
      <c r="L1615" s="114"/>
      <c r="M1615" s="54"/>
      <c r="N1615" s="10"/>
      <c r="O1615" s="58"/>
      <c r="P1615" s="58"/>
      <c r="Q1615" s="58"/>
      <c r="R1615" s="58"/>
      <c r="S1615" s="58"/>
      <c r="T1615" s="140"/>
      <c r="U1615" s="140"/>
      <c r="V1615" s="378"/>
    </row>
    <row r="1616" spans="1:22" s="276" customFormat="1">
      <c r="A1616" s="1"/>
      <c r="B1616" s="1"/>
      <c r="C1616" s="1"/>
      <c r="D1616" s="1"/>
      <c r="E1616" s="1"/>
      <c r="F1616" s="1"/>
      <c r="G1616" s="60" t="s">
        <v>176</v>
      </c>
      <c r="H1616" s="1"/>
      <c r="I1616" s="46"/>
      <c r="J1616" s="114"/>
      <c r="K1616" s="114"/>
      <c r="L1616" s="114"/>
      <c r="M1616" s="114"/>
      <c r="N1616" s="143">
        <f>N1592</f>
        <v>0</v>
      </c>
      <c r="O1616" s="116">
        <f>N1616</f>
        <v>0</v>
      </c>
      <c r="P1616" s="58"/>
      <c r="Q1616" s="58"/>
      <c r="R1616" s="58"/>
      <c r="S1616" s="58"/>
      <c r="T1616" s="140"/>
      <c r="U1616" s="140"/>
      <c r="V1616" s="378"/>
    </row>
    <row r="1617" spans="1:22" s="276" customFormat="1">
      <c r="A1617" s="1"/>
      <c r="B1617" s="1"/>
      <c r="C1617" s="1"/>
      <c r="D1617" s="1"/>
      <c r="E1617" s="1"/>
      <c r="F1617" s="1"/>
      <c r="G1617" s="60" t="s">
        <v>167</v>
      </c>
      <c r="H1617" s="1"/>
      <c r="I1617" s="46"/>
      <c r="J1617" s="114"/>
      <c r="K1617" s="114"/>
      <c r="L1617" s="114"/>
      <c r="M1617" s="114"/>
      <c r="N1617" s="144"/>
      <c r="O1617" s="117"/>
      <c r="P1617" s="58"/>
      <c r="Q1617" s="58"/>
      <c r="R1617" s="58"/>
      <c r="S1617" s="58"/>
      <c r="T1617" s="140"/>
      <c r="U1617" s="140"/>
      <c r="V1617" s="378"/>
    </row>
    <row r="1618" spans="1:22" s="276" customFormat="1">
      <c r="A1618" s="1"/>
      <c r="B1618" s="1"/>
      <c r="C1618" s="1"/>
      <c r="D1618" s="1"/>
      <c r="E1618" s="1"/>
      <c r="F1618" s="1"/>
      <c r="G1618" s="60" t="s">
        <v>168</v>
      </c>
      <c r="H1618" s="1"/>
      <c r="I1618" s="46"/>
      <c r="J1618" s="114"/>
      <c r="K1618" s="114"/>
      <c r="L1618" s="114"/>
      <c r="M1618" s="114"/>
      <c r="N1618" s="114"/>
      <c r="O1618" s="117">
        <f>O1592</f>
        <v>0</v>
      </c>
      <c r="P1618" s="116">
        <f>O1618</f>
        <v>0</v>
      </c>
      <c r="Q1618" s="58"/>
      <c r="R1618" s="58"/>
      <c r="S1618" s="58"/>
      <c r="T1618" s="140"/>
      <c r="U1618" s="140"/>
      <c r="V1618" s="378"/>
    </row>
    <row r="1619" spans="1:22" s="276" customFormat="1">
      <c r="A1619" s="1"/>
      <c r="B1619" s="1"/>
      <c r="C1619" s="1"/>
      <c r="D1619" s="1"/>
      <c r="E1619" s="1"/>
      <c r="F1619" s="1"/>
      <c r="G1619" s="60" t="s">
        <v>185</v>
      </c>
      <c r="H1619" s="1"/>
      <c r="I1619" s="46"/>
      <c r="J1619" s="114"/>
      <c r="K1619" s="114"/>
      <c r="L1619" s="114"/>
      <c r="M1619" s="114"/>
      <c r="N1619" s="114"/>
      <c r="O1619" s="116"/>
      <c r="P1619" s="117"/>
      <c r="Q1619" s="58"/>
      <c r="R1619" s="58"/>
      <c r="S1619" s="58"/>
      <c r="T1619" s="140"/>
      <c r="U1619" s="140"/>
      <c r="V1619" s="378"/>
    </row>
    <row r="1620" spans="1:22" s="276" customFormat="1">
      <c r="A1620" s="1"/>
      <c r="B1620" s="1"/>
      <c r="C1620" s="1"/>
      <c r="D1620" s="1"/>
      <c r="E1620" s="1"/>
      <c r="F1620" s="1"/>
      <c r="G1620" s="60" t="s">
        <v>186</v>
      </c>
      <c r="H1620" s="1"/>
      <c r="I1620" s="46"/>
      <c r="J1620" s="114"/>
      <c r="K1620" s="114"/>
      <c r="L1620" s="114"/>
      <c r="M1620" s="114"/>
      <c r="N1620" s="114"/>
      <c r="O1620" s="114"/>
      <c r="P1620" s="117"/>
      <c r="Q1620" s="54">
        <f>P1620</f>
        <v>0</v>
      </c>
      <c r="R1620" s="58"/>
      <c r="S1620" s="58"/>
      <c r="T1620" s="140"/>
      <c r="U1620" s="140"/>
      <c r="V1620" s="378"/>
    </row>
    <row r="1621" spans="1:22" s="276" customFormat="1">
      <c r="A1621" s="1"/>
      <c r="B1621" s="1"/>
      <c r="C1621" s="1"/>
      <c r="D1621" s="1"/>
      <c r="E1621" s="1"/>
      <c r="F1621" s="1"/>
      <c r="G1621" s="60" t="s">
        <v>187</v>
      </c>
      <c r="H1621" s="1"/>
      <c r="I1621" s="46"/>
      <c r="J1621" s="114"/>
      <c r="K1621" s="114"/>
      <c r="L1621" s="114"/>
      <c r="M1621" s="114"/>
      <c r="N1621" s="114"/>
      <c r="O1621" s="114"/>
      <c r="P1621" s="116"/>
      <c r="Q1621" s="275"/>
      <c r="R1621" s="58"/>
      <c r="S1621" s="58"/>
      <c r="T1621" s="140"/>
      <c r="U1621" s="140"/>
      <c r="V1621" s="378"/>
    </row>
    <row r="1622" spans="1:22" s="276" customFormat="1">
      <c r="A1622" s="1"/>
      <c r="B1622" s="1"/>
      <c r="C1622" s="1"/>
      <c r="D1622" s="1"/>
      <c r="E1622" s="1"/>
      <c r="F1622" s="1"/>
      <c r="G1622" s="60" t="s">
        <v>188</v>
      </c>
      <c r="H1622" s="1"/>
      <c r="I1622" s="46"/>
      <c r="J1622" s="114"/>
      <c r="K1622" s="114"/>
      <c r="L1622" s="114"/>
      <c r="M1622" s="114"/>
      <c r="N1622" s="114"/>
      <c r="O1622" s="114"/>
      <c r="P1622" s="114"/>
      <c r="Q1622" s="117"/>
      <c r="R1622" s="145">
        <f>Q1622</f>
        <v>0</v>
      </c>
      <c r="S1622" s="58"/>
      <c r="T1622" s="140"/>
      <c r="U1622" s="140"/>
      <c r="V1622" s="378"/>
    </row>
    <row r="1623" spans="1:22" s="276" customFormat="1">
      <c r="A1623" s="1"/>
      <c r="B1623" s="1"/>
      <c r="C1623" s="1"/>
      <c r="D1623" s="1"/>
      <c r="E1623" s="1"/>
      <c r="F1623" s="1"/>
      <c r="G1623" s="60" t="s">
        <v>189</v>
      </c>
      <c r="H1623" s="1"/>
      <c r="I1623" s="46"/>
      <c r="J1623" s="114"/>
      <c r="K1623" s="114"/>
      <c r="L1623" s="114"/>
      <c r="M1623" s="114"/>
      <c r="N1623" s="114"/>
      <c r="O1623" s="114"/>
      <c r="P1623" s="114"/>
      <c r="Q1623" s="145">
        <f>R1592</f>
        <v>0</v>
      </c>
      <c r="R1623" s="167">
        <f>Q1623</f>
        <v>0</v>
      </c>
      <c r="S1623" s="58"/>
      <c r="T1623" s="140"/>
      <c r="U1623" s="140"/>
      <c r="V1623" s="378"/>
    </row>
    <row r="1624" spans="1:22" s="276" customFormat="1">
      <c r="A1624" s="1"/>
      <c r="B1624" s="1"/>
      <c r="C1624" s="1"/>
      <c r="D1624" s="1"/>
      <c r="E1624" s="1"/>
      <c r="F1624" s="1"/>
      <c r="G1624" s="60" t="s">
        <v>190</v>
      </c>
      <c r="H1624" s="1"/>
      <c r="I1624" s="46"/>
      <c r="J1624" s="114"/>
      <c r="K1624" s="114"/>
      <c r="L1624" s="114"/>
      <c r="M1624" s="114"/>
      <c r="N1624" s="114"/>
      <c r="O1624" s="114"/>
      <c r="P1624" s="114"/>
      <c r="Q1624" s="114"/>
      <c r="R1624" s="167"/>
      <c r="S1624" s="145">
        <f>R1624</f>
        <v>0</v>
      </c>
      <c r="T1624" s="140"/>
      <c r="U1624" s="140"/>
      <c r="V1624" s="378"/>
    </row>
    <row r="1625" spans="1:22" s="276" customFormat="1">
      <c r="A1625" s="1"/>
      <c r="B1625" s="1"/>
      <c r="C1625" s="1"/>
      <c r="D1625" s="1"/>
      <c r="E1625" s="1"/>
      <c r="F1625" s="1"/>
      <c r="G1625" s="60" t="s">
        <v>199</v>
      </c>
      <c r="H1625" s="1"/>
      <c r="I1625" s="46"/>
      <c r="J1625" s="114"/>
      <c r="K1625" s="114"/>
      <c r="L1625" s="114"/>
      <c r="M1625" s="114"/>
      <c r="N1625" s="114"/>
      <c r="O1625" s="114"/>
      <c r="P1625" s="114"/>
      <c r="Q1625" s="114"/>
      <c r="R1625" s="116">
        <v>10000</v>
      </c>
      <c r="S1625" s="167">
        <v>10000</v>
      </c>
      <c r="T1625" s="140"/>
      <c r="U1625" s="140"/>
      <c r="V1625" s="378"/>
    </row>
    <row r="1626" spans="1:22" s="276" customFormat="1">
      <c r="A1626" s="1"/>
      <c r="B1626" s="1"/>
      <c r="C1626" s="1"/>
      <c r="D1626" s="1"/>
      <c r="E1626" s="1"/>
      <c r="F1626" s="1"/>
      <c r="G1626" s="60" t="s">
        <v>200</v>
      </c>
      <c r="H1626" s="1"/>
      <c r="I1626" s="46"/>
      <c r="J1626" s="114"/>
      <c r="K1626" s="114"/>
      <c r="L1626" s="114"/>
      <c r="M1626" s="114"/>
      <c r="N1626" s="114"/>
      <c r="O1626" s="114"/>
      <c r="P1626" s="114"/>
      <c r="Q1626" s="114"/>
      <c r="R1626" s="114"/>
      <c r="S1626" s="167"/>
      <c r="T1626" s="145">
        <f>S1626</f>
        <v>0</v>
      </c>
      <c r="U1626" s="140"/>
      <c r="V1626" s="378"/>
    </row>
    <row r="1627" spans="1:22" s="276" customFormat="1">
      <c r="A1627" s="1"/>
      <c r="B1627" s="1"/>
      <c r="C1627" s="1"/>
      <c r="D1627" s="1"/>
      <c r="E1627" s="1"/>
      <c r="F1627" s="1"/>
      <c r="G1627" s="60" t="s">
        <v>308</v>
      </c>
      <c r="H1627" s="1"/>
      <c r="I1627" s="46"/>
      <c r="J1627" s="114"/>
      <c r="K1627" s="114"/>
      <c r="L1627" s="114"/>
      <c r="M1627" s="114"/>
      <c r="N1627" s="114"/>
      <c r="O1627" s="114"/>
      <c r="P1627" s="114"/>
      <c r="Q1627" s="114"/>
      <c r="R1627" s="114"/>
      <c r="S1627" s="116">
        <f>T1627</f>
        <v>0</v>
      </c>
      <c r="T1627" s="167"/>
      <c r="U1627" s="140"/>
      <c r="V1627" s="378"/>
    </row>
    <row r="1628" spans="1:22" s="276" customFormat="1">
      <c r="A1628" s="1"/>
      <c r="B1628" s="1"/>
      <c r="C1628" s="1"/>
      <c r="D1628" s="1"/>
      <c r="E1628" s="1"/>
      <c r="F1628" s="1"/>
      <c r="G1628" s="60" t="s">
        <v>307</v>
      </c>
      <c r="H1628" s="1"/>
      <c r="I1628" s="110"/>
      <c r="J1628" s="103"/>
      <c r="K1628" s="103"/>
      <c r="L1628" s="103"/>
      <c r="M1628" s="103"/>
      <c r="N1628" s="103"/>
      <c r="O1628" s="103"/>
      <c r="P1628" s="103"/>
      <c r="Q1628" s="103"/>
      <c r="R1628" s="103"/>
      <c r="S1628" s="103"/>
      <c r="T1628" s="167"/>
      <c r="U1628" s="145">
        <f>T1628</f>
        <v>0</v>
      </c>
      <c r="V1628" s="347">
        <f>U1628</f>
        <v>0</v>
      </c>
    </row>
    <row r="1629" spans="1:22" s="276" customFormat="1">
      <c r="A1629" s="1"/>
      <c r="B1629" s="1"/>
      <c r="C1629" s="1"/>
      <c r="D1629" s="1"/>
      <c r="E1629" s="1"/>
      <c r="F1629" s="1"/>
      <c r="G1629" s="60" t="s">
        <v>318</v>
      </c>
      <c r="H1629" s="1"/>
      <c r="I1629" s="110"/>
      <c r="J1629" s="103"/>
      <c r="K1629" s="103"/>
      <c r="L1629" s="103"/>
      <c r="M1629" s="103"/>
      <c r="N1629" s="103"/>
      <c r="O1629" s="103"/>
      <c r="P1629" s="103"/>
      <c r="Q1629" s="103"/>
      <c r="R1629" s="103"/>
      <c r="S1629" s="103"/>
      <c r="T1629" s="116"/>
      <c r="U1629" s="367">
        <f>T1629</f>
        <v>0</v>
      </c>
      <c r="V1629" s="389">
        <f>U1629</f>
        <v>0</v>
      </c>
    </row>
    <row r="1630" spans="1:22" s="276" customFormat="1">
      <c r="A1630" s="1"/>
      <c r="B1630" s="1"/>
      <c r="C1630" s="1"/>
      <c r="D1630" s="1"/>
      <c r="E1630" s="1"/>
      <c r="F1630" s="1"/>
      <c r="G1630" s="60" t="s">
        <v>319</v>
      </c>
      <c r="H1630" s="1"/>
      <c r="I1630" s="47"/>
      <c r="J1630" s="188"/>
      <c r="K1630" s="188"/>
      <c r="L1630" s="188"/>
      <c r="M1630" s="188"/>
      <c r="N1630" s="188"/>
      <c r="O1630" s="188"/>
      <c r="P1630" s="188"/>
      <c r="Q1630" s="188"/>
      <c r="R1630" s="188"/>
      <c r="S1630" s="188"/>
      <c r="T1630" s="188"/>
      <c r="U1630" s="391"/>
      <c r="V1630" s="390"/>
    </row>
    <row r="1631" spans="1:22" s="276" customFormat="1">
      <c r="A1631" s="1"/>
      <c r="B1631" s="1" t="s">
        <v>218</v>
      </c>
      <c r="C1631" s="1"/>
      <c r="D1631" s="1"/>
      <c r="E1631" s="1"/>
      <c r="F1631" s="1"/>
      <c r="G1631" s="26" t="s">
        <v>17</v>
      </c>
      <c r="H1631" s="1"/>
      <c r="I1631" s="7">
        <f xml:space="preserve"> I1612 - I1611</f>
        <v>0</v>
      </c>
      <c r="J1631" s="7">
        <f xml:space="preserve"> J1611 + J1614 - J1613 - J1612</f>
        <v>0</v>
      </c>
      <c r="K1631" s="7">
        <f>K1613 - K1614</f>
        <v>0</v>
      </c>
      <c r="L1631" s="7">
        <f>L1613 - L1614</f>
        <v>0</v>
      </c>
      <c r="M1631" s="7">
        <f>M1612-M1613-M1614</f>
        <v>0</v>
      </c>
      <c r="N1631" s="7">
        <f>N1614-N1615-N1616</f>
        <v>0</v>
      </c>
      <c r="O1631" s="7">
        <f>O1616-O1617-O1618</f>
        <v>0</v>
      </c>
      <c r="P1631" s="148">
        <f>P1618-P1619-P1620</f>
        <v>0</v>
      </c>
      <c r="Q1631" s="148">
        <f>Q1620+Q1623-Q1622-Q1621</f>
        <v>0</v>
      </c>
      <c r="R1631" s="148">
        <f>R1622-R1623+R1625</f>
        <v>10000</v>
      </c>
      <c r="S1631" s="7">
        <f>S1624-S1625-S1626</f>
        <v>-10000</v>
      </c>
      <c r="T1631" s="7">
        <f>T1626-T1627-T1628</f>
        <v>0</v>
      </c>
      <c r="U1631" s="132">
        <f>U1626-U1627-U1628</f>
        <v>0</v>
      </c>
      <c r="V1631" s="7">
        <f>V1626-V1627-V1628</f>
        <v>0</v>
      </c>
    </row>
    <row r="1632" spans="1:22" s="276" customFormat="1">
      <c r="A1632" s="1"/>
      <c r="B1632" s="1"/>
      <c r="C1632" s="1"/>
      <c r="D1632" s="1"/>
      <c r="E1632" s="1"/>
      <c r="F1632" s="1"/>
      <c r="G1632" s="6"/>
      <c r="H1632" s="1"/>
      <c r="I1632" s="148"/>
      <c r="J1632" s="148"/>
      <c r="K1632" s="148"/>
      <c r="L1632" s="148"/>
      <c r="M1632" s="148"/>
      <c r="N1632" s="148"/>
      <c r="O1632" s="148"/>
      <c r="P1632" s="148"/>
      <c r="Q1632" s="148"/>
      <c r="R1632" s="148"/>
      <c r="S1632" s="148"/>
      <c r="T1632" s="148"/>
      <c r="U1632" s="386"/>
      <c r="V1632" s="148"/>
    </row>
    <row r="1633" spans="1:22" s="276" customFormat="1">
      <c r="A1633" s="1"/>
      <c r="B1633" s="1"/>
      <c r="C1633" s="1"/>
      <c r="D1633" s="1"/>
      <c r="E1633" s="1"/>
      <c r="F1633" s="1"/>
      <c r="G1633" s="26" t="s">
        <v>12</v>
      </c>
      <c r="H1633" s="55"/>
      <c r="I1633" s="149"/>
      <c r="J1633" s="150"/>
      <c r="K1633" s="150"/>
      <c r="L1633" s="150"/>
      <c r="M1633" s="150"/>
      <c r="N1633" s="150"/>
      <c r="O1633" s="150"/>
      <c r="P1633" s="150"/>
      <c r="Q1633" s="150"/>
      <c r="R1633" s="150"/>
      <c r="S1633" s="150"/>
      <c r="T1633" s="150"/>
      <c r="U1633" s="150"/>
      <c r="V1633" s="384"/>
    </row>
    <row r="1634" spans="1:22" s="276" customFormat="1">
      <c r="A1634" s="1"/>
      <c r="B1634" s="1"/>
      <c r="C1634" s="1"/>
      <c r="D1634" s="1"/>
      <c r="E1634" s="1"/>
      <c r="F1634" s="1"/>
      <c r="G1634" s="6"/>
      <c r="H1634" s="1"/>
      <c r="I1634" s="148"/>
      <c r="J1634" s="148"/>
      <c r="K1634" s="148"/>
      <c r="L1634" s="148"/>
      <c r="M1634" s="148"/>
      <c r="N1634" s="148"/>
      <c r="O1634" s="148"/>
      <c r="P1634" s="148"/>
      <c r="Q1634" s="148"/>
      <c r="R1634" s="148"/>
      <c r="S1634" s="148"/>
      <c r="T1634" s="148"/>
      <c r="U1634" s="148"/>
      <c r="V1634" s="148"/>
    </row>
    <row r="1635" spans="1:22" s="276" customFormat="1" ht="18.75">
      <c r="A1635" s="1"/>
      <c r="B1635" s="1"/>
      <c r="C1635" s="1" t="s">
        <v>218</v>
      </c>
      <c r="D1635" s="1" t="s">
        <v>243</v>
      </c>
      <c r="E1635" s="1" t="s">
        <v>107</v>
      </c>
      <c r="F1635" s="9" t="s">
        <v>26</v>
      </c>
      <c r="G1635" s="1"/>
      <c r="H1635" s="55"/>
      <c r="I1635" s="151">
        <f t="shared" ref="I1635:S1635" si="806" xml:space="preserve"> I1592 + I1597 - I1603 + I1631 + I1633</f>
        <v>0</v>
      </c>
      <c r="J1635" s="152">
        <f t="shared" si="806"/>
        <v>0</v>
      </c>
      <c r="K1635" s="152">
        <f t="shared" si="806"/>
        <v>0</v>
      </c>
      <c r="L1635" s="152">
        <f t="shared" si="806"/>
        <v>0</v>
      </c>
      <c r="M1635" s="152">
        <f t="shared" si="806"/>
        <v>0</v>
      </c>
      <c r="N1635" s="152">
        <f t="shared" si="806"/>
        <v>0</v>
      </c>
      <c r="O1635" s="152">
        <f t="shared" si="806"/>
        <v>0</v>
      </c>
      <c r="P1635" s="152">
        <f t="shared" si="806"/>
        <v>0</v>
      </c>
      <c r="Q1635" s="152">
        <f t="shared" si="806"/>
        <v>0</v>
      </c>
      <c r="R1635" s="152">
        <f t="shared" si="806"/>
        <v>10000</v>
      </c>
      <c r="S1635" s="152">
        <f t="shared" si="806"/>
        <v>16610.632900565513</v>
      </c>
      <c r="T1635" s="152">
        <f t="shared" ref="T1635:U1635" si="807" xml:space="preserve"> T1592 + T1597 - T1603 + T1631 + T1633</f>
        <v>30232.605055731903</v>
      </c>
      <c r="U1635" s="152">
        <f t="shared" si="807"/>
        <v>26477</v>
      </c>
      <c r="V1635" s="385">
        <f t="shared" ref="V1635" si="808" xml:space="preserve"> V1592 + V1597 - V1603 + V1631 + V1633</f>
        <v>29729.97268561017</v>
      </c>
    </row>
    <row r="1636" spans="1:22" s="276" customFormat="1" ht="15.75" thickBot="1">
      <c r="A1636" s="1"/>
      <c r="B1636" s="1"/>
      <c r="C1636" s="1"/>
      <c r="D1636" s="1"/>
      <c r="E1636" s="1"/>
      <c r="F1636" s="1"/>
      <c r="G1636" s="1"/>
      <c r="H1636" s="1"/>
      <c r="I1636" s="1"/>
      <c r="J1636" s="1"/>
      <c r="K1636" s="1"/>
      <c r="L1636" s="1"/>
      <c r="M1636" s="1"/>
      <c r="N1636" s="1"/>
      <c r="O1636" s="1"/>
      <c r="P1636" s="1"/>
      <c r="Q1636" s="1"/>
      <c r="R1636" s="1"/>
      <c r="S1636" s="1"/>
      <c r="T1636" s="1"/>
      <c r="U1636" s="1"/>
      <c r="V1636" s="1"/>
    </row>
    <row r="1637" spans="1:22" s="276" customFormat="1">
      <c r="A1637" s="1"/>
      <c r="B1637" s="1"/>
      <c r="C1637" s="1"/>
      <c r="D1637" s="1"/>
      <c r="E1637" s="1"/>
      <c r="F1637" s="8"/>
      <c r="G1637" s="8"/>
      <c r="H1637" s="8"/>
      <c r="I1637" s="8"/>
      <c r="J1637" s="8"/>
      <c r="K1637" s="8"/>
      <c r="L1637" s="8"/>
      <c r="M1637" s="8"/>
      <c r="N1637" s="8"/>
      <c r="O1637" s="8"/>
      <c r="P1637" s="8"/>
      <c r="Q1637" s="8"/>
      <c r="R1637" s="8"/>
      <c r="S1637" s="8"/>
      <c r="T1637" s="8"/>
      <c r="U1637" s="8"/>
      <c r="V1637" s="8"/>
    </row>
    <row r="1638" spans="1:22" s="276" customFormat="1" ht="15.75" thickBot="1">
      <c r="A1638" s="1"/>
      <c r="B1638" s="1"/>
      <c r="C1638" s="1"/>
      <c r="D1638" s="1"/>
      <c r="E1638" s="1"/>
      <c r="F1638" s="1"/>
      <c r="G1638" s="1"/>
      <c r="H1638" s="1"/>
      <c r="I1638" s="1"/>
      <c r="J1638" s="1"/>
      <c r="K1638" s="1"/>
      <c r="L1638" s="1"/>
      <c r="M1638" s="1"/>
      <c r="N1638" s="1"/>
      <c r="O1638" s="1"/>
      <c r="P1638" s="1"/>
      <c r="Q1638" s="1"/>
      <c r="R1638" s="1"/>
      <c r="S1638" s="1"/>
      <c r="T1638" s="1"/>
      <c r="U1638" s="1"/>
      <c r="V1638" s="1"/>
    </row>
    <row r="1639" spans="1:22" s="276" customFormat="1" ht="21.75" thickBot="1">
      <c r="A1639" s="1"/>
      <c r="B1639" s="1"/>
      <c r="C1639" s="1"/>
      <c r="D1639" s="1"/>
      <c r="E1639" s="1"/>
      <c r="F1639" s="13" t="s">
        <v>4</v>
      </c>
      <c r="G1639" s="13"/>
      <c r="H1639" s="179" t="s">
        <v>203</v>
      </c>
      <c r="I1639" s="180"/>
      <c r="J1639" s="168"/>
      <c r="K1639" s="1"/>
      <c r="L1639" s="1"/>
      <c r="M1639" s="1"/>
      <c r="N1639" s="1"/>
      <c r="O1639" s="1"/>
      <c r="P1639" s="1"/>
      <c r="Q1639" s="1"/>
      <c r="R1639" s="1"/>
      <c r="S1639" s="1"/>
      <c r="T1639" s="1"/>
      <c r="U1639" s="1"/>
      <c r="V1639" s="1"/>
    </row>
    <row r="1640" spans="1:22" s="276" customFormat="1">
      <c r="A1640" s="1"/>
      <c r="B1640" s="1"/>
      <c r="C1640" s="1"/>
      <c r="D1640" s="1"/>
      <c r="E1640" s="1"/>
      <c r="F1640" s="1"/>
      <c r="G1640" s="1"/>
      <c r="H1640" s="1"/>
      <c r="I1640" s="1"/>
      <c r="J1640" s="1"/>
      <c r="K1640" s="1"/>
      <c r="L1640" s="1"/>
      <c r="M1640" s="1"/>
      <c r="N1640" s="1"/>
      <c r="O1640" s="1"/>
      <c r="P1640" s="1"/>
      <c r="Q1640" s="1"/>
      <c r="R1640" s="1"/>
      <c r="S1640" s="1"/>
      <c r="T1640" s="1"/>
      <c r="U1640" s="1"/>
      <c r="V1640" s="1"/>
    </row>
    <row r="1641" spans="1:22" s="276" customFormat="1" ht="18.75">
      <c r="A1641" s="1"/>
      <c r="B1641" s="1"/>
      <c r="C1641" s="1"/>
      <c r="D1641" s="1"/>
      <c r="E1641" s="1"/>
      <c r="F1641" s="9" t="s">
        <v>21</v>
      </c>
      <c r="G1641" s="9"/>
      <c r="H1641" s="1"/>
      <c r="I1641" s="2">
        <f>'Facility Detail'!$G$3475</f>
        <v>2011</v>
      </c>
      <c r="J1641" s="2">
        <f t="shared" ref="J1641:P1641" si="809">I1641+1</f>
        <v>2012</v>
      </c>
      <c r="K1641" s="2">
        <f t="shared" si="809"/>
        <v>2013</v>
      </c>
      <c r="L1641" s="2">
        <f t="shared" si="809"/>
        <v>2014</v>
      </c>
      <c r="M1641" s="2">
        <f>L1641+1</f>
        <v>2015</v>
      </c>
      <c r="N1641" s="2">
        <f t="shared" si="809"/>
        <v>2016</v>
      </c>
      <c r="O1641" s="2">
        <f t="shared" si="809"/>
        <v>2017</v>
      </c>
      <c r="P1641" s="2">
        <f t="shared" si="809"/>
        <v>2018</v>
      </c>
      <c r="Q1641" s="2">
        <f t="shared" ref="Q1641" si="810">P1641+1</f>
        <v>2019</v>
      </c>
      <c r="R1641" s="2">
        <f t="shared" ref="R1641" si="811">Q1641+1</f>
        <v>2020</v>
      </c>
      <c r="S1641" s="2">
        <f>R1641+1</f>
        <v>2021</v>
      </c>
      <c r="T1641" s="2">
        <f>S1641+1</f>
        <v>2022</v>
      </c>
      <c r="U1641" s="2">
        <f>T1641+1</f>
        <v>2023</v>
      </c>
      <c r="V1641" s="2">
        <f>U1641+1</f>
        <v>2024</v>
      </c>
    </row>
    <row r="1642" spans="1:22" s="276" customFormat="1">
      <c r="A1642" s="1"/>
      <c r="B1642" s="1"/>
      <c r="C1642" s="1"/>
      <c r="D1642" s="1"/>
      <c r="E1642" s="1"/>
      <c r="F1642" s="1"/>
      <c r="G1642" s="60" t="str">
        <f>"Total MWh Produced / Purchased from " &amp; H1639</f>
        <v>Total MWh Produced / Purchased from Hot Springs Wind Farm - REC Only</v>
      </c>
      <c r="H1642" s="55"/>
      <c r="I1642" s="3">
        <v>7963</v>
      </c>
      <c r="J1642" s="4"/>
      <c r="K1642" s="4"/>
      <c r="L1642" s="4"/>
      <c r="M1642" s="4">
        <v>8028</v>
      </c>
      <c r="N1642" s="4">
        <v>10218</v>
      </c>
      <c r="O1642" s="4">
        <v>8846</v>
      </c>
      <c r="P1642" s="4">
        <v>1923</v>
      </c>
      <c r="Q1642" s="4"/>
      <c r="R1642" s="4"/>
      <c r="S1642" s="4"/>
      <c r="T1642" s="4"/>
      <c r="U1642" s="4"/>
      <c r="V1642" s="369"/>
    </row>
    <row r="1643" spans="1:22" s="276" customFormat="1">
      <c r="A1643" s="1"/>
      <c r="B1643" s="1"/>
      <c r="C1643" s="1"/>
      <c r="D1643" s="1"/>
      <c r="E1643" s="1"/>
      <c r="F1643" s="1"/>
      <c r="G1643" s="60" t="s">
        <v>25</v>
      </c>
      <c r="H1643" s="55"/>
      <c r="I1643" s="260">
        <v>1</v>
      </c>
      <c r="J1643" s="41"/>
      <c r="K1643" s="41"/>
      <c r="L1643" s="41"/>
      <c r="M1643" s="41">
        <v>1</v>
      </c>
      <c r="N1643" s="41">
        <v>1</v>
      </c>
      <c r="O1643" s="41">
        <v>1</v>
      </c>
      <c r="P1643" s="41">
        <v>1</v>
      </c>
      <c r="Q1643" s="41"/>
      <c r="R1643" s="41"/>
      <c r="S1643" s="41"/>
      <c r="T1643" s="41"/>
      <c r="U1643" s="41"/>
      <c r="V1643" s="381"/>
    </row>
    <row r="1644" spans="1:22" s="276" customFormat="1">
      <c r="A1644" s="1"/>
      <c r="B1644" s="1"/>
      <c r="C1644" s="1"/>
      <c r="D1644" s="1"/>
      <c r="E1644" s="1"/>
      <c r="F1644" s="1"/>
      <c r="G1644" s="60" t="s">
        <v>20</v>
      </c>
      <c r="H1644" s="55"/>
      <c r="I1644" s="261">
        <v>1</v>
      </c>
      <c r="J1644" s="36"/>
      <c r="K1644" s="36"/>
      <c r="L1644" s="36"/>
      <c r="M1644" s="36">
        <v>1</v>
      </c>
      <c r="N1644" s="36">
        <v>1</v>
      </c>
      <c r="O1644" s="36">
        <v>1</v>
      </c>
      <c r="P1644" s="36">
        <v>1</v>
      </c>
      <c r="Q1644" s="36"/>
      <c r="R1644" s="36"/>
      <c r="S1644" s="36"/>
      <c r="T1644" s="36"/>
      <c r="U1644" s="36"/>
      <c r="V1644" s="382"/>
    </row>
    <row r="1645" spans="1:22" s="276" customFormat="1">
      <c r="A1645" s="1" t="s">
        <v>136</v>
      </c>
      <c r="B1645" s="1"/>
      <c r="C1645" s="1"/>
      <c r="D1645" s="1"/>
      <c r="E1645" s="1"/>
      <c r="F1645" s="1"/>
      <c r="G1645" s="26" t="s">
        <v>22</v>
      </c>
      <c r="H1645" s="6"/>
      <c r="I1645" s="30">
        <v>7963</v>
      </c>
      <c r="J1645" s="30">
        <v>0</v>
      </c>
      <c r="K1645" s="30">
        <v>0</v>
      </c>
      <c r="L1645" s="30">
        <v>0</v>
      </c>
      <c r="M1645" s="30">
        <v>8028</v>
      </c>
      <c r="N1645" s="155">
        <v>10218</v>
      </c>
      <c r="O1645" s="155">
        <v>8846</v>
      </c>
      <c r="P1645" s="155">
        <v>1923</v>
      </c>
      <c r="Q1645" s="155">
        <f t="shared" ref="Q1645" si="812">Q1642 * Q1643 * Q1644</f>
        <v>0</v>
      </c>
      <c r="R1645" s="155">
        <f t="shared" ref="R1645:S1645" si="813">R1642 * R1643 * R1644</f>
        <v>0</v>
      </c>
      <c r="S1645" s="155">
        <f t="shared" si="813"/>
        <v>0</v>
      </c>
      <c r="T1645" s="155">
        <f t="shared" ref="T1645:U1645" si="814">T1642 * T1643 * T1644</f>
        <v>0</v>
      </c>
      <c r="U1645" s="155">
        <f t="shared" si="814"/>
        <v>0</v>
      </c>
      <c r="V1645" s="155">
        <f t="shared" ref="V1645" si="815">V1642 * V1643 * V1644</f>
        <v>0</v>
      </c>
    </row>
    <row r="1646" spans="1:22" s="276" customFormat="1">
      <c r="A1646" s="1"/>
      <c r="B1646" s="1"/>
      <c r="C1646" s="1"/>
      <c r="D1646" s="1"/>
      <c r="E1646" s="1"/>
      <c r="F1646" s="1"/>
      <c r="G1646" s="1"/>
      <c r="H1646" s="1"/>
      <c r="I1646" s="29"/>
      <c r="J1646" s="29"/>
      <c r="K1646" s="29"/>
      <c r="L1646" s="29"/>
      <c r="M1646" s="29"/>
      <c r="N1646" s="20"/>
      <c r="O1646" s="20"/>
      <c r="P1646" s="20"/>
      <c r="Q1646" s="20"/>
      <c r="R1646" s="20"/>
      <c r="S1646" s="20"/>
      <c r="T1646" s="20"/>
      <c r="U1646" s="20"/>
      <c r="V1646" s="20"/>
    </row>
    <row r="1647" spans="1:22" s="276" customFormat="1" ht="18.75">
      <c r="A1647" s="1"/>
      <c r="B1647" s="1"/>
      <c r="C1647" s="1"/>
      <c r="D1647" s="1"/>
      <c r="E1647" s="1"/>
      <c r="F1647" s="9" t="s">
        <v>118</v>
      </c>
      <c r="G1647" s="1"/>
      <c r="H1647" s="1"/>
      <c r="I1647" s="2">
        <f>'Facility Detail'!$G$3475</f>
        <v>2011</v>
      </c>
      <c r="J1647" s="2">
        <f>I1647+1</f>
        <v>2012</v>
      </c>
      <c r="K1647" s="2">
        <f>J1647+1</f>
        <v>2013</v>
      </c>
      <c r="L1647" s="2">
        <f>L1641</f>
        <v>2014</v>
      </c>
      <c r="M1647" s="2">
        <f>M1641</f>
        <v>2015</v>
      </c>
      <c r="N1647" s="2">
        <f>N1641</f>
        <v>2016</v>
      </c>
      <c r="O1647" s="2">
        <f>O1641</f>
        <v>2017</v>
      </c>
      <c r="P1647" s="2">
        <f t="shared" ref="P1647:Q1647" si="816">P1641</f>
        <v>2018</v>
      </c>
      <c r="Q1647" s="2">
        <f t="shared" si="816"/>
        <v>2019</v>
      </c>
      <c r="R1647" s="2">
        <f t="shared" ref="R1647:S1647" si="817">R1641</f>
        <v>2020</v>
      </c>
      <c r="S1647" s="2">
        <f t="shared" si="817"/>
        <v>2021</v>
      </c>
      <c r="T1647" s="2">
        <f t="shared" ref="T1647:U1647" si="818">T1641</f>
        <v>2022</v>
      </c>
      <c r="U1647" s="2">
        <f t="shared" si="818"/>
        <v>2023</v>
      </c>
      <c r="V1647" s="2">
        <f t="shared" ref="V1647" si="819">V1641</f>
        <v>2024</v>
      </c>
    </row>
    <row r="1648" spans="1:22" s="276" customFormat="1">
      <c r="A1648" s="1"/>
      <c r="B1648" s="1"/>
      <c r="C1648" s="1"/>
      <c r="D1648" s="1"/>
      <c r="E1648" s="1"/>
      <c r="F1648" s="1"/>
      <c r="G1648" s="60" t="s">
        <v>10</v>
      </c>
      <c r="H1648" s="55"/>
      <c r="I1648" s="38">
        <f>IF( $J37 = "Eligible", I1645 * 'Facility Detail'!$G$3472, 0 )</f>
        <v>0</v>
      </c>
      <c r="J1648" s="11">
        <f>IF( $J37 = "Eligible", J1645 * 'Facility Detail'!$G$3472, 0 )</f>
        <v>0</v>
      </c>
      <c r="K1648" s="11">
        <f>IF( $J37 = "Eligible", K1645 * 'Facility Detail'!$G$3472, 0 )</f>
        <v>0</v>
      </c>
      <c r="L1648" s="11">
        <f>IF( $J37 = "Eligible", L1645 * 'Facility Detail'!$G$3472, 0 )</f>
        <v>0</v>
      </c>
      <c r="M1648" s="11">
        <f>IF( $J37 = "Eligible", M1645 * 'Facility Detail'!$G$3472, 0 )</f>
        <v>0</v>
      </c>
      <c r="N1648" s="11">
        <f>IF( $J37 = "Eligible", N1645 * 'Facility Detail'!$G$3472, 0 )</f>
        <v>0</v>
      </c>
      <c r="O1648" s="11">
        <f>IF( $J37 = "Eligible", O1645 * 'Facility Detail'!$G$3472, 0 )</f>
        <v>0</v>
      </c>
      <c r="P1648" s="11">
        <f>IF( $J37 = "Eligible", P1645 * 'Facility Detail'!$G$3472, 0 )</f>
        <v>0</v>
      </c>
      <c r="Q1648" s="11">
        <f>IF( $J37 = "Eligible", Q1645 * 'Facility Detail'!$G$3472, 0 )</f>
        <v>0</v>
      </c>
      <c r="R1648" s="11">
        <f>IF( $J37 = "Eligible", R1645 * 'Facility Detail'!$G$3472, 0 )</f>
        <v>0</v>
      </c>
      <c r="S1648" s="11">
        <f>IF( $J37 = "Eligible", S1645 * 'Facility Detail'!$G$3472, 0 )</f>
        <v>0</v>
      </c>
      <c r="T1648" s="11">
        <f>IF( $J37 = "Eligible", T1645 * 'Facility Detail'!$G$3472, 0 )</f>
        <v>0</v>
      </c>
      <c r="U1648" s="11">
        <f>IF( $J37 = "Eligible", U1645 * 'Facility Detail'!$G$3472, 0 )</f>
        <v>0</v>
      </c>
      <c r="V1648" s="370">
        <f>IF( $J37 = "Eligible", V1645 * 'Facility Detail'!$G$3472, 0 )</f>
        <v>0</v>
      </c>
    </row>
    <row r="1649" spans="1:22" s="276" customFormat="1">
      <c r="A1649" s="1"/>
      <c r="B1649" s="1"/>
      <c r="C1649" s="1"/>
      <c r="D1649" s="1"/>
      <c r="E1649" s="1"/>
      <c r="F1649" s="1"/>
      <c r="G1649" s="60" t="s">
        <v>6</v>
      </c>
      <c r="H1649" s="55"/>
      <c r="I1649" s="39">
        <f t="shared" ref="I1649:V1649" si="820">IF( $K37 = "Eligible", I1645, 0 )</f>
        <v>0</v>
      </c>
      <c r="J1649" s="187">
        <f t="shared" si="820"/>
        <v>0</v>
      </c>
      <c r="K1649" s="187">
        <f t="shared" si="820"/>
        <v>0</v>
      </c>
      <c r="L1649" s="187">
        <f t="shared" si="820"/>
        <v>0</v>
      </c>
      <c r="M1649" s="187">
        <f t="shared" si="820"/>
        <v>0</v>
      </c>
      <c r="N1649" s="187">
        <f t="shared" si="820"/>
        <v>0</v>
      </c>
      <c r="O1649" s="187">
        <f t="shared" si="820"/>
        <v>0</v>
      </c>
      <c r="P1649" s="187">
        <f t="shared" si="820"/>
        <v>0</v>
      </c>
      <c r="Q1649" s="187">
        <f t="shared" si="820"/>
        <v>0</v>
      </c>
      <c r="R1649" s="187">
        <f t="shared" si="820"/>
        <v>0</v>
      </c>
      <c r="S1649" s="187">
        <f t="shared" si="820"/>
        <v>0</v>
      </c>
      <c r="T1649" s="187">
        <f t="shared" si="820"/>
        <v>0</v>
      </c>
      <c r="U1649" s="187">
        <f t="shared" si="820"/>
        <v>0</v>
      </c>
      <c r="V1649" s="371">
        <f t="shared" si="820"/>
        <v>0</v>
      </c>
    </row>
    <row r="1650" spans="1:22" s="276" customFormat="1">
      <c r="A1650" s="1"/>
      <c r="B1650" s="1"/>
      <c r="C1650" s="1"/>
      <c r="D1650" s="1"/>
      <c r="E1650" s="1"/>
      <c r="F1650" s="1"/>
      <c r="G1650" s="26" t="s">
        <v>120</v>
      </c>
      <c r="H1650" s="6"/>
      <c r="I1650" s="32">
        <f t="shared" ref="I1650" si="821">SUM(I1648:I1649)</f>
        <v>0</v>
      </c>
      <c r="J1650" s="33">
        <f t="shared" ref="J1650:S1650" si="822">SUM(J1648:J1649)</f>
        <v>0</v>
      </c>
      <c r="K1650" s="33">
        <f t="shared" si="822"/>
        <v>0</v>
      </c>
      <c r="L1650" s="33">
        <f t="shared" si="822"/>
        <v>0</v>
      </c>
      <c r="M1650" s="33">
        <f t="shared" si="822"/>
        <v>0</v>
      </c>
      <c r="N1650" s="33">
        <f t="shared" si="822"/>
        <v>0</v>
      </c>
      <c r="O1650" s="33">
        <f t="shared" si="822"/>
        <v>0</v>
      </c>
      <c r="P1650" s="33">
        <f t="shared" si="822"/>
        <v>0</v>
      </c>
      <c r="Q1650" s="33">
        <f t="shared" si="822"/>
        <v>0</v>
      </c>
      <c r="R1650" s="33">
        <f t="shared" si="822"/>
        <v>0</v>
      </c>
      <c r="S1650" s="33">
        <f t="shared" si="822"/>
        <v>0</v>
      </c>
      <c r="T1650" s="33">
        <f t="shared" ref="T1650:U1650" si="823">SUM(T1648:T1649)</f>
        <v>0</v>
      </c>
      <c r="U1650" s="33">
        <f t="shared" si="823"/>
        <v>0</v>
      </c>
      <c r="V1650" s="33">
        <f t="shared" ref="V1650" si="824">SUM(V1648:V1649)</f>
        <v>0</v>
      </c>
    </row>
    <row r="1651" spans="1:22" s="276" customFormat="1">
      <c r="A1651" s="1"/>
      <c r="B1651" s="1"/>
      <c r="C1651" s="1"/>
      <c r="D1651" s="1"/>
      <c r="E1651" s="1"/>
      <c r="F1651" s="1"/>
      <c r="G1651" s="1"/>
      <c r="H1651" s="1"/>
      <c r="I1651" s="31"/>
      <c r="J1651" s="24"/>
      <c r="K1651" s="24"/>
      <c r="L1651" s="24"/>
      <c r="M1651" s="24"/>
      <c r="N1651" s="24"/>
      <c r="O1651" s="24"/>
      <c r="P1651" s="24"/>
      <c r="Q1651" s="24"/>
      <c r="R1651" s="24"/>
      <c r="S1651" s="24"/>
      <c r="T1651" s="24"/>
      <c r="U1651" s="24"/>
      <c r="V1651" s="24"/>
    </row>
    <row r="1652" spans="1:22" s="276" customFormat="1" ht="18.75">
      <c r="A1652" s="1"/>
      <c r="B1652" s="1"/>
      <c r="C1652" s="1"/>
      <c r="D1652" s="1"/>
      <c r="E1652" s="1"/>
      <c r="F1652" s="9" t="s">
        <v>30</v>
      </c>
      <c r="G1652" s="1"/>
      <c r="H1652" s="1"/>
      <c r="I1652" s="2">
        <f>'Facility Detail'!$G$3475</f>
        <v>2011</v>
      </c>
      <c r="J1652" s="2">
        <f>I1652+1</f>
        <v>2012</v>
      </c>
      <c r="K1652" s="2">
        <f>J1652+1</f>
        <v>2013</v>
      </c>
      <c r="L1652" s="2">
        <f>L1641</f>
        <v>2014</v>
      </c>
      <c r="M1652" s="2">
        <f>M1641</f>
        <v>2015</v>
      </c>
      <c r="N1652" s="2">
        <f>N1641</f>
        <v>2016</v>
      </c>
      <c r="O1652" s="2">
        <f>O1641</f>
        <v>2017</v>
      </c>
      <c r="P1652" s="2">
        <f t="shared" ref="P1652:Q1652" si="825">P1641</f>
        <v>2018</v>
      </c>
      <c r="Q1652" s="2">
        <f t="shared" si="825"/>
        <v>2019</v>
      </c>
      <c r="R1652" s="2">
        <f t="shared" ref="R1652:S1652" si="826">R1641</f>
        <v>2020</v>
      </c>
      <c r="S1652" s="2">
        <f t="shared" si="826"/>
        <v>2021</v>
      </c>
      <c r="T1652" s="2">
        <f t="shared" ref="T1652:U1652" si="827">T1641</f>
        <v>2022</v>
      </c>
      <c r="U1652" s="2">
        <f t="shared" si="827"/>
        <v>2023</v>
      </c>
      <c r="V1652" s="2">
        <f t="shared" ref="V1652" si="828">V1641</f>
        <v>2024</v>
      </c>
    </row>
    <row r="1653" spans="1:22" s="276" customFormat="1">
      <c r="A1653" s="1"/>
      <c r="B1653" s="1"/>
      <c r="C1653" s="1"/>
      <c r="D1653" s="1"/>
      <c r="E1653" s="1"/>
      <c r="F1653" s="1"/>
      <c r="G1653" s="60" t="s">
        <v>47</v>
      </c>
      <c r="H1653" s="55"/>
      <c r="I1653" s="69"/>
      <c r="J1653" s="70"/>
      <c r="K1653" s="70"/>
      <c r="L1653" s="70"/>
      <c r="M1653" s="70"/>
      <c r="N1653" s="70"/>
      <c r="O1653" s="70"/>
      <c r="P1653" s="70"/>
      <c r="Q1653" s="70"/>
      <c r="R1653" s="70"/>
      <c r="S1653" s="70"/>
      <c r="T1653" s="70"/>
      <c r="U1653" s="70"/>
      <c r="V1653" s="372"/>
    </row>
    <row r="1654" spans="1:22" s="276" customFormat="1">
      <c r="A1654" s="1"/>
      <c r="B1654" s="1"/>
      <c r="C1654" s="1"/>
      <c r="D1654" s="1"/>
      <c r="E1654" s="1"/>
      <c r="F1654" s="1"/>
      <c r="G1654" s="61" t="s">
        <v>23</v>
      </c>
      <c r="H1654" s="129"/>
      <c r="I1654" s="71"/>
      <c r="J1654" s="72"/>
      <c r="K1654" s="72"/>
      <c r="L1654" s="72"/>
      <c r="M1654" s="72"/>
      <c r="N1654" s="72"/>
      <c r="O1654" s="72"/>
      <c r="P1654" s="72"/>
      <c r="Q1654" s="72"/>
      <c r="R1654" s="72"/>
      <c r="S1654" s="72"/>
      <c r="T1654" s="72"/>
      <c r="U1654" s="72"/>
      <c r="V1654" s="373"/>
    </row>
    <row r="1655" spans="1:22" s="276" customFormat="1">
      <c r="A1655" s="1"/>
      <c r="B1655" s="1"/>
      <c r="C1655" s="1"/>
      <c r="D1655" s="1"/>
      <c r="E1655" s="1"/>
      <c r="F1655" s="1"/>
      <c r="G1655" s="61" t="s">
        <v>89</v>
      </c>
      <c r="H1655" s="128"/>
      <c r="I1655" s="43"/>
      <c r="J1655" s="44"/>
      <c r="K1655" s="44"/>
      <c r="L1655" s="44"/>
      <c r="M1655" s="44"/>
      <c r="N1655" s="44"/>
      <c r="O1655" s="44"/>
      <c r="P1655" s="44"/>
      <c r="Q1655" s="44"/>
      <c r="R1655" s="44"/>
      <c r="S1655" s="44"/>
      <c r="T1655" s="44"/>
      <c r="U1655" s="44"/>
      <c r="V1655" s="374"/>
    </row>
    <row r="1656" spans="1:22" s="276" customFormat="1" ht="18" customHeight="1">
      <c r="A1656" s="1"/>
      <c r="B1656" s="1"/>
      <c r="C1656" s="1"/>
      <c r="D1656" s="1"/>
      <c r="E1656" s="1"/>
      <c r="F1656" s="1"/>
      <c r="G1656" s="26" t="s">
        <v>90</v>
      </c>
      <c r="H1656" s="1"/>
      <c r="I1656" s="7">
        <f t="shared" ref="I1656:N1656" si="829">SUM(I1653:I1655)</f>
        <v>0</v>
      </c>
      <c r="J1656" s="7">
        <f t="shared" si="829"/>
        <v>0</v>
      </c>
      <c r="K1656" s="7">
        <f t="shared" si="829"/>
        <v>0</v>
      </c>
      <c r="L1656" s="7">
        <f t="shared" si="829"/>
        <v>0</v>
      </c>
      <c r="M1656" s="7">
        <f t="shared" si="829"/>
        <v>0</v>
      </c>
      <c r="N1656" s="7">
        <f t="shared" si="829"/>
        <v>0</v>
      </c>
      <c r="O1656" s="7">
        <f t="shared" ref="O1656:Q1656" si="830">SUM(O1653:O1655)</f>
        <v>0</v>
      </c>
      <c r="P1656" s="7">
        <f t="shared" si="830"/>
        <v>0</v>
      </c>
      <c r="Q1656" s="7">
        <f t="shared" si="830"/>
        <v>0</v>
      </c>
      <c r="R1656" s="7">
        <f t="shared" ref="R1656:S1656" si="831">SUM(R1653:R1655)</f>
        <v>0</v>
      </c>
      <c r="S1656" s="7">
        <f t="shared" si="831"/>
        <v>0</v>
      </c>
      <c r="T1656" s="7">
        <f t="shared" ref="T1656:U1656" si="832">SUM(T1653:T1655)</f>
        <v>0</v>
      </c>
      <c r="U1656" s="132">
        <f t="shared" si="832"/>
        <v>0</v>
      </c>
      <c r="V1656" s="7">
        <f t="shared" ref="V1656" si="833">SUM(V1653:V1655)</f>
        <v>0</v>
      </c>
    </row>
    <row r="1657" spans="1:22" s="276" customFormat="1">
      <c r="A1657" s="1"/>
      <c r="B1657" s="1"/>
      <c r="C1657" s="1"/>
      <c r="D1657" s="1"/>
      <c r="E1657" s="1"/>
      <c r="F1657" s="1"/>
      <c r="G1657" s="6"/>
      <c r="H1657" s="1"/>
      <c r="I1657" s="7"/>
      <c r="J1657" s="7"/>
      <c r="K1657" s="7"/>
      <c r="L1657" s="23"/>
      <c r="M1657" s="23"/>
      <c r="N1657" s="23"/>
      <c r="O1657" s="23"/>
      <c r="P1657" s="23"/>
      <c r="Q1657" s="23"/>
      <c r="R1657" s="23"/>
      <c r="S1657" s="23"/>
      <c r="T1657" s="23"/>
      <c r="U1657" s="23"/>
      <c r="V1657" s="23"/>
    </row>
    <row r="1658" spans="1:22" s="276" customFormat="1" ht="18.75">
      <c r="A1658" s="1"/>
      <c r="B1658" s="1"/>
      <c r="C1658" s="1"/>
      <c r="D1658" s="1"/>
      <c r="E1658" s="1"/>
      <c r="F1658" s="9" t="s">
        <v>100</v>
      </c>
      <c r="G1658" s="1"/>
      <c r="H1658" s="1"/>
      <c r="I1658" s="2">
        <f>'Facility Detail'!$G$3475</f>
        <v>2011</v>
      </c>
      <c r="J1658" s="2">
        <f t="shared" ref="J1658:P1658" si="834">I1658+1</f>
        <v>2012</v>
      </c>
      <c r="K1658" s="2">
        <f t="shared" si="834"/>
        <v>2013</v>
      </c>
      <c r="L1658" s="2">
        <f t="shared" si="834"/>
        <v>2014</v>
      </c>
      <c r="M1658" s="2">
        <f>L1658+1</f>
        <v>2015</v>
      </c>
      <c r="N1658" s="2">
        <f t="shared" si="834"/>
        <v>2016</v>
      </c>
      <c r="O1658" s="2">
        <f t="shared" si="834"/>
        <v>2017</v>
      </c>
      <c r="P1658" s="2">
        <f t="shared" si="834"/>
        <v>2018</v>
      </c>
      <c r="Q1658" s="2">
        <f t="shared" ref="Q1658" si="835">P1658+1</f>
        <v>2019</v>
      </c>
      <c r="R1658" s="2">
        <f t="shared" ref="R1658" si="836">Q1658+1</f>
        <v>2020</v>
      </c>
      <c r="S1658" s="2">
        <f>R1658+1</f>
        <v>2021</v>
      </c>
      <c r="T1658" s="2">
        <f>S1658+1</f>
        <v>2022</v>
      </c>
      <c r="U1658" s="2">
        <f>T1658+1</f>
        <v>2023</v>
      </c>
      <c r="V1658" s="2">
        <f>U1658+1</f>
        <v>2024</v>
      </c>
    </row>
    <row r="1659" spans="1:22" s="276" customFormat="1">
      <c r="A1659" s="1"/>
      <c r="B1659" s="1"/>
      <c r="C1659" s="1"/>
      <c r="D1659" s="1"/>
      <c r="E1659" s="1"/>
      <c r="F1659" s="1"/>
      <c r="G1659" s="60" t="str">
        <f xml:space="preserve"> 'Facility Detail'!$G$3475 &amp; " Surplus Applied to " &amp; ( 'Facility Detail'!$G$3475 + 1 )</f>
        <v>2011 Surplus Applied to 2012</v>
      </c>
      <c r="H1659" s="1"/>
      <c r="I1659" s="3">
        <f>I1645</f>
        <v>7963</v>
      </c>
      <c r="J1659" s="45">
        <f>I1659</f>
        <v>7963</v>
      </c>
      <c r="K1659" s="102"/>
      <c r="L1659" s="102"/>
      <c r="M1659" s="102"/>
      <c r="N1659" s="102"/>
      <c r="O1659" s="102"/>
      <c r="P1659" s="102"/>
      <c r="Q1659" s="102"/>
      <c r="R1659" s="102"/>
      <c r="S1659" s="102"/>
      <c r="T1659" s="102"/>
      <c r="U1659" s="210"/>
      <c r="V1659" s="376"/>
    </row>
    <row r="1660" spans="1:22" s="276" customFormat="1">
      <c r="A1660" s="1"/>
      <c r="B1660" s="1"/>
      <c r="C1660" s="1"/>
      <c r="D1660" s="1"/>
      <c r="E1660" s="1"/>
      <c r="F1660" s="1"/>
      <c r="G1660" s="60" t="str">
        <f xml:space="preserve"> ( 'Facility Detail'!$G$3475 + 1 ) &amp; " Surplus Applied to " &amp; ( 'Facility Detail'!$G$3475 )</f>
        <v>2012 Surplus Applied to 2011</v>
      </c>
      <c r="H1660" s="1"/>
      <c r="I1660" s="35">
        <f>J1660</f>
        <v>0</v>
      </c>
      <c r="J1660" s="40"/>
      <c r="K1660" s="103"/>
      <c r="L1660" s="103"/>
      <c r="M1660" s="103"/>
      <c r="N1660" s="103"/>
      <c r="O1660" s="58"/>
      <c r="P1660" s="58"/>
      <c r="Q1660" s="58"/>
      <c r="R1660" s="58"/>
      <c r="S1660" s="58"/>
      <c r="T1660" s="58"/>
      <c r="U1660" s="211"/>
      <c r="V1660" s="377"/>
    </row>
    <row r="1661" spans="1:22" s="276" customFormat="1">
      <c r="A1661" s="1"/>
      <c r="B1661" s="1"/>
      <c r="C1661" s="1"/>
      <c r="D1661" s="1"/>
      <c r="E1661" s="1"/>
      <c r="F1661" s="1"/>
      <c r="G1661" s="60" t="str">
        <f xml:space="preserve"> ( 'Facility Detail'!$G$3475 + 1 ) &amp; " Surplus Applied to " &amp; ( 'Facility Detail'!$G$3475 + 2 )</f>
        <v>2012 Surplus Applied to 2013</v>
      </c>
      <c r="H1661" s="1"/>
      <c r="I1661" s="46"/>
      <c r="J1661" s="10"/>
      <c r="K1661" s="54">
        <f>J1661</f>
        <v>0</v>
      </c>
      <c r="L1661" s="103"/>
      <c r="M1661" s="103"/>
      <c r="N1661" s="103"/>
      <c r="O1661" s="58"/>
      <c r="P1661" s="58"/>
      <c r="Q1661" s="58"/>
      <c r="R1661" s="58"/>
      <c r="S1661" s="58"/>
      <c r="T1661" s="58"/>
      <c r="U1661" s="211"/>
      <c r="V1661" s="377"/>
    </row>
    <row r="1662" spans="1:22" s="276" customFormat="1">
      <c r="A1662" s="1"/>
      <c r="B1662" s="1"/>
      <c r="C1662" s="1"/>
      <c r="D1662" s="1"/>
      <c r="E1662" s="1"/>
      <c r="F1662" s="1"/>
      <c r="G1662" s="60" t="str">
        <f xml:space="preserve"> ( 'Facility Detail'!$G$3475 + 2 ) &amp; " Surplus Applied to " &amp; ( 'Facility Detail'!$G$3475 + 1 )</f>
        <v>2013 Surplus Applied to 2012</v>
      </c>
      <c r="H1662" s="1"/>
      <c r="I1662" s="46"/>
      <c r="J1662" s="54">
        <f>K1662</f>
        <v>0</v>
      </c>
      <c r="K1662" s="109"/>
      <c r="L1662" s="103"/>
      <c r="M1662" s="103"/>
      <c r="N1662" s="103"/>
      <c r="O1662" s="58"/>
      <c r="P1662" s="58"/>
      <c r="Q1662" s="58"/>
      <c r="R1662" s="58"/>
      <c r="S1662" s="58"/>
      <c r="T1662" s="58"/>
      <c r="U1662" s="211"/>
      <c r="V1662" s="377"/>
    </row>
    <row r="1663" spans="1:22" s="276" customFormat="1">
      <c r="A1663" s="1"/>
      <c r="B1663" s="1"/>
      <c r="C1663" s="1"/>
      <c r="D1663" s="1"/>
      <c r="E1663" s="1"/>
      <c r="F1663" s="1"/>
      <c r="G1663" s="60" t="str">
        <f xml:space="preserve"> ( 'Facility Detail'!$G$3475 + 2 ) &amp; " Surplus Applied to " &amp; ( 'Facility Detail'!$G$3475 + 3 )</f>
        <v>2013 Surplus Applied to 2014</v>
      </c>
      <c r="H1663" s="1"/>
      <c r="I1663" s="110"/>
      <c r="J1663" s="112"/>
      <c r="K1663" s="40"/>
      <c r="L1663" s="113">
        <f>K1663</f>
        <v>0</v>
      </c>
      <c r="M1663" s="103"/>
      <c r="N1663" s="103"/>
      <c r="O1663" s="58"/>
      <c r="P1663" s="58"/>
      <c r="Q1663" s="58"/>
      <c r="R1663" s="58"/>
      <c r="S1663" s="58"/>
      <c r="T1663" s="58"/>
      <c r="U1663" s="211"/>
      <c r="V1663" s="377"/>
    </row>
    <row r="1664" spans="1:22" s="276" customFormat="1">
      <c r="A1664" s="1"/>
      <c r="B1664" s="1"/>
      <c r="C1664" s="1"/>
      <c r="D1664" s="1"/>
      <c r="E1664" s="1"/>
      <c r="F1664" s="1"/>
      <c r="G1664" s="60" t="str">
        <f xml:space="preserve"> ( 'Facility Detail'!$G$3475 + 3 ) &amp; " Surplus Applied to " &amp; ( 'Facility Detail'!$G$3475 + 2 )</f>
        <v>2014 Surplus Applied to 2013</v>
      </c>
      <c r="H1664" s="1"/>
      <c r="I1664" s="110"/>
      <c r="J1664" s="112"/>
      <c r="K1664" s="111">
        <f>L1664</f>
        <v>0</v>
      </c>
      <c r="L1664" s="40"/>
      <c r="M1664" s="103"/>
      <c r="N1664" s="112"/>
      <c r="O1664" s="58" t="s">
        <v>169</v>
      </c>
      <c r="P1664" s="58" t="s">
        <v>169</v>
      </c>
      <c r="Q1664" s="58" t="s">
        <v>169</v>
      </c>
      <c r="R1664" s="58"/>
      <c r="S1664" s="58"/>
      <c r="T1664" s="58"/>
      <c r="U1664" s="211"/>
      <c r="V1664" s="377"/>
    </row>
    <row r="1665" spans="1:22" s="276" customFormat="1">
      <c r="A1665" s="1"/>
      <c r="B1665" s="1"/>
      <c r="C1665" s="1"/>
      <c r="D1665" s="1"/>
      <c r="E1665" s="1"/>
      <c r="F1665" s="1"/>
      <c r="G1665" s="60" t="str">
        <f xml:space="preserve"> ( 'Facility Detail'!$G$3475 + 3 ) &amp; " Surplus Applied to " &amp; ( 'Facility Detail'!$G$3475 + 4 )</f>
        <v>2014 Surplus Applied to 2015</v>
      </c>
      <c r="H1665" s="1"/>
      <c r="I1665" s="46"/>
      <c r="J1665" s="114"/>
      <c r="K1665" s="114"/>
      <c r="L1665" s="10">
        <f>L1645</f>
        <v>0</v>
      </c>
      <c r="M1665" s="115">
        <f>L1665</f>
        <v>0</v>
      </c>
      <c r="N1665" s="114"/>
      <c r="O1665" s="114"/>
      <c r="P1665" s="114"/>
      <c r="Q1665" s="114"/>
      <c r="R1665" s="58"/>
      <c r="S1665" s="58"/>
      <c r="T1665" s="58"/>
      <c r="U1665" s="211"/>
      <c r="V1665" s="377"/>
    </row>
    <row r="1666" spans="1:22">
      <c r="G1666" s="60" t="str">
        <f xml:space="preserve"> ( 'Facility Detail'!$G$3475 + 4 ) &amp; " Surplus Applied to " &amp; ( 'Facility Detail'!$G$3475 + 3 )</f>
        <v>2015 Surplus Applied to 2014</v>
      </c>
      <c r="I1666" s="46"/>
      <c r="J1666" s="114"/>
      <c r="K1666" s="114"/>
      <c r="L1666" s="54">
        <f>M1666</f>
        <v>0</v>
      </c>
      <c r="M1666" s="117"/>
      <c r="N1666" s="114"/>
      <c r="O1666" s="114"/>
      <c r="P1666" s="114"/>
      <c r="Q1666" s="114"/>
      <c r="R1666" s="58"/>
      <c r="S1666" s="58"/>
      <c r="T1666" s="58"/>
      <c r="U1666" s="211"/>
      <c r="V1666" s="377"/>
    </row>
    <row r="1667" spans="1:22">
      <c r="G1667" s="60" t="str">
        <f xml:space="preserve"> ( 'Facility Detail'!$G$3475 + 4 ) &amp; " Surplus Applied to " &amp; ( 'Facility Detail'!$G$3475 + 5 )</f>
        <v>2015 Surplus Applied to 2016</v>
      </c>
      <c r="I1667" s="46"/>
      <c r="J1667" s="114"/>
      <c r="K1667" s="114"/>
      <c r="L1667" s="114"/>
      <c r="M1667" s="117">
        <f>M1645</f>
        <v>8028</v>
      </c>
      <c r="N1667" s="54">
        <f>M1667</f>
        <v>8028</v>
      </c>
      <c r="O1667" s="58"/>
      <c r="P1667" s="58"/>
      <c r="Q1667" s="58"/>
      <c r="R1667" s="58"/>
      <c r="S1667" s="58"/>
      <c r="T1667" s="58"/>
      <c r="U1667" s="211"/>
      <c r="V1667" s="377"/>
    </row>
    <row r="1668" spans="1:22">
      <c r="G1668" s="60" t="str">
        <f xml:space="preserve"> ( 'Facility Detail'!$G$3475 + 5 ) &amp; " Surplus Applied to " &amp; ( 'Facility Detail'!$G$3475 + 4 )</f>
        <v>2016 Surplus Applied to 2015</v>
      </c>
      <c r="H1668" s="55"/>
      <c r="I1668" s="46"/>
      <c r="J1668" s="114"/>
      <c r="K1668" s="114"/>
      <c r="L1668" s="114"/>
      <c r="M1668" s="54">
        <f>N1668</f>
        <v>0</v>
      </c>
      <c r="N1668" s="117"/>
      <c r="O1668" s="58"/>
      <c r="P1668" s="58"/>
      <c r="Q1668" s="58"/>
      <c r="R1668" s="58"/>
      <c r="S1668" s="58"/>
      <c r="T1668" s="58"/>
      <c r="U1668" s="211"/>
      <c r="V1668" s="377"/>
    </row>
    <row r="1669" spans="1:22">
      <c r="G1669" s="60" t="str">
        <f xml:space="preserve"> ( 'Facility Detail'!$G$3475 + 5 ) &amp; " Surplus Applied to " &amp; ( 'Facility Detail'!$G$3475 + 6 )</f>
        <v>2016 Surplus Applied to 2017</v>
      </c>
      <c r="H1669" s="55"/>
      <c r="I1669" s="46"/>
      <c r="J1669" s="114"/>
      <c r="K1669" s="114"/>
      <c r="L1669" s="114"/>
      <c r="M1669" s="114"/>
      <c r="N1669" s="117">
        <f>N1645</f>
        <v>10218</v>
      </c>
      <c r="O1669" s="54">
        <f>N1669</f>
        <v>10218</v>
      </c>
      <c r="P1669" s="58"/>
      <c r="Q1669" s="58"/>
      <c r="R1669" s="58"/>
      <c r="S1669" s="58"/>
      <c r="T1669" s="58"/>
      <c r="U1669" s="211"/>
      <c r="V1669" s="377"/>
    </row>
    <row r="1670" spans="1:22">
      <c r="G1670" s="60" t="s">
        <v>167</v>
      </c>
      <c r="I1670" s="46"/>
      <c r="J1670" s="114"/>
      <c r="K1670" s="114"/>
      <c r="L1670" s="114"/>
      <c r="M1670" s="114"/>
      <c r="N1670" s="116"/>
      <c r="O1670" s="117"/>
      <c r="P1670" s="114"/>
      <c r="Q1670" s="114"/>
      <c r="R1670" s="58"/>
      <c r="S1670" s="58"/>
      <c r="T1670" s="58"/>
      <c r="U1670" s="211"/>
      <c r="V1670" s="377"/>
    </row>
    <row r="1671" spans="1:22">
      <c r="G1671" s="60" t="s">
        <v>168</v>
      </c>
      <c r="I1671" s="46"/>
      <c r="J1671" s="114"/>
      <c r="K1671" s="114"/>
      <c r="L1671" s="114"/>
      <c r="M1671" s="114"/>
      <c r="N1671" s="114"/>
      <c r="O1671" s="117">
        <v>8846</v>
      </c>
      <c r="P1671" s="116">
        <f>O1671</f>
        <v>8846</v>
      </c>
      <c r="Q1671" s="114"/>
      <c r="R1671" s="58"/>
      <c r="S1671" s="58"/>
      <c r="T1671" s="58"/>
      <c r="U1671" s="211"/>
      <c r="V1671" s="377"/>
    </row>
    <row r="1672" spans="1:22">
      <c r="G1672" s="60" t="s">
        <v>185</v>
      </c>
      <c r="I1672" s="46"/>
      <c r="J1672" s="114"/>
      <c r="K1672" s="114"/>
      <c r="L1672" s="114"/>
      <c r="M1672" s="114"/>
      <c r="N1672" s="114"/>
      <c r="O1672" s="116"/>
      <c r="P1672" s="117"/>
      <c r="Q1672" s="114"/>
      <c r="R1672" s="58"/>
      <c r="S1672" s="58"/>
      <c r="T1672" s="58"/>
      <c r="U1672" s="211"/>
      <c r="V1672" s="377"/>
    </row>
    <row r="1673" spans="1:22">
      <c r="G1673" s="60" t="s">
        <v>186</v>
      </c>
      <c r="I1673" s="47"/>
      <c r="J1673" s="104"/>
      <c r="K1673" s="104"/>
      <c r="L1673" s="104"/>
      <c r="M1673" s="104"/>
      <c r="N1673" s="104"/>
      <c r="O1673" s="104"/>
      <c r="P1673" s="118">
        <f>P1645</f>
        <v>1923</v>
      </c>
      <c r="Q1673" s="161">
        <f>P1673</f>
        <v>1923</v>
      </c>
      <c r="R1673" s="188"/>
      <c r="S1673" s="188"/>
      <c r="T1673" s="188"/>
      <c r="U1673" s="364"/>
      <c r="V1673" s="383"/>
    </row>
    <row r="1674" spans="1:22">
      <c r="B1674" s="1" t="s">
        <v>136</v>
      </c>
      <c r="G1674" s="26" t="s">
        <v>17</v>
      </c>
      <c r="I1674" s="7">
        <f xml:space="preserve"> I1660 - I1659</f>
        <v>-7963</v>
      </c>
      <c r="J1674" s="7">
        <f xml:space="preserve"> J1659 + J1662 - J1661 - J1660</f>
        <v>7963</v>
      </c>
      <c r="K1674" s="7">
        <f>K1661 - K1662 -K1663</f>
        <v>0</v>
      </c>
      <c r="L1674" s="7">
        <f>L1663-L1664-L1665</f>
        <v>0</v>
      </c>
      <c r="M1674" s="132">
        <f>M1665-M1666-M1667</f>
        <v>-8028</v>
      </c>
      <c r="N1674" s="7">
        <f>N1667-N1668-N1669</f>
        <v>-2190</v>
      </c>
      <c r="O1674" s="156">
        <f>O1669-O1670-O1671</f>
        <v>1372</v>
      </c>
      <c r="P1674" s="162">
        <f>P1671-P1672-P1673</f>
        <v>6923</v>
      </c>
      <c r="Q1674" s="162">
        <f>Q1673</f>
        <v>1923</v>
      </c>
      <c r="R1674" s="162">
        <f t="shared" ref="R1674:S1674" si="837">R1671-R1672-R1673</f>
        <v>0</v>
      </c>
      <c r="S1674" s="162">
        <f t="shared" si="837"/>
        <v>0</v>
      </c>
      <c r="T1674" s="162">
        <f t="shared" ref="T1674:U1674" si="838">T1671-T1672-T1673</f>
        <v>0</v>
      </c>
      <c r="U1674" s="393">
        <f t="shared" si="838"/>
        <v>0</v>
      </c>
      <c r="V1674" s="162">
        <f t="shared" ref="V1674" si="839">V1671-V1672-V1673</f>
        <v>0</v>
      </c>
    </row>
    <row r="1675" spans="1:22">
      <c r="G1675" s="6"/>
      <c r="I1675" s="7"/>
      <c r="J1675" s="7"/>
      <c r="K1675" s="7"/>
      <c r="L1675" s="7"/>
      <c r="M1675" s="138"/>
      <c r="N1675" s="7"/>
      <c r="O1675" s="7"/>
      <c r="P1675" s="7"/>
      <c r="Q1675" s="7"/>
      <c r="R1675" s="7"/>
      <c r="S1675" s="7"/>
      <c r="T1675" s="7"/>
      <c r="U1675" s="132"/>
      <c r="V1675" s="7"/>
    </row>
    <row r="1676" spans="1:22">
      <c r="G1676" s="26" t="s">
        <v>12</v>
      </c>
      <c r="H1676" s="55"/>
      <c r="I1676" s="149"/>
      <c r="J1676" s="150"/>
      <c r="K1676" s="150"/>
      <c r="L1676" s="150"/>
      <c r="M1676" s="150"/>
      <c r="N1676" s="150"/>
      <c r="O1676" s="150"/>
      <c r="P1676" s="150"/>
      <c r="Q1676" s="150"/>
      <c r="R1676" s="150"/>
      <c r="S1676" s="150"/>
      <c r="T1676" s="150"/>
      <c r="U1676" s="150"/>
      <c r="V1676" s="384"/>
    </row>
    <row r="1677" spans="1:22">
      <c r="G1677" s="6"/>
      <c r="I1677" s="148"/>
      <c r="J1677" s="148"/>
      <c r="K1677" s="148"/>
      <c r="L1677" s="148"/>
      <c r="M1677" s="148"/>
      <c r="N1677" s="148"/>
      <c r="O1677" s="148"/>
      <c r="P1677" s="148"/>
      <c r="Q1677" s="148"/>
      <c r="R1677" s="148"/>
      <c r="S1677" s="148"/>
      <c r="T1677" s="148"/>
      <c r="U1677" s="148"/>
      <c r="V1677" s="148"/>
    </row>
    <row r="1678" spans="1:22" ht="18.75">
      <c r="C1678" s="1" t="s">
        <v>136</v>
      </c>
      <c r="D1678" s="1" t="s">
        <v>137</v>
      </c>
      <c r="E1678" s="1" t="s">
        <v>107</v>
      </c>
      <c r="F1678" s="9" t="s">
        <v>26</v>
      </c>
      <c r="H1678" s="55"/>
      <c r="I1678" s="151">
        <f t="shared" ref="I1678:Q1678" si="840" xml:space="preserve"> I1645 + I1650 - I1656 + I1674 + I1676</f>
        <v>0</v>
      </c>
      <c r="J1678" s="152">
        <f t="shared" si="840"/>
        <v>7963</v>
      </c>
      <c r="K1678" s="152">
        <f t="shared" si="840"/>
        <v>0</v>
      </c>
      <c r="L1678" s="152">
        <f t="shared" si="840"/>
        <v>0</v>
      </c>
      <c r="M1678" s="152">
        <f t="shared" si="840"/>
        <v>0</v>
      </c>
      <c r="N1678" s="152">
        <f t="shared" si="840"/>
        <v>8028</v>
      </c>
      <c r="O1678" s="152">
        <f t="shared" si="840"/>
        <v>10218</v>
      </c>
      <c r="P1678" s="152">
        <f t="shared" si="840"/>
        <v>8846</v>
      </c>
      <c r="Q1678" s="152">
        <f t="shared" si="840"/>
        <v>1923</v>
      </c>
      <c r="R1678" s="152">
        <f t="shared" ref="R1678:S1678" si="841" xml:space="preserve"> R1645 + R1650 - R1656 + R1674 + R1676</f>
        <v>0</v>
      </c>
      <c r="S1678" s="152">
        <f t="shared" si="841"/>
        <v>0</v>
      </c>
      <c r="T1678" s="152">
        <f t="shared" ref="T1678:U1678" si="842" xml:space="preserve"> T1645 + T1650 - T1656 + T1674 + T1676</f>
        <v>0</v>
      </c>
      <c r="U1678" s="152">
        <f t="shared" si="842"/>
        <v>0</v>
      </c>
      <c r="V1678" s="385">
        <f t="shared" ref="V1678" si="843" xml:space="preserve"> V1645 + V1650 - V1656 + V1674 + V1676</f>
        <v>0</v>
      </c>
    </row>
    <row r="1679" spans="1:22">
      <c r="G1679" s="6"/>
      <c r="I1679" s="7"/>
      <c r="J1679" s="7"/>
      <c r="K1679" s="7"/>
      <c r="L1679" s="23"/>
      <c r="M1679" s="23"/>
      <c r="N1679" s="23"/>
      <c r="O1679" s="23"/>
      <c r="P1679" s="23"/>
      <c r="Q1679" s="23"/>
      <c r="R1679" s="23"/>
      <c r="S1679" s="23"/>
      <c r="T1679" s="23"/>
      <c r="U1679" s="23"/>
      <c r="V1679" s="23"/>
    </row>
    <row r="1680" spans="1:22">
      <c r="S1680" s="1"/>
    </row>
    <row r="1681" spans="1:22" ht="15.75" thickBot="1">
      <c r="S1681" s="1"/>
    </row>
    <row r="1682" spans="1:22">
      <c r="F1682" s="8"/>
      <c r="G1682" s="8"/>
      <c r="H1682" s="8"/>
      <c r="I1682" s="8"/>
      <c r="J1682" s="8"/>
      <c r="K1682" s="8"/>
      <c r="L1682" s="8"/>
      <c r="M1682" s="8"/>
      <c r="N1682" s="8"/>
      <c r="O1682" s="8"/>
      <c r="P1682" s="8"/>
      <c r="Q1682" s="8"/>
      <c r="R1682" s="8"/>
      <c r="S1682" s="8"/>
      <c r="T1682" s="8"/>
      <c r="U1682" s="8"/>
      <c r="V1682" s="8"/>
    </row>
    <row r="1683" spans="1:22" ht="15.75" thickBot="1">
      <c r="S1683" s="1"/>
    </row>
    <row r="1684" spans="1:22" ht="21.75" thickBot="1">
      <c r="F1684" s="13" t="s">
        <v>4</v>
      </c>
      <c r="G1684" s="13"/>
      <c r="H1684" s="179" t="s">
        <v>204</v>
      </c>
      <c r="I1684" s="177"/>
      <c r="S1684" s="1"/>
    </row>
    <row r="1685" spans="1:22">
      <c r="S1685" s="1"/>
    </row>
    <row r="1686" spans="1:22" ht="18.75">
      <c r="F1686" s="9" t="s">
        <v>21</v>
      </c>
      <c r="G1686" s="9"/>
      <c r="I1686" s="2">
        <f>'Facility Detail'!$G$3475</f>
        <v>2011</v>
      </c>
      <c r="J1686" s="2">
        <f t="shared" ref="J1686:R1686" si="844">I1686+1</f>
        <v>2012</v>
      </c>
      <c r="K1686" s="2">
        <f t="shared" si="844"/>
        <v>2013</v>
      </c>
      <c r="L1686" s="2">
        <f t="shared" si="844"/>
        <v>2014</v>
      </c>
      <c r="M1686" s="2">
        <f>L1686+1</f>
        <v>2015</v>
      </c>
      <c r="N1686" s="2">
        <f t="shared" si="844"/>
        <v>2016</v>
      </c>
      <c r="O1686" s="2">
        <f t="shared" si="844"/>
        <v>2017</v>
      </c>
      <c r="P1686" s="2">
        <f t="shared" si="844"/>
        <v>2018</v>
      </c>
      <c r="Q1686" s="2">
        <f t="shared" si="844"/>
        <v>2019</v>
      </c>
      <c r="R1686" s="2">
        <f t="shared" si="844"/>
        <v>2020</v>
      </c>
      <c r="S1686" s="2">
        <f>R1686+1</f>
        <v>2021</v>
      </c>
      <c r="T1686" s="2">
        <f>S1686+1</f>
        <v>2022</v>
      </c>
      <c r="U1686" s="2">
        <f>T1686+1</f>
        <v>2023</v>
      </c>
      <c r="V1686" s="2">
        <f>U1686+1</f>
        <v>2024</v>
      </c>
    </row>
    <row r="1687" spans="1:22">
      <c r="G1687" s="60" t="str">
        <f>"Total MWh Produced / Purchased from " &amp; H1684</f>
        <v>Total MWh Produced / Purchased from JC Boyle (Upgrate 2005)</v>
      </c>
      <c r="H1687" s="55"/>
      <c r="I1687" s="3"/>
      <c r="J1687" s="4">
        <v>3462.2784000000001</v>
      </c>
      <c r="K1687" s="4">
        <v>2402.4095999999995</v>
      </c>
      <c r="L1687" s="4">
        <v>2295</v>
      </c>
      <c r="M1687" s="4">
        <v>2130</v>
      </c>
      <c r="N1687" s="4">
        <v>2857</v>
      </c>
      <c r="O1687" s="4">
        <v>4238</v>
      </c>
      <c r="P1687" s="4">
        <v>2580.8517000000006</v>
      </c>
      <c r="Q1687" s="4">
        <v>3044</v>
      </c>
      <c r="R1687" s="4">
        <v>2362</v>
      </c>
      <c r="S1687" s="4">
        <v>2053</v>
      </c>
      <c r="T1687" s="4">
        <v>2089</v>
      </c>
      <c r="U1687" s="4">
        <v>2553.6265999999991</v>
      </c>
      <c r="V1687" s="369">
        <v>0</v>
      </c>
    </row>
    <row r="1688" spans="1:22">
      <c r="G1688" s="60" t="s">
        <v>25</v>
      </c>
      <c r="H1688" s="55"/>
      <c r="I1688" s="260"/>
      <c r="J1688" s="41">
        <v>1</v>
      </c>
      <c r="K1688" s="41">
        <v>1</v>
      </c>
      <c r="L1688" s="41">
        <v>1</v>
      </c>
      <c r="M1688" s="41">
        <v>1</v>
      </c>
      <c r="N1688" s="41">
        <v>1</v>
      </c>
      <c r="O1688" s="41">
        <v>1</v>
      </c>
      <c r="P1688" s="41">
        <v>1</v>
      </c>
      <c r="Q1688" s="41">
        <v>1</v>
      </c>
      <c r="R1688" s="41">
        <v>1</v>
      </c>
      <c r="S1688" s="41">
        <v>1</v>
      </c>
      <c r="T1688" s="41">
        <v>1</v>
      </c>
      <c r="U1688" s="41">
        <v>1</v>
      </c>
      <c r="V1688" s="381">
        <v>1</v>
      </c>
    </row>
    <row r="1689" spans="1:22">
      <c r="G1689" s="60" t="s">
        <v>20</v>
      </c>
      <c r="H1689" s="55"/>
      <c r="I1689" s="261"/>
      <c r="J1689" s="36">
        <v>7.9619999999999996E-2</v>
      </c>
      <c r="K1689" s="36">
        <v>7.8747999999999999E-2</v>
      </c>
      <c r="L1689" s="36">
        <v>8.0235000000000001E-2</v>
      </c>
      <c r="M1689" s="36">
        <v>8.0535999999999996E-2</v>
      </c>
      <c r="N1689" s="36">
        <v>8.1698151927344531E-2</v>
      </c>
      <c r="O1689" s="36">
        <v>8.0833713568703974E-2</v>
      </c>
      <c r="P1689" s="36">
        <v>7.9451999999999995E-2</v>
      </c>
      <c r="Q1689" s="36">
        <v>7.6724662968274293E-2</v>
      </c>
      <c r="R1689" s="36">
        <f>R1404</f>
        <v>8.1268700519883177E-2</v>
      </c>
      <c r="S1689" s="345">
        <f>S2</f>
        <v>7.9696892166366717E-2</v>
      </c>
      <c r="T1689" s="36">
        <f>T2</f>
        <v>7.8737918965874246E-2</v>
      </c>
      <c r="U1689" s="36">
        <f>U2</f>
        <v>7.7386335360771719E-2</v>
      </c>
      <c r="V1689" s="388">
        <f>V2</f>
        <v>7.7478165526227077E-2</v>
      </c>
    </row>
    <row r="1690" spans="1:22">
      <c r="A1690" s="1" t="s">
        <v>219</v>
      </c>
      <c r="G1690" s="26" t="s">
        <v>22</v>
      </c>
      <c r="H1690" s="6"/>
      <c r="I1690" s="30">
        <f xml:space="preserve"> ROUND(I1687 * I1688 * I1689,0)</f>
        <v>0</v>
      </c>
      <c r="J1690" s="30">
        <v>276</v>
      </c>
      <c r="K1690" s="30">
        <v>189</v>
      </c>
      <c r="L1690" s="30">
        <v>184</v>
      </c>
      <c r="M1690" s="30">
        <v>172</v>
      </c>
      <c r="N1690" s="155">
        <v>235</v>
      </c>
      <c r="O1690" s="155">
        <v>342</v>
      </c>
      <c r="P1690" s="155">
        <v>205</v>
      </c>
      <c r="Q1690" s="155">
        <f t="shared" ref="Q1690:V1690" si="845" xml:space="preserve"> ROUND(Q1687 * Q1688 * Q1689,0)</f>
        <v>234</v>
      </c>
      <c r="R1690" s="155">
        <f t="shared" si="845"/>
        <v>192</v>
      </c>
      <c r="S1690" s="155">
        <f t="shared" si="845"/>
        <v>164</v>
      </c>
      <c r="T1690" s="155">
        <f t="shared" si="845"/>
        <v>164</v>
      </c>
      <c r="U1690" s="155">
        <f t="shared" si="845"/>
        <v>198</v>
      </c>
      <c r="V1690" s="155">
        <f t="shared" si="845"/>
        <v>0</v>
      </c>
    </row>
    <row r="1691" spans="1:22">
      <c r="I1691" s="29"/>
      <c r="J1691" s="29"/>
      <c r="K1691" s="29"/>
      <c r="L1691" s="29"/>
      <c r="M1691" s="29"/>
      <c r="N1691" s="20"/>
      <c r="O1691" s="20"/>
      <c r="P1691" s="20"/>
      <c r="Q1691" s="20"/>
      <c r="R1691" s="20"/>
      <c r="S1691" s="20"/>
      <c r="T1691" s="20"/>
      <c r="U1691" s="20"/>
      <c r="V1691" s="20"/>
    </row>
    <row r="1692" spans="1:22" ht="18.75">
      <c r="F1692" s="9" t="s">
        <v>118</v>
      </c>
      <c r="I1692" s="2">
        <f>'Facility Detail'!$G$3475</f>
        <v>2011</v>
      </c>
      <c r="J1692" s="2">
        <f>I1692+1</f>
        <v>2012</v>
      </c>
      <c r="K1692" s="2">
        <f>J1692+1</f>
        <v>2013</v>
      </c>
      <c r="L1692" s="2">
        <f t="shared" ref="L1692:S1692" si="846">L1686</f>
        <v>2014</v>
      </c>
      <c r="M1692" s="2">
        <f t="shared" si="846"/>
        <v>2015</v>
      </c>
      <c r="N1692" s="2">
        <f t="shared" si="846"/>
        <v>2016</v>
      </c>
      <c r="O1692" s="2">
        <f t="shared" si="846"/>
        <v>2017</v>
      </c>
      <c r="P1692" s="2">
        <f t="shared" si="846"/>
        <v>2018</v>
      </c>
      <c r="Q1692" s="2">
        <f t="shared" si="846"/>
        <v>2019</v>
      </c>
      <c r="R1692" s="2">
        <f t="shared" si="846"/>
        <v>2020</v>
      </c>
      <c r="S1692" s="2">
        <f t="shared" si="846"/>
        <v>2021</v>
      </c>
      <c r="T1692" s="2">
        <f t="shared" ref="T1692:U1692" si="847">T1686</f>
        <v>2022</v>
      </c>
      <c r="U1692" s="2">
        <f t="shared" si="847"/>
        <v>2023</v>
      </c>
      <c r="V1692" s="2">
        <f t="shared" ref="V1692" si="848">V1686</f>
        <v>2024</v>
      </c>
    </row>
    <row r="1693" spans="1:22">
      <c r="G1693" s="60" t="s">
        <v>10</v>
      </c>
      <c r="H1693" s="55"/>
      <c r="I1693" s="38">
        <f>IF($J38 = "Eligible", I1690 * 'Facility Detail'!$G$3472, 0 )</f>
        <v>0</v>
      </c>
      <c r="J1693" s="11">
        <f>IF($J38 = "Eligible", J1690 * 'Facility Detail'!$G$3472, 0 )</f>
        <v>0</v>
      </c>
      <c r="K1693" s="11">
        <f>IF($J38 = "Eligible", K1690 * 'Facility Detail'!$G$3472, 0 )</f>
        <v>0</v>
      </c>
      <c r="L1693" s="11">
        <f>IF($J38 = "Eligible", L1690 * 'Facility Detail'!$G$3472, 0 )</f>
        <v>0</v>
      </c>
      <c r="M1693" s="11">
        <f>IF($J38 = "Eligible", M1690 * 'Facility Detail'!$G$3472, 0 )</f>
        <v>0</v>
      </c>
      <c r="N1693" s="11">
        <f>IF($J38 = "Eligible", N1690 * 'Facility Detail'!$G$3472, 0 )</f>
        <v>0</v>
      </c>
      <c r="O1693" s="11">
        <f>IF($J38 = "Eligible", O1690 * 'Facility Detail'!$G$3472, 0 )</f>
        <v>0</v>
      </c>
      <c r="P1693" s="11">
        <f>IF($J38 = "Eligible", P1690 * 'Facility Detail'!$G$3472, 0 )</f>
        <v>0</v>
      </c>
      <c r="Q1693" s="11">
        <f>IF($J38 = "Eligible", Q1690 * 'Facility Detail'!$G$3472, 0 )</f>
        <v>0</v>
      </c>
      <c r="R1693" s="11">
        <f>IF($J38 = "Eligible", R1690 * 'Facility Detail'!$G$3472, 0 )</f>
        <v>0</v>
      </c>
      <c r="S1693" s="11">
        <f>IF($J38 = "Eligible", S1690 * 'Facility Detail'!$G$3472, 0 )</f>
        <v>0</v>
      </c>
      <c r="T1693" s="11">
        <f>IF($J38 = "Eligible", T1690 * 'Facility Detail'!$G$3472, 0 )</f>
        <v>0</v>
      </c>
      <c r="U1693" s="11">
        <f>IF($J38 = "Eligible", U1690 * 'Facility Detail'!$G$3472, 0 )</f>
        <v>0</v>
      </c>
      <c r="V1693" s="370">
        <f>IF($J38 = "Eligible", V1690 * 'Facility Detail'!$G$3472, 0 )</f>
        <v>0</v>
      </c>
    </row>
    <row r="1694" spans="1:22">
      <c r="G1694" s="60" t="s">
        <v>6</v>
      </c>
      <c r="H1694" s="55"/>
      <c r="I1694" s="39">
        <f t="shared" ref="I1694:V1694" si="849">IF($K38= "Eligible", I1690, 0 )</f>
        <v>0</v>
      </c>
      <c r="J1694" s="187">
        <f t="shared" si="849"/>
        <v>0</v>
      </c>
      <c r="K1694" s="187">
        <f t="shared" si="849"/>
        <v>0</v>
      </c>
      <c r="L1694" s="187">
        <f t="shared" si="849"/>
        <v>0</v>
      </c>
      <c r="M1694" s="187">
        <f t="shared" si="849"/>
        <v>0</v>
      </c>
      <c r="N1694" s="187">
        <f t="shared" si="849"/>
        <v>0</v>
      </c>
      <c r="O1694" s="187">
        <f t="shared" si="849"/>
        <v>0</v>
      </c>
      <c r="P1694" s="187">
        <f t="shared" si="849"/>
        <v>0</v>
      </c>
      <c r="Q1694" s="187">
        <f t="shared" si="849"/>
        <v>0</v>
      </c>
      <c r="R1694" s="187">
        <f t="shared" si="849"/>
        <v>0</v>
      </c>
      <c r="S1694" s="187">
        <f t="shared" si="849"/>
        <v>0</v>
      </c>
      <c r="T1694" s="187">
        <f t="shared" si="849"/>
        <v>0</v>
      </c>
      <c r="U1694" s="187">
        <f t="shared" si="849"/>
        <v>0</v>
      </c>
      <c r="V1694" s="371">
        <f t="shared" si="849"/>
        <v>0</v>
      </c>
    </row>
    <row r="1695" spans="1:22">
      <c r="G1695" s="26" t="s">
        <v>120</v>
      </c>
      <c r="H1695" s="6"/>
      <c r="I1695" s="32">
        <f>SUM(I1693:I1694)</f>
        <v>0</v>
      </c>
      <c r="J1695" s="33">
        <f t="shared" ref="J1695:S1695" si="850">SUM(J1693:J1694)</f>
        <v>0</v>
      </c>
      <c r="K1695" s="33">
        <f t="shared" si="850"/>
        <v>0</v>
      </c>
      <c r="L1695" s="33">
        <f t="shared" si="850"/>
        <v>0</v>
      </c>
      <c r="M1695" s="33">
        <f t="shared" si="850"/>
        <v>0</v>
      </c>
      <c r="N1695" s="33">
        <f t="shared" si="850"/>
        <v>0</v>
      </c>
      <c r="O1695" s="33">
        <f t="shared" si="850"/>
        <v>0</v>
      </c>
      <c r="P1695" s="33">
        <f t="shared" si="850"/>
        <v>0</v>
      </c>
      <c r="Q1695" s="33">
        <f t="shared" si="850"/>
        <v>0</v>
      </c>
      <c r="R1695" s="33">
        <f t="shared" si="850"/>
        <v>0</v>
      </c>
      <c r="S1695" s="33">
        <f t="shared" si="850"/>
        <v>0</v>
      </c>
      <c r="T1695" s="33">
        <f t="shared" ref="T1695:U1695" si="851">SUM(T1693:T1694)</f>
        <v>0</v>
      </c>
      <c r="U1695" s="33">
        <f t="shared" si="851"/>
        <v>0</v>
      </c>
      <c r="V1695" s="33">
        <f t="shared" ref="V1695" si="852">SUM(V1693:V1694)</f>
        <v>0</v>
      </c>
    </row>
    <row r="1696" spans="1:22">
      <c r="I1696" s="31"/>
      <c r="J1696" s="24"/>
      <c r="K1696" s="24"/>
      <c r="L1696" s="24"/>
      <c r="M1696" s="24"/>
      <c r="N1696" s="24"/>
      <c r="O1696" s="24"/>
      <c r="P1696" s="24"/>
      <c r="Q1696" s="24"/>
      <c r="R1696" s="24"/>
      <c r="S1696" s="24"/>
      <c r="T1696" s="24"/>
      <c r="U1696" s="24"/>
      <c r="V1696" s="24"/>
    </row>
    <row r="1697" spans="6:22" ht="18.75">
      <c r="F1697" s="9" t="s">
        <v>30</v>
      </c>
      <c r="I1697" s="2">
        <f>'Facility Detail'!$G$3475</f>
        <v>2011</v>
      </c>
      <c r="J1697" s="2">
        <f>I1697+1</f>
        <v>2012</v>
      </c>
      <c r="K1697" s="2">
        <f>J1697+1</f>
        <v>2013</v>
      </c>
      <c r="L1697" s="2">
        <f t="shared" ref="L1697:S1697" si="853">L1686</f>
        <v>2014</v>
      </c>
      <c r="M1697" s="2">
        <f t="shared" si="853"/>
        <v>2015</v>
      </c>
      <c r="N1697" s="2">
        <f t="shared" si="853"/>
        <v>2016</v>
      </c>
      <c r="O1697" s="2">
        <f t="shared" si="853"/>
        <v>2017</v>
      </c>
      <c r="P1697" s="2">
        <f t="shared" si="853"/>
        <v>2018</v>
      </c>
      <c r="Q1697" s="2">
        <f t="shared" si="853"/>
        <v>2019</v>
      </c>
      <c r="R1697" s="2">
        <f t="shared" si="853"/>
        <v>2020</v>
      </c>
      <c r="S1697" s="2">
        <f t="shared" si="853"/>
        <v>2021</v>
      </c>
      <c r="T1697" s="2">
        <f t="shared" ref="T1697:U1697" si="854">T1686</f>
        <v>2022</v>
      </c>
      <c r="U1697" s="2">
        <f t="shared" si="854"/>
        <v>2023</v>
      </c>
      <c r="V1697" s="2">
        <f t="shared" ref="V1697" si="855">V1686</f>
        <v>2024</v>
      </c>
    </row>
    <row r="1698" spans="6:22">
      <c r="G1698" s="60" t="s">
        <v>47</v>
      </c>
      <c r="H1698" s="55"/>
      <c r="I1698" s="69"/>
      <c r="J1698" s="70"/>
      <c r="K1698" s="70"/>
      <c r="L1698" s="70"/>
      <c r="M1698" s="70"/>
      <c r="N1698" s="70"/>
      <c r="O1698" s="70"/>
      <c r="P1698" s="70"/>
      <c r="Q1698" s="70"/>
      <c r="R1698" s="70"/>
      <c r="S1698" s="70"/>
      <c r="T1698" s="70"/>
      <c r="U1698" s="70"/>
      <c r="V1698" s="372"/>
    </row>
    <row r="1699" spans="6:22">
      <c r="G1699" s="61" t="s">
        <v>23</v>
      </c>
      <c r="H1699" s="129"/>
      <c r="I1699" s="71"/>
      <c r="J1699" s="72"/>
      <c r="K1699" s="72"/>
      <c r="L1699" s="72"/>
      <c r="M1699" s="72"/>
      <c r="N1699" s="72"/>
      <c r="O1699" s="72"/>
      <c r="P1699" s="72"/>
      <c r="Q1699" s="72"/>
      <c r="R1699" s="72"/>
      <c r="S1699" s="72"/>
      <c r="T1699" s="72"/>
      <c r="U1699" s="72"/>
      <c r="V1699" s="373"/>
    </row>
    <row r="1700" spans="6:22">
      <c r="G1700" s="61" t="s">
        <v>89</v>
      </c>
      <c r="H1700" s="128"/>
      <c r="I1700" s="43"/>
      <c r="J1700" s="44"/>
      <c r="K1700" s="44"/>
      <c r="L1700" s="44"/>
      <c r="M1700" s="44"/>
      <c r="N1700" s="44"/>
      <c r="O1700" s="44"/>
      <c r="P1700" s="44"/>
      <c r="Q1700" s="44"/>
      <c r="R1700" s="44"/>
      <c r="S1700" s="44"/>
      <c r="T1700" s="44"/>
      <c r="U1700" s="44"/>
      <c r="V1700" s="374"/>
    </row>
    <row r="1701" spans="6:22">
      <c r="G1701" s="26" t="s">
        <v>90</v>
      </c>
      <c r="I1701" s="7">
        <f t="shared" ref="I1701:S1701" si="856">SUM(I1698:I1700)</f>
        <v>0</v>
      </c>
      <c r="J1701" s="7">
        <f t="shared" si="856"/>
        <v>0</v>
      </c>
      <c r="K1701" s="7">
        <f t="shared" si="856"/>
        <v>0</v>
      </c>
      <c r="L1701" s="7">
        <f t="shared" si="856"/>
        <v>0</v>
      </c>
      <c r="M1701" s="7">
        <f t="shared" si="856"/>
        <v>0</v>
      </c>
      <c r="N1701" s="7">
        <f t="shared" si="856"/>
        <v>0</v>
      </c>
      <c r="O1701" s="7">
        <f t="shared" si="856"/>
        <v>0</v>
      </c>
      <c r="P1701" s="7">
        <f t="shared" si="856"/>
        <v>0</v>
      </c>
      <c r="Q1701" s="7">
        <f t="shared" si="856"/>
        <v>0</v>
      </c>
      <c r="R1701" s="7">
        <f t="shared" si="856"/>
        <v>0</v>
      </c>
      <c r="S1701" s="7">
        <f t="shared" si="856"/>
        <v>0</v>
      </c>
      <c r="T1701" s="7">
        <f t="shared" ref="T1701:U1701" si="857">SUM(T1698:T1700)</f>
        <v>0</v>
      </c>
      <c r="U1701" s="132">
        <f t="shared" si="857"/>
        <v>0</v>
      </c>
      <c r="V1701" s="7">
        <f t="shared" ref="V1701" si="858">SUM(V1698:V1700)</f>
        <v>0</v>
      </c>
    </row>
    <row r="1702" spans="6:22">
      <c r="G1702" s="6"/>
      <c r="I1702" s="7"/>
      <c r="J1702" s="7"/>
      <c r="K1702" s="7"/>
      <c r="L1702" s="23"/>
      <c r="M1702" s="23"/>
      <c r="N1702" s="23"/>
      <c r="O1702" s="23"/>
      <c r="P1702" s="23"/>
      <c r="Q1702" s="23"/>
      <c r="R1702" s="23"/>
      <c r="S1702" s="23"/>
      <c r="T1702" s="23"/>
      <c r="U1702" s="23"/>
      <c r="V1702" s="23"/>
    </row>
    <row r="1703" spans="6:22" ht="18.75">
      <c r="F1703" s="9" t="s">
        <v>100</v>
      </c>
      <c r="I1703" s="2">
        <f>'Facility Detail'!$G$3475</f>
        <v>2011</v>
      </c>
      <c r="J1703" s="2">
        <f t="shared" ref="J1703:R1703" si="859">I1703+1</f>
        <v>2012</v>
      </c>
      <c r="K1703" s="2">
        <f t="shared" si="859"/>
        <v>2013</v>
      </c>
      <c r="L1703" s="2">
        <f t="shared" si="859"/>
        <v>2014</v>
      </c>
      <c r="M1703" s="2">
        <f>L1703+1</f>
        <v>2015</v>
      </c>
      <c r="N1703" s="2">
        <f t="shared" si="859"/>
        <v>2016</v>
      </c>
      <c r="O1703" s="2">
        <f t="shared" si="859"/>
        <v>2017</v>
      </c>
      <c r="P1703" s="2">
        <f t="shared" si="859"/>
        <v>2018</v>
      </c>
      <c r="Q1703" s="2">
        <f t="shared" si="859"/>
        <v>2019</v>
      </c>
      <c r="R1703" s="2">
        <f t="shared" si="859"/>
        <v>2020</v>
      </c>
      <c r="S1703" s="2">
        <f>R1703+1</f>
        <v>2021</v>
      </c>
      <c r="T1703" s="2">
        <f>S1703+1</f>
        <v>2022</v>
      </c>
      <c r="U1703" s="2">
        <f>T1703+1</f>
        <v>2023</v>
      </c>
      <c r="V1703" s="2">
        <f>U1703+1</f>
        <v>2024</v>
      </c>
    </row>
    <row r="1704" spans="6:22">
      <c r="G1704" s="60" t="s">
        <v>68</v>
      </c>
      <c r="I1704" s="3"/>
      <c r="J1704" s="45">
        <f>I1704</f>
        <v>0</v>
      </c>
      <c r="K1704" s="102"/>
      <c r="L1704" s="102"/>
      <c r="M1704" s="102"/>
      <c r="N1704" s="102"/>
      <c r="O1704" s="102"/>
      <c r="P1704" s="102"/>
      <c r="Q1704" s="102"/>
      <c r="R1704" s="102"/>
      <c r="S1704" s="102"/>
      <c r="T1704" s="210"/>
      <c r="U1704" s="210"/>
      <c r="V1704" s="376"/>
    </row>
    <row r="1705" spans="6:22">
      <c r="G1705" s="60" t="s">
        <v>69</v>
      </c>
      <c r="I1705" s="122">
        <f>J1705</f>
        <v>0</v>
      </c>
      <c r="J1705" s="10"/>
      <c r="K1705" s="58"/>
      <c r="L1705" s="58"/>
      <c r="M1705" s="58"/>
      <c r="N1705" s="58"/>
      <c r="O1705" s="58"/>
      <c r="P1705" s="58"/>
      <c r="Q1705" s="58"/>
      <c r="R1705" s="58"/>
      <c r="S1705" s="58"/>
      <c r="T1705" s="211"/>
      <c r="U1705" s="211"/>
      <c r="V1705" s="377"/>
    </row>
    <row r="1706" spans="6:22">
      <c r="G1706" s="60" t="s">
        <v>70</v>
      </c>
      <c r="I1706" s="46"/>
      <c r="J1706" s="10"/>
      <c r="K1706" s="54">
        <f>J1706</f>
        <v>0</v>
      </c>
      <c r="L1706" s="58"/>
      <c r="M1706" s="58"/>
      <c r="N1706" s="58"/>
      <c r="O1706" s="58"/>
      <c r="P1706" s="58"/>
      <c r="Q1706" s="58"/>
      <c r="R1706" s="58"/>
      <c r="S1706" s="58"/>
      <c r="T1706" s="211"/>
      <c r="U1706" s="211"/>
      <c r="V1706" s="377"/>
    </row>
    <row r="1707" spans="6:22">
      <c r="G1707" s="60" t="s">
        <v>71</v>
      </c>
      <c r="I1707" s="46"/>
      <c r="J1707" s="54">
        <f>K1707</f>
        <v>0</v>
      </c>
      <c r="K1707" s="10"/>
      <c r="L1707" s="58"/>
      <c r="M1707" s="58"/>
      <c r="N1707" s="58"/>
      <c r="O1707" s="58"/>
      <c r="P1707" s="58"/>
      <c r="Q1707" s="58"/>
      <c r="R1707" s="58"/>
      <c r="S1707" s="58"/>
      <c r="T1707" s="211"/>
      <c r="U1707" s="211"/>
      <c r="V1707" s="377"/>
    </row>
    <row r="1708" spans="6:22">
      <c r="G1708" s="60" t="s">
        <v>170</v>
      </c>
      <c r="I1708" s="46"/>
      <c r="J1708" s="114"/>
      <c r="K1708" s="10"/>
      <c r="L1708" s="115">
        <f>K1708</f>
        <v>0</v>
      </c>
      <c r="M1708" s="58"/>
      <c r="N1708" s="58"/>
      <c r="O1708" s="58"/>
      <c r="P1708" s="58"/>
      <c r="Q1708" s="58"/>
      <c r="R1708" s="58"/>
      <c r="S1708" s="58"/>
      <c r="T1708" s="140"/>
      <c r="U1708" s="140"/>
      <c r="V1708" s="378"/>
    </row>
    <row r="1709" spans="6:22" ht="18" customHeight="1">
      <c r="G1709" s="60" t="s">
        <v>171</v>
      </c>
      <c r="I1709" s="46"/>
      <c r="J1709" s="114"/>
      <c r="K1709" s="54">
        <f>L1709</f>
        <v>0</v>
      </c>
      <c r="L1709" s="10"/>
      <c r="M1709" s="58"/>
      <c r="N1709" s="58"/>
      <c r="O1709" s="58" t="s">
        <v>169</v>
      </c>
      <c r="P1709" s="58" t="s">
        <v>169</v>
      </c>
      <c r="Q1709" s="58" t="s">
        <v>169</v>
      </c>
      <c r="R1709" s="58" t="s">
        <v>169</v>
      </c>
      <c r="S1709" s="58" t="s">
        <v>169</v>
      </c>
      <c r="T1709" s="140" t="s">
        <v>169</v>
      </c>
      <c r="U1709" s="140" t="s">
        <v>169</v>
      </c>
      <c r="V1709" s="378" t="s">
        <v>169</v>
      </c>
    </row>
    <row r="1710" spans="6:22">
      <c r="G1710" s="60" t="s">
        <v>172</v>
      </c>
      <c r="I1710" s="46"/>
      <c r="J1710" s="114"/>
      <c r="K1710" s="114"/>
      <c r="L1710" s="10"/>
      <c r="M1710" s="115">
        <f>L1710</f>
        <v>0</v>
      </c>
      <c r="N1710" s="114"/>
      <c r="O1710" s="58"/>
      <c r="P1710" s="58"/>
      <c r="Q1710" s="58"/>
      <c r="R1710" s="58"/>
      <c r="S1710" s="58"/>
      <c r="T1710" s="140"/>
      <c r="U1710" s="140"/>
      <c r="V1710" s="378"/>
    </row>
    <row r="1711" spans="6:22">
      <c r="G1711" s="60" t="s">
        <v>173</v>
      </c>
      <c r="I1711" s="46"/>
      <c r="J1711" s="114"/>
      <c r="K1711" s="114"/>
      <c r="L1711" s="54">
        <f>M1711</f>
        <v>0</v>
      </c>
      <c r="M1711" s="10"/>
      <c r="N1711" s="114"/>
      <c r="O1711" s="58"/>
      <c r="P1711" s="58"/>
      <c r="Q1711" s="58"/>
      <c r="R1711" s="58"/>
      <c r="S1711" s="58"/>
      <c r="T1711" s="140"/>
      <c r="U1711" s="140"/>
      <c r="V1711" s="378"/>
    </row>
    <row r="1712" spans="6:22">
      <c r="G1712" s="60" t="s">
        <v>174</v>
      </c>
      <c r="I1712" s="46"/>
      <c r="J1712" s="114"/>
      <c r="K1712" s="114"/>
      <c r="L1712" s="114"/>
      <c r="M1712" s="10"/>
      <c r="N1712" s="115">
        <f>M1712</f>
        <v>0</v>
      </c>
      <c r="O1712" s="58"/>
      <c r="P1712" s="58"/>
      <c r="Q1712" s="58"/>
      <c r="R1712" s="58"/>
      <c r="S1712" s="58"/>
      <c r="T1712" s="140"/>
      <c r="U1712" s="140"/>
      <c r="V1712" s="378"/>
    </row>
    <row r="1713" spans="7:22">
      <c r="G1713" s="60" t="s">
        <v>175</v>
      </c>
      <c r="I1713" s="46"/>
      <c r="J1713" s="114"/>
      <c r="K1713" s="114"/>
      <c r="L1713" s="114"/>
      <c r="M1713" s="54">
        <f>N1713</f>
        <v>0</v>
      </c>
      <c r="N1713" s="10"/>
      <c r="O1713" s="58"/>
      <c r="P1713" s="58"/>
      <c r="Q1713" s="58"/>
      <c r="R1713" s="58"/>
      <c r="S1713" s="58"/>
      <c r="T1713" s="140"/>
      <c r="U1713" s="140"/>
      <c r="V1713" s="378"/>
    </row>
    <row r="1714" spans="7:22">
      <c r="G1714" s="60" t="s">
        <v>176</v>
      </c>
      <c r="I1714" s="46"/>
      <c r="J1714" s="114"/>
      <c r="K1714" s="114"/>
      <c r="L1714" s="114"/>
      <c r="M1714" s="114"/>
      <c r="N1714" s="143">
        <v>0</v>
      </c>
      <c r="O1714" s="116"/>
      <c r="P1714" s="58"/>
      <c r="Q1714" s="58"/>
      <c r="R1714" s="58"/>
      <c r="S1714" s="58"/>
      <c r="T1714" s="140"/>
      <c r="U1714" s="140"/>
      <c r="V1714" s="378"/>
    </row>
    <row r="1715" spans="7:22">
      <c r="G1715" s="60" t="s">
        <v>167</v>
      </c>
      <c r="I1715" s="46"/>
      <c r="J1715" s="114"/>
      <c r="K1715" s="114"/>
      <c r="L1715" s="114"/>
      <c r="M1715" s="114"/>
      <c r="N1715" s="144">
        <f>O1714</f>
        <v>0</v>
      </c>
      <c r="O1715" s="117"/>
      <c r="P1715" s="58"/>
      <c r="Q1715" s="58"/>
      <c r="R1715" s="58"/>
      <c r="S1715" s="58"/>
      <c r="T1715" s="140"/>
      <c r="U1715" s="140"/>
      <c r="V1715" s="378"/>
    </row>
    <row r="1716" spans="7:22">
      <c r="G1716" s="60" t="s">
        <v>168</v>
      </c>
      <c r="I1716" s="46"/>
      <c r="J1716" s="114"/>
      <c r="K1716" s="114"/>
      <c r="L1716" s="114"/>
      <c r="M1716" s="114"/>
      <c r="N1716" s="114"/>
      <c r="O1716" s="117">
        <v>0</v>
      </c>
      <c r="P1716" s="116"/>
      <c r="Q1716" s="58"/>
      <c r="R1716" s="58"/>
      <c r="S1716" s="58"/>
      <c r="T1716" s="140"/>
      <c r="U1716" s="140"/>
      <c r="V1716" s="378"/>
    </row>
    <row r="1717" spans="7:22">
      <c r="G1717" s="60" t="s">
        <v>185</v>
      </c>
      <c r="I1717" s="46"/>
      <c r="J1717" s="114"/>
      <c r="K1717" s="114"/>
      <c r="L1717" s="114"/>
      <c r="M1717" s="114"/>
      <c r="N1717" s="114"/>
      <c r="O1717" s="116"/>
      <c r="P1717" s="117"/>
      <c r="Q1717" s="58"/>
      <c r="R1717" s="58"/>
      <c r="S1717" s="58"/>
      <c r="T1717" s="140"/>
      <c r="U1717" s="140"/>
      <c r="V1717" s="378"/>
    </row>
    <row r="1718" spans="7:22">
      <c r="G1718" s="60" t="s">
        <v>186</v>
      </c>
      <c r="I1718" s="46"/>
      <c r="J1718" s="114"/>
      <c r="K1718" s="114"/>
      <c r="L1718" s="114"/>
      <c r="M1718" s="114"/>
      <c r="N1718" s="114"/>
      <c r="O1718" s="114"/>
      <c r="P1718" s="117"/>
      <c r="Q1718" s="54"/>
      <c r="R1718" s="58"/>
      <c r="S1718" s="58"/>
      <c r="T1718" s="140"/>
      <c r="U1718" s="140"/>
      <c r="V1718" s="378"/>
    </row>
    <row r="1719" spans="7:22">
      <c r="G1719" s="60" t="s">
        <v>187</v>
      </c>
      <c r="I1719" s="46"/>
      <c r="J1719" s="114"/>
      <c r="K1719" s="114"/>
      <c r="L1719" s="114"/>
      <c r="M1719" s="114"/>
      <c r="N1719" s="114"/>
      <c r="O1719" s="114"/>
      <c r="P1719" s="116"/>
      <c r="Q1719" s="275"/>
      <c r="R1719" s="58"/>
      <c r="S1719" s="58"/>
      <c r="T1719" s="140"/>
      <c r="U1719" s="140"/>
      <c r="V1719" s="378"/>
    </row>
    <row r="1720" spans="7:22">
      <c r="G1720" s="60" t="s">
        <v>188</v>
      </c>
      <c r="I1720" s="46"/>
      <c r="J1720" s="114"/>
      <c r="K1720" s="114"/>
      <c r="L1720" s="114"/>
      <c r="M1720" s="114"/>
      <c r="N1720" s="114"/>
      <c r="O1720" s="114"/>
      <c r="P1720" s="114"/>
      <c r="Q1720" s="117"/>
      <c r="R1720" s="145"/>
      <c r="S1720" s="58"/>
      <c r="T1720" s="140"/>
      <c r="U1720" s="140"/>
      <c r="V1720" s="378"/>
    </row>
    <row r="1721" spans="7:22">
      <c r="G1721" s="60" t="s">
        <v>189</v>
      </c>
      <c r="I1721" s="46"/>
      <c r="J1721" s="114"/>
      <c r="K1721" s="114"/>
      <c r="L1721" s="114"/>
      <c r="M1721" s="114"/>
      <c r="N1721" s="114"/>
      <c r="O1721" s="114"/>
      <c r="P1721" s="114"/>
      <c r="Q1721" s="145"/>
      <c r="R1721" s="167"/>
      <c r="S1721" s="58"/>
      <c r="T1721" s="140"/>
      <c r="U1721" s="140"/>
      <c r="V1721" s="378"/>
    </row>
    <row r="1722" spans="7:22">
      <c r="G1722" s="60" t="s">
        <v>190</v>
      </c>
      <c r="I1722" s="46"/>
      <c r="J1722" s="114"/>
      <c r="K1722" s="114"/>
      <c r="L1722" s="114"/>
      <c r="M1722" s="114"/>
      <c r="N1722" s="114"/>
      <c r="O1722" s="114"/>
      <c r="P1722" s="114"/>
      <c r="Q1722" s="114"/>
      <c r="R1722" s="167"/>
      <c r="S1722" s="145">
        <f>R1722</f>
        <v>0</v>
      </c>
      <c r="T1722" s="140"/>
      <c r="U1722" s="140"/>
      <c r="V1722" s="378"/>
    </row>
    <row r="1723" spans="7:22">
      <c r="G1723" s="60" t="s">
        <v>199</v>
      </c>
      <c r="I1723" s="46"/>
      <c r="J1723" s="114"/>
      <c r="K1723" s="114"/>
      <c r="L1723" s="114"/>
      <c r="M1723" s="114"/>
      <c r="N1723" s="114"/>
      <c r="O1723" s="114"/>
      <c r="P1723" s="114"/>
      <c r="Q1723" s="114"/>
      <c r="R1723" s="116"/>
      <c r="S1723" s="167">
        <v>0</v>
      </c>
      <c r="T1723" s="140"/>
      <c r="U1723" s="140"/>
      <c r="V1723" s="378"/>
    </row>
    <row r="1724" spans="7:22">
      <c r="G1724" s="60" t="s">
        <v>200</v>
      </c>
      <c r="I1724" s="46"/>
      <c r="J1724" s="114"/>
      <c r="K1724" s="114"/>
      <c r="L1724" s="114"/>
      <c r="M1724" s="114"/>
      <c r="N1724" s="114"/>
      <c r="O1724" s="114"/>
      <c r="P1724" s="114"/>
      <c r="Q1724" s="114"/>
      <c r="R1724" s="114"/>
      <c r="S1724" s="167">
        <v>0</v>
      </c>
      <c r="T1724" s="145">
        <f>S1724</f>
        <v>0</v>
      </c>
      <c r="U1724" s="140"/>
      <c r="V1724" s="378"/>
    </row>
    <row r="1725" spans="7:22">
      <c r="G1725" s="60" t="s">
        <v>308</v>
      </c>
      <c r="I1725" s="46"/>
      <c r="J1725" s="114"/>
      <c r="K1725" s="114"/>
      <c r="L1725" s="114"/>
      <c r="M1725" s="114"/>
      <c r="N1725" s="114"/>
      <c r="O1725" s="114"/>
      <c r="P1725" s="114"/>
      <c r="Q1725" s="114"/>
      <c r="R1725" s="114"/>
      <c r="S1725" s="116">
        <f>T1725</f>
        <v>0</v>
      </c>
      <c r="T1725" s="167">
        <v>0</v>
      </c>
      <c r="U1725" s="140"/>
      <c r="V1725" s="378"/>
    </row>
    <row r="1726" spans="7:22">
      <c r="G1726" s="60" t="s">
        <v>307</v>
      </c>
      <c r="I1726" s="110"/>
      <c r="J1726" s="103"/>
      <c r="K1726" s="103"/>
      <c r="L1726" s="103"/>
      <c r="M1726" s="103"/>
      <c r="N1726" s="103"/>
      <c r="O1726" s="103"/>
      <c r="P1726" s="103"/>
      <c r="Q1726" s="103"/>
      <c r="R1726" s="103"/>
      <c r="S1726" s="103"/>
      <c r="T1726" s="167">
        <v>0</v>
      </c>
      <c r="U1726" s="145">
        <f>T1726</f>
        <v>0</v>
      </c>
      <c r="V1726" s="347">
        <f>U1726</f>
        <v>0</v>
      </c>
    </row>
    <row r="1727" spans="7:22">
      <c r="G1727" s="60" t="s">
        <v>318</v>
      </c>
      <c r="I1727" s="110"/>
      <c r="J1727" s="103"/>
      <c r="K1727" s="103"/>
      <c r="L1727" s="103"/>
      <c r="M1727" s="103"/>
      <c r="N1727" s="103"/>
      <c r="O1727" s="103"/>
      <c r="P1727" s="103"/>
      <c r="Q1727" s="103"/>
      <c r="R1727" s="103"/>
      <c r="S1727" s="103"/>
      <c r="T1727" s="116">
        <f>U1727</f>
        <v>0</v>
      </c>
      <c r="U1727" s="367">
        <v>0</v>
      </c>
      <c r="V1727" s="389">
        <v>0</v>
      </c>
    </row>
    <row r="1728" spans="7:22">
      <c r="G1728" s="60" t="s">
        <v>319</v>
      </c>
      <c r="I1728" s="47"/>
      <c r="J1728" s="188"/>
      <c r="K1728" s="188"/>
      <c r="L1728" s="188"/>
      <c r="M1728" s="188"/>
      <c r="N1728" s="188"/>
      <c r="O1728" s="188"/>
      <c r="P1728" s="188"/>
      <c r="Q1728" s="188"/>
      <c r="R1728" s="188"/>
      <c r="S1728" s="188"/>
      <c r="T1728" s="188"/>
      <c r="U1728" s="391">
        <v>0</v>
      </c>
      <c r="V1728" s="390">
        <v>0</v>
      </c>
    </row>
    <row r="1729" spans="1:22">
      <c r="B1729" s="1" t="s">
        <v>219</v>
      </c>
      <c r="G1729" s="26" t="s">
        <v>17</v>
      </c>
      <c r="I1729" s="7">
        <f xml:space="preserve"> I1705 - I1704</f>
        <v>0</v>
      </c>
      <c r="J1729" s="7">
        <f xml:space="preserve"> J1704 + J1707 - J1706 - J1705</f>
        <v>0</v>
      </c>
      <c r="K1729" s="7">
        <f>K1706 - K1707 -K1708</f>
        <v>0</v>
      </c>
      <c r="L1729" s="7">
        <f>L1708-L1709-L1710</f>
        <v>0</v>
      </c>
      <c r="M1729" s="7">
        <f>M1710</f>
        <v>0</v>
      </c>
      <c r="N1729" s="7">
        <f>N1712-N1713-N1714</f>
        <v>0</v>
      </c>
      <c r="O1729" s="7">
        <f t="shared" ref="O1729:R1729" si="860">O1714-O1715-O1716</f>
        <v>0</v>
      </c>
      <c r="P1729" s="148">
        <f t="shared" si="860"/>
        <v>0</v>
      </c>
      <c r="Q1729" s="148">
        <f t="shared" si="860"/>
        <v>0</v>
      </c>
      <c r="R1729" s="148">
        <f t="shared" si="860"/>
        <v>0</v>
      </c>
      <c r="S1729" s="7">
        <f>S1722-S1723+S1724-S1725</f>
        <v>0</v>
      </c>
      <c r="T1729" s="7">
        <f>T1724-T1725-T1726+T1727</f>
        <v>0</v>
      </c>
      <c r="U1729" s="132">
        <f>U1726-U1727-U1728</f>
        <v>0</v>
      </c>
      <c r="V1729" s="7">
        <f>V1726-V1727-V1728</f>
        <v>0</v>
      </c>
    </row>
    <row r="1730" spans="1:22">
      <c r="G1730" s="6"/>
      <c r="I1730" s="148"/>
      <c r="J1730" s="148"/>
      <c r="K1730" s="148"/>
      <c r="L1730" s="148"/>
      <c r="M1730" s="148"/>
      <c r="N1730" s="148"/>
      <c r="O1730" s="148"/>
      <c r="P1730" s="148"/>
      <c r="Q1730" s="148"/>
      <c r="R1730" s="148"/>
      <c r="S1730" s="148"/>
      <c r="T1730" s="148"/>
      <c r="U1730" s="386"/>
      <c r="V1730" s="148"/>
    </row>
    <row r="1731" spans="1:22">
      <c r="G1731" s="26" t="s">
        <v>12</v>
      </c>
      <c r="H1731" s="55"/>
      <c r="I1731" s="149"/>
      <c r="J1731" s="150"/>
      <c r="K1731" s="150"/>
      <c r="L1731" s="150"/>
      <c r="M1731" s="150"/>
      <c r="N1731" s="150"/>
      <c r="O1731" s="150"/>
      <c r="P1731" s="150"/>
      <c r="Q1731" s="150"/>
      <c r="R1731" s="150"/>
      <c r="S1731" s="150"/>
      <c r="T1731" s="150"/>
      <c r="U1731" s="150"/>
      <c r="V1731" s="384"/>
    </row>
    <row r="1732" spans="1:22">
      <c r="G1732" s="6"/>
      <c r="I1732" s="148"/>
      <c r="J1732" s="148"/>
      <c r="K1732" s="148"/>
      <c r="L1732" s="148"/>
      <c r="M1732" s="148"/>
      <c r="N1732" s="148"/>
      <c r="O1732" s="148"/>
      <c r="P1732" s="148"/>
      <c r="Q1732" s="148"/>
      <c r="R1732" s="148"/>
      <c r="S1732" s="148"/>
      <c r="T1732" s="148"/>
      <c r="U1732" s="148"/>
      <c r="V1732" s="148"/>
    </row>
    <row r="1733" spans="1:22" ht="18.75">
      <c r="C1733" s="1" t="s">
        <v>219</v>
      </c>
      <c r="D1733" s="1" t="s">
        <v>142</v>
      </c>
      <c r="E1733" s="1" t="s">
        <v>114</v>
      </c>
      <c r="F1733" s="9" t="s">
        <v>26</v>
      </c>
      <c r="H1733" s="55"/>
      <c r="I1733" s="151">
        <f xml:space="preserve"> I1690 + I1695 - I1701 + I1729 + I1731</f>
        <v>0</v>
      </c>
      <c r="J1733" s="152">
        <v>276</v>
      </c>
      <c r="K1733" s="152">
        <f t="shared" ref="K1733:S1733" si="861" xml:space="preserve"> K1690 + K1695 - K1701 + K1729 + K1731</f>
        <v>189</v>
      </c>
      <c r="L1733" s="152">
        <f t="shared" si="861"/>
        <v>184</v>
      </c>
      <c r="M1733" s="152">
        <f t="shared" si="861"/>
        <v>172</v>
      </c>
      <c r="N1733" s="152">
        <f t="shared" si="861"/>
        <v>235</v>
      </c>
      <c r="O1733" s="152">
        <f t="shared" si="861"/>
        <v>342</v>
      </c>
      <c r="P1733" s="152">
        <f t="shared" si="861"/>
        <v>205</v>
      </c>
      <c r="Q1733" s="152">
        <f t="shared" si="861"/>
        <v>234</v>
      </c>
      <c r="R1733" s="152">
        <f t="shared" si="861"/>
        <v>192</v>
      </c>
      <c r="S1733" s="152">
        <f t="shared" si="861"/>
        <v>164</v>
      </c>
      <c r="T1733" s="152">
        <f t="shared" ref="T1733:U1733" si="862" xml:space="preserve"> T1690 + T1695 - T1701 + T1729 + T1731</f>
        <v>164</v>
      </c>
      <c r="U1733" s="152">
        <f t="shared" si="862"/>
        <v>198</v>
      </c>
      <c r="V1733" s="385">
        <f t="shared" ref="V1733" si="863" xml:space="preserve"> V1690 + V1695 - V1701 + V1729 + V1731</f>
        <v>0</v>
      </c>
    </row>
    <row r="1734" spans="1:22">
      <c r="G1734" s="6"/>
      <c r="I1734" s="7"/>
      <c r="J1734" s="7"/>
      <c r="K1734" s="7"/>
      <c r="L1734" s="23"/>
      <c r="M1734" s="23"/>
      <c r="N1734" s="23"/>
      <c r="O1734" s="23"/>
      <c r="P1734" s="23"/>
      <c r="Q1734" s="23"/>
      <c r="R1734" s="23"/>
      <c r="S1734" s="23"/>
      <c r="T1734" s="23"/>
      <c r="U1734" s="23"/>
      <c r="V1734" s="23"/>
    </row>
    <row r="1735" spans="1:22" ht="15.75" thickBot="1">
      <c r="S1735" s="1"/>
    </row>
    <row r="1736" spans="1:22">
      <c r="F1736" s="8"/>
      <c r="G1736" s="8"/>
      <c r="H1736" s="8"/>
      <c r="I1736" s="8"/>
      <c r="J1736" s="8"/>
      <c r="K1736" s="8"/>
      <c r="L1736" s="8"/>
      <c r="M1736" s="8"/>
      <c r="N1736" s="8"/>
      <c r="O1736" s="8"/>
      <c r="P1736" s="8"/>
      <c r="Q1736" s="8"/>
      <c r="R1736" s="8"/>
      <c r="S1736" s="8"/>
      <c r="T1736" s="8"/>
      <c r="U1736" s="8"/>
      <c r="V1736" s="8"/>
    </row>
    <row r="1737" spans="1:22" ht="15.75" thickBot="1">
      <c r="S1737" s="1"/>
    </row>
    <row r="1738" spans="1:22" ht="21.75" thickBot="1">
      <c r="F1738" s="13" t="s">
        <v>4</v>
      </c>
      <c r="G1738" s="13"/>
      <c r="H1738" s="179" t="str">
        <f>G39</f>
        <v>Klondike I - Klondike Wind Power LLC - REC Only</v>
      </c>
      <c r="I1738" s="191"/>
      <c r="J1738" s="192"/>
      <c r="K1738" s="168"/>
      <c r="S1738" s="1"/>
    </row>
    <row r="1739" spans="1:22">
      <c r="S1739" s="1"/>
    </row>
    <row r="1740" spans="1:22" ht="18.75">
      <c r="F1740" s="9" t="s">
        <v>21</v>
      </c>
      <c r="G1740" s="9"/>
      <c r="I1740" s="2">
        <f>'Facility Detail'!$G$3475</f>
        <v>2011</v>
      </c>
      <c r="J1740" s="2">
        <f>I1740+1</f>
        <v>2012</v>
      </c>
      <c r="K1740" s="2">
        <f>J1740+1</f>
        <v>2013</v>
      </c>
      <c r="L1740" s="2">
        <f t="shared" ref="L1740:R1740" si="864">K1740+1</f>
        <v>2014</v>
      </c>
      <c r="M1740" s="2">
        <f>L1740+1</f>
        <v>2015</v>
      </c>
      <c r="N1740" s="2">
        <f t="shared" si="864"/>
        <v>2016</v>
      </c>
      <c r="O1740" s="2">
        <f t="shared" si="864"/>
        <v>2017</v>
      </c>
      <c r="P1740" s="2">
        <f t="shared" si="864"/>
        <v>2018</v>
      </c>
      <c r="Q1740" s="2">
        <f t="shared" si="864"/>
        <v>2019</v>
      </c>
      <c r="R1740" s="2">
        <f t="shared" si="864"/>
        <v>2020</v>
      </c>
      <c r="S1740" s="2">
        <f>R1740+1</f>
        <v>2021</v>
      </c>
      <c r="T1740" s="2">
        <f>S1740+1</f>
        <v>2022</v>
      </c>
      <c r="U1740" s="2">
        <f>T1740+1</f>
        <v>2023</v>
      </c>
      <c r="V1740" s="2">
        <f>U1740+1</f>
        <v>2024</v>
      </c>
    </row>
    <row r="1741" spans="1:22">
      <c r="G1741" s="60" t="str">
        <f>"Total MWh Produced / Purchased from " &amp; H1738</f>
        <v>Total MWh Produced / Purchased from Klondike I - Klondike Wind Power LLC - REC Only</v>
      </c>
      <c r="H1741" s="55"/>
      <c r="I1741" s="3"/>
      <c r="J1741" s="4"/>
      <c r="K1741" s="4"/>
      <c r="L1741" s="4"/>
      <c r="M1741" s="4"/>
      <c r="N1741" s="4">
        <v>8543</v>
      </c>
      <c r="O1741" s="4"/>
      <c r="P1741" s="4"/>
      <c r="Q1741" s="4"/>
      <c r="R1741" s="4"/>
      <c r="S1741" s="4"/>
      <c r="T1741" s="4"/>
      <c r="U1741" s="4"/>
      <c r="V1741" s="369"/>
    </row>
    <row r="1742" spans="1:22">
      <c r="G1742" s="60" t="s">
        <v>25</v>
      </c>
      <c r="H1742" s="55"/>
      <c r="I1742" s="260"/>
      <c r="J1742" s="41"/>
      <c r="K1742" s="41"/>
      <c r="L1742" s="41"/>
      <c r="M1742" s="41"/>
      <c r="N1742" s="41">
        <v>1</v>
      </c>
      <c r="O1742" s="41"/>
      <c r="P1742" s="41"/>
      <c r="Q1742" s="41"/>
      <c r="R1742" s="41"/>
      <c r="S1742" s="41"/>
      <c r="T1742" s="41"/>
      <c r="U1742" s="41"/>
      <c r="V1742" s="381"/>
    </row>
    <row r="1743" spans="1:22">
      <c r="G1743" s="60" t="s">
        <v>20</v>
      </c>
      <c r="H1743" s="55"/>
      <c r="I1743" s="261"/>
      <c r="J1743" s="36"/>
      <c r="K1743" s="36"/>
      <c r="L1743" s="36"/>
      <c r="M1743" s="36"/>
      <c r="N1743" s="36">
        <v>1</v>
      </c>
      <c r="O1743" s="36"/>
      <c r="P1743" s="36"/>
      <c r="Q1743" s="36"/>
      <c r="R1743" s="36"/>
      <c r="S1743" s="36"/>
      <c r="T1743" s="36"/>
      <c r="U1743" s="36"/>
      <c r="V1743" s="382"/>
    </row>
    <row r="1744" spans="1:22">
      <c r="A1744" s="1" t="s">
        <v>292</v>
      </c>
      <c r="G1744" s="26" t="s">
        <v>22</v>
      </c>
      <c r="H1744" s="6"/>
      <c r="I1744" s="30">
        <f xml:space="preserve"> I1741 * I1742 * I1743</f>
        <v>0</v>
      </c>
      <c r="J1744" s="30">
        <f xml:space="preserve"> J1741 * J1742 * J1743</f>
        <v>0</v>
      </c>
      <c r="K1744" s="30">
        <f xml:space="preserve"> K1741 * K1742 * K1743</f>
        <v>0</v>
      </c>
      <c r="L1744" s="30">
        <f t="shared" ref="L1744:S1744" si="865" xml:space="preserve"> L1741 * L1742 * L1743</f>
        <v>0</v>
      </c>
      <c r="M1744" s="30">
        <f t="shared" si="865"/>
        <v>0</v>
      </c>
      <c r="N1744" s="155">
        <v>8543</v>
      </c>
      <c r="O1744" s="155">
        <f t="shared" si="865"/>
        <v>0</v>
      </c>
      <c r="P1744" s="155">
        <f t="shared" si="865"/>
        <v>0</v>
      </c>
      <c r="Q1744" s="155">
        <f t="shared" si="865"/>
        <v>0</v>
      </c>
      <c r="R1744" s="155">
        <f t="shared" si="865"/>
        <v>0</v>
      </c>
      <c r="S1744" s="155">
        <f t="shared" si="865"/>
        <v>0</v>
      </c>
      <c r="T1744" s="155">
        <f t="shared" ref="T1744:U1744" si="866" xml:space="preserve"> T1741 * T1742 * T1743</f>
        <v>0</v>
      </c>
      <c r="U1744" s="155">
        <f t="shared" si="866"/>
        <v>0</v>
      </c>
      <c r="V1744" s="155">
        <f t="shared" ref="V1744" si="867" xml:space="preserve"> V1741 * V1742 * V1743</f>
        <v>0</v>
      </c>
    </row>
    <row r="1745" spans="6:22">
      <c r="I1745" s="29"/>
      <c r="J1745" s="29"/>
      <c r="K1745" s="29"/>
      <c r="L1745" s="29"/>
      <c r="M1745" s="29"/>
      <c r="N1745" s="20"/>
      <c r="O1745" s="20"/>
      <c r="P1745" s="20"/>
      <c r="Q1745" s="20"/>
      <c r="R1745" s="20"/>
      <c r="S1745" s="20"/>
      <c r="T1745" s="20"/>
      <c r="U1745" s="20"/>
      <c r="V1745" s="20"/>
    </row>
    <row r="1746" spans="6:22" ht="18.75">
      <c r="F1746" s="9" t="s">
        <v>118</v>
      </c>
      <c r="I1746" s="2">
        <f>'Facility Detail'!$G$3475</f>
        <v>2011</v>
      </c>
      <c r="J1746" s="2">
        <f>I1746+1</f>
        <v>2012</v>
      </c>
      <c r="K1746" s="2">
        <f>J1746+1</f>
        <v>2013</v>
      </c>
      <c r="L1746" s="2">
        <f t="shared" ref="L1746:R1746" si="868">K1746+1</f>
        <v>2014</v>
      </c>
      <c r="M1746" s="2">
        <f>L1746+1</f>
        <v>2015</v>
      </c>
      <c r="N1746" s="2">
        <f t="shared" si="868"/>
        <v>2016</v>
      </c>
      <c r="O1746" s="2">
        <f t="shared" si="868"/>
        <v>2017</v>
      </c>
      <c r="P1746" s="2">
        <f t="shared" si="868"/>
        <v>2018</v>
      </c>
      <c r="Q1746" s="2">
        <f t="shared" si="868"/>
        <v>2019</v>
      </c>
      <c r="R1746" s="2">
        <f t="shared" si="868"/>
        <v>2020</v>
      </c>
      <c r="S1746" s="2">
        <f>R1746+1</f>
        <v>2021</v>
      </c>
      <c r="T1746" s="2">
        <f>S1746+1</f>
        <v>2022</v>
      </c>
      <c r="U1746" s="2">
        <f>T1746+1</f>
        <v>2023</v>
      </c>
      <c r="V1746" s="2">
        <f>U1746+1</f>
        <v>2024</v>
      </c>
    </row>
    <row r="1747" spans="6:22">
      <c r="G1747" s="60" t="s">
        <v>10</v>
      </c>
      <c r="H1747" s="55"/>
      <c r="I1747" s="38">
        <f>IF($J39 = "Eligible", I1744 * 'Facility Detail'!$G$3472, 0 )</f>
        <v>0</v>
      </c>
      <c r="J1747" s="11">
        <f>IF($J39 = "Eligible", J1744 * 'Facility Detail'!$G$3472, 0 )</f>
        <v>0</v>
      </c>
      <c r="K1747" s="11">
        <f>IF($J39 = "Eligible", K1744 * 'Facility Detail'!$G$3472, 0 )</f>
        <v>0</v>
      </c>
      <c r="L1747" s="11">
        <f>IF($J39 = "Eligible", L1744 * 'Facility Detail'!$G$3472, 0 )</f>
        <v>0</v>
      </c>
      <c r="M1747" s="11">
        <f>IF($J39 = "Eligible", M1744 * 'Facility Detail'!$G$3472, 0 )</f>
        <v>0</v>
      </c>
      <c r="N1747" s="11">
        <f>IF($J39 = "Eligible", N1744 * 'Facility Detail'!$G$3472, 0 )</f>
        <v>0</v>
      </c>
      <c r="O1747" s="11">
        <f>IF($J39 = "Eligible", O1744 * 'Facility Detail'!$G$3472, 0 )</f>
        <v>0</v>
      </c>
      <c r="P1747" s="11">
        <f>IF($J39 = "Eligible", P1744 * 'Facility Detail'!$G$3472, 0 )</f>
        <v>0</v>
      </c>
      <c r="Q1747" s="11">
        <f>IF($J39 = "Eligible", Q1744 * 'Facility Detail'!$G$3472, 0 )</f>
        <v>0</v>
      </c>
      <c r="R1747" s="11">
        <f>IF($J39 = "Eligible", R1744 * 'Facility Detail'!$G$3472, 0 )</f>
        <v>0</v>
      </c>
      <c r="S1747" s="11">
        <f>IF($J39 = "Eligible", S1744 * 'Facility Detail'!$G$3472, 0 )</f>
        <v>0</v>
      </c>
      <c r="T1747" s="11">
        <f>IF($J39 = "Eligible", T1744 * 'Facility Detail'!$G$3472, 0 )</f>
        <v>0</v>
      </c>
      <c r="U1747" s="11">
        <f>IF($J39 = "Eligible", U1744 * 'Facility Detail'!$G$3472, 0 )</f>
        <v>0</v>
      </c>
      <c r="V1747" s="370">
        <f>IF($J39 = "Eligible", V1744 * 'Facility Detail'!$G$3472, 0 )</f>
        <v>0</v>
      </c>
    </row>
    <row r="1748" spans="6:22">
      <c r="G1748" s="60" t="s">
        <v>6</v>
      </c>
      <c r="H1748" s="55"/>
      <c r="I1748" s="39">
        <f t="shared" ref="I1748:V1748" si="869">IF($K39= "Eligible", I1744, 0 )</f>
        <v>0</v>
      </c>
      <c r="J1748" s="187">
        <f t="shared" si="869"/>
        <v>0</v>
      </c>
      <c r="K1748" s="187">
        <f t="shared" si="869"/>
        <v>0</v>
      </c>
      <c r="L1748" s="187">
        <f t="shared" si="869"/>
        <v>0</v>
      </c>
      <c r="M1748" s="187">
        <f t="shared" si="869"/>
        <v>0</v>
      </c>
      <c r="N1748" s="187">
        <f t="shared" si="869"/>
        <v>0</v>
      </c>
      <c r="O1748" s="187">
        <f t="shared" si="869"/>
        <v>0</v>
      </c>
      <c r="P1748" s="187">
        <f t="shared" si="869"/>
        <v>0</v>
      </c>
      <c r="Q1748" s="187">
        <f t="shared" si="869"/>
        <v>0</v>
      </c>
      <c r="R1748" s="187">
        <f t="shared" si="869"/>
        <v>0</v>
      </c>
      <c r="S1748" s="187">
        <f t="shared" si="869"/>
        <v>0</v>
      </c>
      <c r="T1748" s="187">
        <f t="shared" si="869"/>
        <v>0</v>
      </c>
      <c r="U1748" s="187">
        <f t="shared" si="869"/>
        <v>0</v>
      </c>
      <c r="V1748" s="371">
        <f t="shared" si="869"/>
        <v>0</v>
      </c>
    </row>
    <row r="1749" spans="6:22">
      <c r="G1749" s="26" t="s">
        <v>120</v>
      </c>
      <c r="H1749" s="6"/>
      <c r="I1749" s="32">
        <f>SUM(I1747:I1748)</f>
        <v>0</v>
      </c>
      <c r="J1749" s="33">
        <f>SUM(J1747:J1748)</f>
        <v>0</v>
      </c>
      <c r="K1749" s="33">
        <f>SUM(K1747:K1748)</f>
        <v>0</v>
      </c>
      <c r="L1749" s="33">
        <f t="shared" ref="L1749:S1749" si="870">SUM(L1747:L1748)</f>
        <v>0</v>
      </c>
      <c r="M1749" s="33">
        <f t="shared" si="870"/>
        <v>0</v>
      </c>
      <c r="N1749" s="33">
        <f t="shared" si="870"/>
        <v>0</v>
      </c>
      <c r="O1749" s="33">
        <f t="shared" si="870"/>
        <v>0</v>
      </c>
      <c r="P1749" s="33">
        <f t="shared" si="870"/>
        <v>0</v>
      </c>
      <c r="Q1749" s="33">
        <f t="shared" si="870"/>
        <v>0</v>
      </c>
      <c r="R1749" s="33">
        <f t="shared" si="870"/>
        <v>0</v>
      </c>
      <c r="S1749" s="33">
        <f t="shared" si="870"/>
        <v>0</v>
      </c>
      <c r="T1749" s="33">
        <f t="shared" ref="T1749:U1749" si="871">SUM(T1747:T1748)</f>
        <v>0</v>
      </c>
      <c r="U1749" s="33">
        <f t="shared" si="871"/>
        <v>0</v>
      </c>
      <c r="V1749" s="33">
        <f t="shared" ref="V1749" si="872">SUM(V1747:V1748)</f>
        <v>0</v>
      </c>
    </row>
    <row r="1750" spans="6:22">
      <c r="I1750" s="31"/>
      <c r="J1750" s="24"/>
      <c r="K1750" s="24"/>
      <c r="L1750" s="24"/>
      <c r="M1750" s="24"/>
      <c r="N1750" s="24"/>
      <c r="O1750" s="24"/>
      <c r="P1750" s="24"/>
      <c r="Q1750" s="24"/>
      <c r="R1750" s="24"/>
      <c r="S1750" s="24"/>
      <c r="T1750" s="24"/>
      <c r="U1750" s="24"/>
      <c r="V1750" s="24"/>
    </row>
    <row r="1751" spans="6:22" ht="18.75">
      <c r="F1751" s="9" t="s">
        <v>30</v>
      </c>
      <c r="I1751" s="2">
        <f>'Facility Detail'!$G$3475</f>
        <v>2011</v>
      </c>
      <c r="J1751" s="2">
        <f>I1751+1</f>
        <v>2012</v>
      </c>
      <c r="K1751" s="2">
        <f>J1751+1</f>
        <v>2013</v>
      </c>
      <c r="L1751" s="2">
        <f t="shared" ref="L1751:R1751" si="873">K1751+1</f>
        <v>2014</v>
      </c>
      <c r="M1751" s="2">
        <f>L1751+1</f>
        <v>2015</v>
      </c>
      <c r="N1751" s="2">
        <f t="shared" si="873"/>
        <v>2016</v>
      </c>
      <c r="O1751" s="2">
        <f t="shared" si="873"/>
        <v>2017</v>
      </c>
      <c r="P1751" s="2">
        <f t="shared" si="873"/>
        <v>2018</v>
      </c>
      <c r="Q1751" s="2">
        <f t="shared" si="873"/>
        <v>2019</v>
      </c>
      <c r="R1751" s="2">
        <f t="shared" si="873"/>
        <v>2020</v>
      </c>
      <c r="S1751" s="2">
        <f>R1751+1</f>
        <v>2021</v>
      </c>
      <c r="T1751" s="2">
        <f>S1751+1</f>
        <v>2022</v>
      </c>
      <c r="U1751" s="2">
        <f>T1751+1</f>
        <v>2023</v>
      </c>
      <c r="V1751" s="2">
        <f>U1751+1</f>
        <v>2024</v>
      </c>
    </row>
    <row r="1752" spans="6:22">
      <c r="G1752" s="60" t="s">
        <v>47</v>
      </c>
      <c r="H1752" s="55"/>
      <c r="I1752" s="69"/>
      <c r="J1752" s="70"/>
      <c r="K1752" s="70"/>
      <c r="L1752" s="70"/>
      <c r="M1752" s="70"/>
      <c r="N1752" s="70"/>
      <c r="O1752" s="70"/>
      <c r="P1752" s="70"/>
      <c r="Q1752" s="70"/>
      <c r="R1752" s="70"/>
      <c r="S1752" s="70"/>
      <c r="T1752" s="70"/>
      <c r="U1752" s="70"/>
      <c r="V1752" s="372"/>
    </row>
    <row r="1753" spans="6:22">
      <c r="G1753" s="61" t="s">
        <v>23</v>
      </c>
      <c r="H1753" s="129"/>
      <c r="I1753" s="71"/>
      <c r="J1753" s="72"/>
      <c r="K1753" s="72"/>
      <c r="L1753" s="72"/>
      <c r="M1753" s="72"/>
      <c r="N1753" s="72"/>
      <c r="O1753" s="72"/>
      <c r="P1753" s="72"/>
      <c r="Q1753" s="72"/>
      <c r="R1753" s="72"/>
      <c r="S1753" s="72"/>
      <c r="T1753" s="72"/>
      <c r="U1753" s="72"/>
      <c r="V1753" s="373"/>
    </row>
    <row r="1754" spans="6:22">
      <c r="G1754" s="61" t="s">
        <v>89</v>
      </c>
      <c r="H1754" s="128"/>
      <c r="I1754" s="43"/>
      <c r="J1754" s="44"/>
      <c r="K1754" s="44"/>
      <c r="L1754" s="44"/>
      <c r="M1754" s="44"/>
      <c r="N1754" s="44"/>
      <c r="O1754" s="44"/>
      <c r="P1754" s="44"/>
      <c r="Q1754" s="44"/>
      <c r="R1754" s="44"/>
      <c r="S1754" s="44"/>
      <c r="T1754" s="44"/>
      <c r="U1754" s="44"/>
      <c r="V1754" s="374"/>
    </row>
    <row r="1755" spans="6:22">
      <c r="G1755" s="26" t="s">
        <v>90</v>
      </c>
      <c r="I1755" s="7">
        <f>SUM(I1752:I1754)</f>
        <v>0</v>
      </c>
      <c r="J1755" s="7">
        <f>SUM(J1752:J1754)</f>
        <v>0</v>
      </c>
      <c r="K1755" s="7">
        <f>SUM(K1752:K1754)</f>
        <v>0</v>
      </c>
      <c r="L1755" s="7">
        <f t="shared" ref="L1755:S1755" si="874">SUM(L1752:L1754)</f>
        <v>0</v>
      </c>
      <c r="M1755" s="7">
        <f t="shared" si="874"/>
        <v>0</v>
      </c>
      <c r="N1755" s="7">
        <f t="shared" si="874"/>
        <v>0</v>
      </c>
      <c r="O1755" s="7">
        <f t="shared" si="874"/>
        <v>0</v>
      </c>
      <c r="P1755" s="7">
        <f t="shared" si="874"/>
        <v>0</v>
      </c>
      <c r="Q1755" s="7">
        <f t="shared" si="874"/>
        <v>0</v>
      </c>
      <c r="R1755" s="7">
        <f t="shared" si="874"/>
        <v>0</v>
      </c>
      <c r="S1755" s="7">
        <f t="shared" si="874"/>
        <v>0</v>
      </c>
      <c r="T1755" s="7">
        <f t="shared" ref="T1755:U1755" si="875">SUM(T1752:T1754)</f>
        <v>0</v>
      </c>
      <c r="U1755" s="132">
        <f t="shared" si="875"/>
        <v>0</v>
      </c>
      <c r="V1755" s="7">
        <f t="shared" ref="V1755" si="876">SUM(V1752:V1754)</f>
        <v>0</v>
      </c>
    </row>
    <row r="1756" spans="6:22">
      <c r="G1756" s="6"/>
      <c r="I1756" s="7"/>
      <c r="J1756" s="7"/>
      <c r="K1756" s="7"/>
      <c r="L1756" s="23"/>
      <c r="M1756" s="23"/>
      <c r="N1756" s="23"/>
      <c r="O1756" s="23"/>
      <c r="P1756" s="23"/>
      <c r="Q1756" s="23"/>
      <c r="R1756" s="23"/>
      <c r="S1756" s="23"/>
      <c r="T1756" s="23"/>
      <c r="U1756" s="23"/>
      <c r="V1756" s="23"/>
    </row>
    <row r="1757" spans="6:22" ht="18.75">
      <c r="F1757" s="9" t="s">
        <v>100</v>
      </c>
      <c r="I1757" s="2">
        <f>'Facility Detail'!$G$3475</f>
        <v>2011</v>
      </c>
      <c r="J1757" s="2">
        <f>I1757+1</f>
        <v>2012</v>
      </c>
      <c r="K1757" s="2">
        <f>J1757+1</f>
        <v>2013</v>
      </c>
      <c r="L1757" s="2">
        <f t="shared" ref="L1757:R1757" si="877">K1757+1</f>
        <v>2014</v>
      </c>
      <c r="M1757" s="2">
        <f>L1757+1</f>
        <v>2015</v>
      </c>
      <c r="N1757" s="2">
        <f t="shared" si="877"/>
        <v>2016</v>
      </c>
      <c r="O1757" s="2">
        <f t="shared" si="877"/>
        <v>2017</v>
      </c>
      <c r="P1757" s="2">
        <f t="shared" si="877"/>
        <v>2018</v>
      </c>
      <c r="Q1757" s="2">
        <f t="shared" si="877"/>
        <v>2019</v>
      </c>
      <c r="R1757" s="2">
        <f t="shared" si="877"/>
        <v>2020</v>
      </c>
      <c r="S1757" s="2">
        <f>R1757+1</f>
        <v>2021</v>
      </c>
      <c r="T1757" s="2">
        <f>S1757+1</f>
        <v>2022</v>
      </c>
      <c r="U1757" s="2">
        <f>T1757+1</f>
        <v>2023</v>
      </c>
      <c r="V1757" s="2">
        <f>U1757+1</f>
        <v>2024</v>
      </c>
    </row>
    <row r="1758" spans="6:22">
      <c r="G1758" s="60" t="s">
        <v>68</v>
      </c>
      <c r="H1758" s="55"/>
      <c r="I1758" s="3"/>
      <c r="J1758" s="45">
        <f>I1758</f>
        <v>0</v>
      </c>
      <c r="K1758" s="102"/>
      <c r="L1758" s="102"/>
      <c r="M1758" s="102"/>
      <c r="N1758" s="102"/>
      <c r="O1758" s="102"/>
      <c r="P1758" s="102"/>
      <c r="Q1758" s="102"/>
      <c r="R1758" s="102"/>
      <c r="S1758" s="102"/>
      <c r="T1758" s="102"/>
      <c r="U1758" s="210"/>
      <c r="V1758" s="376"/>
    </row>
    <row r="1759" spans="6:22">
      <c r="G1759" s="60" t="s">
        <v>69</v>
      </c>
      <c r="H1759" s="55"/>
      <c r="I1759" s="122">
        <f>J1759</f>
        <v>0</v>
      </c>
      <c r="J1759" s="10"/>
      <c r="K1759" s="58"/>
      <c r="L1759" s="58"/>
      <c r="M1759" s="58"/>
      <c r="N1759" s="58"/>
      <c r="O1759" s="58"/>
      <c r="P1759" s="58"/>
      <c r="Q1759" s="58"/>
      <c r="R1759" s="58"/>
      <c r="S1759" s="58"/>
      <c r="T1759" s="58"/>
      <c r="U1759" s="211"/>
      <c r="V1759" s="377"/>
    </row>
    <row r="1760" spans="6:22">
      <c r="G1760" s="60" t="s">
        <v>70</v>
      </c>
      <c r="H1760" s="55"/>
      <c r="I1760" s="46"/>
      <c r="J1760" s="10">
        <f>J1744</f>
        <v>0</v>
      </c>
      <c r="K1760" s="54">
        <f>J1760</f>
        <v>0</v>
      </c>
      <c r="L1760" s="58"/>
      <c r="M1760" s="58"/>
      <c r="N1760" s="58"/>
      <c r="O1760" s="58"/>
      <c r="P1760" s="58"/>
      <c r="Q1760" s="58"/>
      <c r="R1760" s="58"/>
      <c r="S1760" s="58"/>
      <c r="T1760" s="58"/>
      <c r="U1760" s="211"/>
      <c r="V1760" s="377"/>
    </row>
    <row r="1761" spans="2:22">
      <c r="G1761" s="60" t="s">
        <v>71</v>
      </c>
      <c r="H1761" s="55"/>
      <c r="I1761" s="46"/>
      <c r="J1761" s="54">
        <f>K1761</f>
        <v>0</v>
      </c>
      <c r="K1761" s="121"/>
      <c r="L1761" s="58"/>
      <c r="M1761" s="58"/>
      <c r="N1761" s="58"/>
      <c r="O1761" s="58"/>
      <c r="P1761" s="58"/>
      <c r="Q1761" s="58"/>
      <c r="R1761" s="58"/>
      <c r="S1761" s="58"/>
      <c r="T1761" s="58"/>
      <c r="U1761" s="211"/>
      <c r="V1761" s="377"/>
    </row>
    <row r="1762" spans="2:22">
      <c r="G1762" s="60" t="s">
        <v>170</v>
      </c>
      <c r="I1762" s="46"/>
      <c r="J1762" s="114"/>
      <c r="K1762" s="10">
        <f>K1744</f>
        <v>0</v>
      </c>
      <c r="L1762" s="115">
        <f>K1762</f>
        <v>0</v>
      </c>
      <c r="M1762" s="58"/>
      <c r="N1762" s="58"/>
      <c r="O1762" s="58"/>
      <c r="P1762" s="58"/>
      <c r="Q1762" s="58"/>
      <c r="R1762" s="58"/>
      <c r="S1762" s="58"/>
      <c r="T1762" s="58"/>
      <c r="U1762" s="211"/>
      <c r="V1762" s="377"/>
    </row>
    <row r="1763" spans="2:22">
      <c r="G1763" s="60" t="s">
        <v>171</v>
      </c>
      <c r="I1763" s="46"/>
      <c r="J1763" s="114"/>
      <c r="K1763" s="54">
        <f>L1763</f>
        <v>0</v>
      </c>
      <c r="L1763" s="10"/>
      <c r="M1763" s="58"/>
      <c r="N1763" s="58"/>
      <c r="O1763" s="58"/>
      <c r="P1763" s="58"/>
      <c r="Q1763" s="58"/>
      <c r="R1763" s="58"/>
      <c r="S1763" s="58"/>
      <c r="T1763" s="58"/>
      <c r="U1763" s="211"/>
      <c r="V1763" s="377"/>
    </row>
    <row r="1764" spans="2:22">
      <c r="G1764" s="60" t="s">
        <v>172</v>
      </c>
      <c r="I1764" s="46"/>
      <c r="J1764" s="114"/>
      <c r="K1764" s="114"/>
      <c r="L1764" s="10">
        <f>L1744</f>
        <v>0</v>
      </c>
      <c r="M1764" s="115">
        <f>L1764</f>
        <v>0</v>
      </c>
      <c r="N1764" s="114">
        <f>M1764</f>
        <v>0</v>
      </c>
      <c r="O1764" s="114"/>
      <c r="P1764" s="114"/>
      <c r="Q1764" s="114"/>
      <c r="R1764" s="114"/>
      <c r="S1764" s="114"/>
      <c r="T1764" s="114"/>
      <c r="U1764" s="140"/>
      <c r="V1764" s="378"/>
    </row>
    <row r="1765" spans="2:22">
      <c r="G1765" s="60" t="s">
        <v>173</v>
      </c>
      <c r="I1765" s="46"/>
      <c r="J1765" s="114"/>
      <c r="K1765" s="114"/>
      <c r="L1765" s="116"/>
      <c r="M1765" s="117"/>
      <c r="N1765" s="114"/>
      <c r="O1765" s="114"/>
      <c r="P1765" s="114"/>
      <c r="Q1765" s="114"/>
      <c r="R1765" s="114"/>
      <c r="S1765" s="114"/>
      <c r="T1765" s="114"/>
      <c r="U1765" s="140"/>
      <c r="V1765" s="378"/>
    </row>
    <row r="1766" spans="2:22">
      <c r="G1766" s="60" t="s">
        <v>174</v>
      </c>
      <c r="I1766" s="46"/>
      <c r="J1766" s="114"/>
      <c r="K1766" s="114"/>
      <c r="L1766" s="114"/>
      <c r="M1766" s="117">
        <v>0</v>
      </c>
      <c r="N1766" s="115">
        <f>M1766</f>
        <v>0</v>
      </c>
      <c r="O1766" s="114"/>
      <c r="P1766" s="58"/>
      <c r="Q1766" s="58"/>
      <c r="R1766" s="58"/>
      <c r="S1766" s="58"/>
      <c r="T1766" s="58"/>
      <c r="U1766" s="211"/>
      <c r="V1766" s="377"/>
    </row>
    <row r="1767" spans="2:22">
      <c r="G1767" s="60" t="s">
        <v>175</v>
      </c>
      <c r="I1767" s="46"/>
      <c r="J1767" s="114"/>
      <c r="K1767" s="114"/>
      <c r="L1767" s="114"/>
      <c r="M1767" s="54"/>
      <c r="N1767" s="117"/>
      <c r="O1767" s="114"/>
      <c r="P1767" s="58"/>
      <c r="Q1767" s="58"/>
      <c r="R1767" s="58"/>
      <c r="S1767" s="58"/>
      <c r="T1767" s="58"/>
      <c r="U1767" s="211"/>
      <c r="V1767" s="377"/>
    </row>
    <row r="1768" spans="2:22">
      <c r="G1768" s="60" t="s">
        <v>176</v>
      </c>
      <c r="I1768" s="46"/>
      <c r="J1768" s="114"/>
      <c r="K1768" s="114"/>
      <c r="L1768" s="114"/>
      <c r="M1768" s="114"/>
      <c r="N1768" s="117">
        <f>N1744</f>
        <v>8543</v>
      </c>
      <c r="O1768" s="115">
        <f>N1768</f>
        <v>8543</v>
      </c>
      <c r="P1768" s="58"/>
      <c r="Q1768" s="58"/>
      <c r="R1768" s="58"/>
      <c r="S1768" s="58"/>
      <c r="T1768" s="58"/>
      <c r="U1768" s="211"/>
      <c r="V1768" s="377"/>
    </row>
    <row r="1769" spans="2:22">
      <c r="G1769" s="60" t="s">
        <v>167</v>
      </c>
      <c r="I1769" s="46"/>
      <c r="J1769" s="114"/>
      <c r="K1769" s="114"/>
      <c r="L1769" s="114"/>
      <c r="M1769" s="114"/>
      <c r="N1769" s="145"/>
      <c r="O1769" s="117"/>
      <c r="P1769" s="58"/>
      <c r="Q1769" s="58"/>
      <c r="R1769" s="58"/>
      <c r="S1769" s="58"/>
      <c r="T1769" s="58"/>
      <c r="U1769" s="211"/>
      <c r="V1769" s="377"/>
    </row>
    <row r="1770" spans="2:22">
      <c r="G1770" s="60" t="s">
        <v>168</v>
      </c>
      <c r="I1770" s="47"/>
      <c r="J1770" s="104"/>
      <c r="K1770" s="104"/>
      <c r="L1770" s="104"/>
      <c r="M1770" s="104"/>
      <c r="N1770" s="104"/>
      <c r="O1770" s="118"/>
      <c r="P1770" s="187"/>
      <c r="Q1770" s="104"/>
      <c r="R1770" s="104"/>
      <c r="S1770" s="104"/>
      <c r="T1770" s="104"/>
      <c r="U1770" s="368"/>
      <c r="V1770" s="392"/>
    </row>
    <row r="1771" spans="2:22">
      <c r="B1771" s="1" t="s">
        <v>292</v>
      </c>
      <c r="G1771" s="26" t="s">
        <v>17</v>
      </c>
      <c r="I1771" s="132">
        <f xml:space="preserve"> I1764 - I1763</f>
        <v>0</v>
      </c>
      <c r="J1771" s="132">
        <f xml:space="preserve"> J1763 + J1766 - J1765 - J1764</f>
        <v>0</v>
      </c>
      <c r="K1771" s="132">
        <f>K1765 - K1766</f>
        <v>0</v>
      </c>
      <c r="L1771" s="132">
        <f t="shared" ref="L1771" si="878">L1765 - L1766</f>
        <v>0</v>
      </c>
      <c r="M1771" s="23">
        <f>M1764-M1765-M1766</f>
        <v>0</v>
      </c>
      <c r="N1771" s="23">
        <f>N1766-N1767-N1768</f>
        <v>-8543</v>
      </c>
      <c r="O1771" s="23">
        <f>O1768-O1769-O1770</f>
        <v>8543</v>
      </c>
      <c r="P1771" s="23">
        <f>P1770</f>
        <v>0</v>
      </c>
      <c r="Q1771" s="23">
        <f t="shared" ref="Q1771:S1771" si="879">Q1770</f>
        <v>0</v>
      </c>
      <c r="R1771" s="23">
        <f t="shared" si="879"/>
        <v>0</v>
      </c>
      <c r="S1771" s="23">
        <f t="shared" si="879"/>
        <v>0</v>
      </c>
      <c r="T1771" s="23">
        <f t="shared" ref="T1771:U1771" si="880">T1770</f>
        <v>0</v>
      </c>
      <c r="U1771" s="23">
        <f t="shared" si="880"/>
        <v>0</v>
      </c>
      <c r="V1771" s="23">
        <f t="shared" ref="V1771" si="881">V1770</f>
        <v>0</v>
      </c>
    </row>
    <row r="1772" spans="2:22">
      <c r="G1772" s="6"/>
      <c r="I1772" s="7"/>
      <c r="J1772" s="7"/>
      <c r="K1772" s="7"/>
      <c r="L1772" s="7"/>
      <c r="M1772" s="7"/>
      <c r="N1772" s="7"/>
      <c r="O1772" s="7"/>
      <c r="P1772" s="7"/>
      <c r="Q1772" s="7"/>
      <c r="R1772" s="7"/>
      <c r="S1772" s="7"/>
      <c r="T1772" s="7"/>
      <c r="U1772" s="132"/>
      <c r="V1772" s="7"/>
    </row>
    <row r="1773" spans="2:22">
      <c r="G1773" s="26" t="s">
        <v>12</v>
      </c>
      <c r="H1773" s="55"/>
      <c r="I1773" s="149"/>
      <c r="J1773" s="150"/>
      <c r="K1773" s="150"/>
      <c r="L1773" s="150"/>
      <c r="M1773" s="150"/>
      <c r="N1773" s="150"/>
      <c r="O1773" s="150"/>
      <c r="P1773" s="150"/>
      <c r="Q1773" s="150"/>
      <c r="R1773" s="150"/>
      <c r="S1773" s="150"/>
      <c r="T1773" s="150"/>
      <c r="U1773" s="150"/>
      <c r="V1773" s="384"/>
    </row>
    <row r="1774" spans="2:22">
      <c r="G1774" s="6"/>
      <c r="I1774" s="148"/>
      <c r="J1774" s="148"/>
      <c r="K1774" s="148"/>
      <c r="L1774" s="148"/>
      <c r="M1774" s="148"/>
      <c r="N1774" s="148"/>
      <c r="O1774" s="148"/>
      <c r="P1774" s="148"/>
      <c r="Q1774" s="148"/>
      <c r="R1774" s="148"/>
      <c r="S1774" s="148"/>
      <c r="T1774" s="148"/>
      <c r="U1774" s="148"/>
      <c r="V1774" s="148"/>
    </row>
    <row r="1775" spans="2:22" ht="18.75">
      <c r="C1775" s="1" t="s">
        <v>292</v>
      </c>
      <c r="D1775" s="1" t="s">
        <v>293</v>
      </c>
      <c r="E1775" s="1" t="s">
        <v>107</v>
      </c>
      <c r="F1775" s="9" t="s">
        <v>26</v>
      </c>
      <c r="H1775" s="55"/>
      <c r="I1775" s="151">
        <f xml:space="preserve"> I1744 + I1749 - I1755 + I1771 + I1773</f>
        <v>0</v>
      </c>
      <c r="J1775" s="152">
        <f xml:space="preserve"> J1744 + J1749 - J1755 + J1771 + J1773</f>
        <v>0</v>
      </c>
      <c r="K1775" s="152">
        <f xml:space="preserve"> K1744 + K1749 - K1755 + K1771 + K1773</f>
        <v>0</v>
      </c>
      <c r="L1775" s="152">
        <f t="shared" ref="L1775:S1775" si="882" xml:space="preserve"> L1744 + L1749 - L1755 + L1771 + L1773</f>
        <v>0</v>
      </c>
      <c r="M1775" s="152">
        <f t="shared" si="882"/>
        <v>0</v>
      </c>
      <c r="N1775" s="152">
        <f t="shared" si="882"/>
        <v>0</v>
      </c>
      <c r="O1775" s="152">
        <f t="shared" si="882"/>
        <v>8543</v>
      </c>
      <c r="P1775" s="152">
        <f t="shared" si="882"/>
        <v>0</v>
      </c>
      <c r="Q1775" s="152">
        <f t="shared" si="882"/>
        <v>0</v>
      </c>
      <c r="R1775" s="152">
        <f t="shared" si="882"/>
        <v>0</v>
      </c>
      <c r="S1775" s="152">
        <f t="shared" si="882"/>
        <v>0</v>
      </c>
      <c r="T1775" s="152">
        <f t="shared" ref="T1775:U1775" si="883" xml:space="preserve"> T1744 + T1749 - T1755 + T1771 + T1773</f>
        <v>0</v>
      </c>
      <c r="U1775" s="152">
        <f t="shared" si="883"/>
        <v>0</v>
      </c>
      <c r="V1775" s="385">
        <f t="shared" ref="V1775" si="884" xml:space="preserve"> V1744 + V1749 - V1755 + V1771 + V1773</f>
        <v>0</v>
      </c>
    </row>
    <row r="1776" spans="2:22">
      <c r="G1776" s="6"/>
      <c r="I1776" s="7"/>
      <c r="J1776" s="7"/>
      <c r="K1776" s="7"/>
      <c r="L1776" s="23"/>
      <c r="M1776" s="23"/>
      <c r="N1776" s="23"/>
      <c r="O1776" s="23"/>
      <c r="P1776" s="23"/>
      <c r="Q1776" s="23"/>
      <c r="R1776" s="23"/>
      <c r="S1776" s="23"/>
      <c r="T1776" s="23"/>
      <c r="U1776" s="23"/>
      <c r="V1776" s="23"/>
    </row>
    <row r="1777" spans="1:22" ht="15.75" thickBot="1">
      <c r="S1777" s="1"/>
    </row>
    <row r="1778" spans="1:22" ht="15.75" thickBot="1">
      <c r="A1778" s="276"/>
      <c r="B1778" s="276"/>
      <c r="C1778" s="276"/>
      <c r="D1778" s="276"/>
      <c r="E1778" s="276"/>
      <c r="F1778" s="277"/>
      <c r="G1778" s="277"/>
      <c r="H1778" s="277"/>
      <c r="I1778" s="277"/>
      <c r="J1778" s="277"/>
      <c r="K1778" s="277"/>
      <c r="L1778" s="277"/>
      <c r="M1778" s="277"/>
      <c r="N1778" s="277"/>
      <c r="O1778" s="277"/>
      <c r="P1778" s="277"/>
      <c r="Q1778" s="277"/>
      <c r="R1778" s="277"/>
      <c r="S1778" s="277"/>
      <c r="T1778" s="277"/>
      <c r="U1778" s="277"/>
      <c r="V1778" s="277"/>
    </row>
    <row r="1779" spans="1:22" ht="21" thickBot="1">
      <c r="A1779" s="276"/>
      <c r="B1779" s="276"/>
      <c r="C1779" s="276"/>
      <c r="D1779" s="276"/>
      <c r="E1779" s="276"/>
      <c r="F1779" s="279" t="s">
        <v>4</v>
      </c>
      <c r="G1779" s="279"/>
      <c r="H1779" s="280" t="s">
        <v>257</v>
      </c>
      <c r="I1779" s="278"/>
      <c r="J1779" s="276"/>
      <c r="K1779" s="276"/>
      <c r="L1779" s="276"/>
      <c r="M1779" s="276"/>
      <c r="N1779" s="276"/>
      <c r="O1779" s="276"/>
      <c r="P1779" s="276"/>
      <c r="Q1779" s="276"/>
      <c r="R1779" s="276"/>
      <c r="S1779" s="276"/>
      <c r="T1779" s="276"/>
      <c r="U1779" s="276"/>
      <c r="V1779" s="276"/>
    </row>
    <row r="1780" spans="1:22">
      <c r="A1780" s="276"/>
      <c r="B1780" s="276"/>
      <c r="C1780" s="276"/>
      <c r="D1780" s="276"/>
      <c r="E1780" s="276"/>
      <c r="F1780" s="281"/>
      <c r="G1780" s="281"/>
      <c r="H1780" s="281"/>
      <c r="I1780" s="276"/>
      <c r="J1780" s="276"/>
      <c r="K1780" s="276"/>
      <c r="L1780" s="276"/>
      <c r="M1780" s="276"/>
      <c r="N1780" s="276"/>
      <c r="O1780" s="276"/>
      <c r="P1780" s="276"/>
      <c r="Q1780" s="276"/>
      <c r="R1780" s="276"/>
      <c r="S1780" s="276"/>
      <c r="T1780" s="276"/>
      <c r="U1780" s="276"/>
      <c r="V1780" s="276"/>
    </row>
    <row r="1781" spans="1:22" ht="18">
      <c r="A1781" s="276"/>
      <c r="B1781" s="276"/>
      <c r="C1781" s="276"/>
      <c r="D1781" s="276"/>
      <c r="E1781" s="276"/>
      <c r="F1781" s="282" t="s">
        <v>21</v>
      </c>
      <c r="G1781" s="282"/>
      <c r="H1781" s="281"/>
      <c r="I1781" s="290">
        <v>2011</v>
      </c>
      <c r="J1781" s="290">
        <f>I1781+1</f>
        <v>2012</v>
      </c>
      <c r="K1781" s="290">
        <f t="shared" ref="K1781" si="885">J1781+1</f>
        <v>2013</v>
      </c>
      <c r="L1781" s="290">
        <f t="shared" ref="L1781" si="886">K1781+1</f>
        <v>2014</v>
      </c>
      <c r="M1781" s="290">
        <f>L1781+1</f>
        <v>2015</v>
      </c>
      <c r="N1781" s="290">
        <f t="shared" ref="N1781" si="887">M1781+1</f>
        <v>2016</v>
      </c>
      <c r="O1781" s="290">
        <f t="shared" ref="O1781" si="888">N1781+1</f>
        <v>2017</v>
      </c>
      <c r="P1781" s="290">
        <f t="shared" ref="P1781" si="889">O1781+1</f>
        <v>2018</v>
      </c>
      <c r="Q1781" s="290">
        <f t="shared" ref="Q1781" si="890">P1781+1</f>
        <v>2019</v>
      </c>
      <c r="R1781" s="290">
        <f t="shared" ref="R1781" si="891">Q1781+1</f>
        <v>2020</v>
      </c>
      <c r="S1781" s="290">
        <f>R1781+1</f>
        <v>2021</v>
      </c>
      <c r="T1781" s="290">
        <f>S1781+1</f>
        <v>2022</v>
      </c>
      <c r="U1781" s="290">
        <f>T1781+1</f>
        <v>2023</v>
      </c>
      <c r="V1781" s="290">
        <f>U1781+1</f>
        <v>2024</v>
      </c>
    </row>
    <row r="1782" spans="1:22">
      <c r="A1782" s="276"/>
      <c r="B1782" s="276"/>
      <c r="C1782" s="276"/>
      <c r="D1782" s="276"/>
      <c r="E1782" s="276"/>
      <c r="F1782" s="281"/>
      <c r="G1782" s="283" t="str">
        <f>"Total MWh Produced / Purchased from " &amp; H1779</f>
        <v>Total MWh Produced / Purchased from Latigo</v>
      </c>
      <c r="H1782" s="284"/>
      <c r="I1782" s="291"/>
      <c r="J1782" s="292"/>
      <c r="K1782" s="292"/>
      <c r="L1782" s="292"/>
      <c r="M1782" s="292"/>
      <c r="N1782" s="292"/>
      <c r="O1782" s="292"/>
      <c r="P1782" s="292"/>
      <c r="Q1782" s="292"/>
      <c r="R1782" s="292"/>
      <c r="S1782" s="292">
        <v>161054</v>
      </c>
      <c r="T1782" s="292">
        <v>0</v>
      </c>
      <c r="U1782" s="292">
        <v>0</v>
      </c>
      <c r="V1782" s="394">
        <v>0</v>
      </c>
    </row>
    <row r="1783" spans="1:22">
      <c r="A1783" s="276"/>
      <c r="B1783" s="276"/>
      <c r="C1783" s="276"/>
      <c r="D1783" s="276"/>
      <c r="E1783" s="276"/>
      <c r="F1783" s="281"/>
      <c r="G1783" s="283" t="s">
        <v>25</v>
      </c>
      <c r="H1783" s="284"/>
      <c r="I1783" s="293"/>
      <c r="J1783" s="294"/>
      <c r="K1783" s="294"/>
      <c r="L1783" s="294"/>
      <c r="M1783" s="294"/>
      <c r="N1783" s="294"/>
      <c r="O1783" s="294"/>
      <c r="P1783" s="294"/>
      <c r="Q1783" s="294"/>
      <c r="R1783" s="294"/>
      <c r="S1783" s="294">
        <v>1</v>
      </c>
      <c r="T1783" s="294">
        <v>1</v>
      </c>
      <c r="U1783" s="294">
        <v>1</v>
      </c>
      <c r="V1783" s="395">
        <v>1</v>
      </c>
    </row>
    <row r="1784" spans="1:22">
      <c r="A1784" s="276"/>
      <c r="B1784" s="276"/>
      <c r="C1784" s="276"/>
      <c r="D1784" s="276"/>
      <c r="E1784" s="276"/>
      <c r="F1784" s="281"/>
      <c r="G1784" s="283" t="s">
        <v>20</v>
      </c>
      <c r="H1784" s="284"/>
      <c r="I1784" s="295"/>
      <c r="J1784" s="296"/>
      <c r="K1784" s="296"/>
      <c r="L1784" s="296"/>
      <c r="M1784" s="296"/>
      <c r="N1784" s="296"/>
      <c r="O1784" s="296"/>
      <c r="P1784" s="296"/>
      <c r="Q1784" s="296"/>
      <c r="R1784" s="296"/>
      <c r="S1784" s="296">
        <v>0</v>
      </c>
      <c r="T1784" s="296">
        <v>0</v>
      </c>
      <c r="U1784" s="296">
        <v>0</v>
      </c>
      <c r="V1784" s="396">
        <v>0</v>
      </c>
    </row>
    <row r="1785" spans="1:22">
      <c r="A1785" s="361" t="s">
        <v>220</v>
      </c>
      <c r="B1785" s="276"/>
      <c r="C1785" s="276"/>
      <c r="D1785" s="276"/>
      <c r="E1785" s="276"/>
      <c r="F1785" s="281"/>
      <c r="G1785" s="285" t="s">
        <v>22</v>
      </c>
      <c r="H1785" s="286"/>
      <c r="I1785" s="297">
        <v>0</v>
      </c>
      <c r="J1785" s="297">
        <v>0</v>
      </c>
      <c r="K1785" s="297">
        <v>0</v>
      </c>
      <c r="L1785" s="297">
        <v>0</v>
      </c>
      <c r="M1785" s="297">
        <v>0</v>
      </c>
      <c r="N1785" s="298">
        <v>0</v>
      </c>
      <c r="O1785" s="298">
        <v>0</v>
      </c>
      <c r="P1785" s="298">
        <v>0</v>
      </c>
      <c r="Q1785" s="298">
        <f t="shared" ref="Q1785:V1785" si="892">Q1782*Q1784</f>
        <v>0</v>
      </c>
      <c r="R1785" s="298">
        <f t="shared" si="892"/>
        <v>0</v>
      </c>
      <c r="S1785" s="298">
        <f t="shared" si="892"/>
        <v>0</v>
      </c>
      <c r="T1785" s="298">
        <f t="shared" si="892"/>
        <v>0</v>
      </c>
      <c r="U1785" s="298">
        <f t="shared" si="892"/>
        <v>0</v>
      </c>
      <c r="V1785" s="298">
        <f t="shared" si="892"/>
        <v>0</v>
      </c>
    </row>
    <row r="1786" spans="1:22">
      <c r="A1786" s="276"/>
      <c r="B1786" s="276"/>
      <c r="C1786" s="276"/>
      <c r="D1786" s="276"/>
      <c r="E1786" s="276"/>
      <c r="F1786" s="281"/>
      <c r="G1786" s="281"/>
      <c r="H1786" s="281"/>
      <c r="I1786" s="299"/>
      <c r="J1786" s="299"/>
      <c r="K1786" s="299"/>
      <c r="L1786" s="299"/>
      <c r="M1786" s="299"/>
      <c r="N1786" s="300"/>
      <c r="O1786" s="300"/>
      <c r="P1786" s="300"/>
      <c r="Q1786" s="300"/>
      <c r="R1786" s="300"/>
      <c r="S1786" s="300"/>
      <c r="T1786" s="300"/>
      <c r="U1786" s="300"/>
      <c r="V1786" s="300"/>
    </row>
    <row r="1787" spans="1:22" ht="18">
      <c r="A1787" s="276"/>
      <c r="B1787" s="276"/>
      <c r="C1787" s="276"/>
      <c r="D1787" s="276"/>
      <c r="E1787" s="276"/>
      <c r="F1787" s="282" t="s">
        <v>118</v>
      </c>
      <c r="G1787" s="281"/>
      <c r="H1787" s="281"/>
      <c r="I1787" s="290">
        <v>2011</v>
      </c>
      <c r="J1787" s="290">
        <f>I1787+1</f>
        <v>2012</v>
      </c>
      <c r="K1787" s="290">
        <f t="shared" ref="K1787" si="893">J1787+1</f>
        <v>2013</v>
      </c>
      <c r="L1787" s="290">
        <f t="shared" ref="L1787" si="894">K1787+1</f>
        <v>2014</v>
      </c>
      <c r="M1787" s="290">
        <f>L1787+1</f>
        <v>2015</v>
      </c>
      <c r="N1787" s="290">
        <f t="shared" ref="N1787" si="895">M1787+1</f>
        <v>2016</v>
      </c>
      <c r="O1787" s="290">
        <f t="shared" ref="O1787" si="896">N1787+1</f>
        <v>2017</v>
      </c>
      <c r="P1787" s="290">
        <f t="shared" ref="P1787" si="897">O1787+1</f>
        <v>2018</v>
      </c>
      <c r="Q1787" s="290">
        <f t="shared" ref="Q1787" si="898">P1787+1</f>
        <v>2019</v>
      </c>
      <c r="R1787" s="290">
        <f t="shared" ref="R1787" si="899">Q1787+1</f>
        <v>2020</v>
      </c>
      <c r="S1787" s="290">
        <f>R1787+1</f>
        <v>2021</v>
      </c>
      <c r="T1787" s="290">
        <f>S1787+1</f>
        <v>2022</v>
      </c>
      <c r="U1787" s="290">
        <f>T1787+1</f>
        <v>2023</v>
      </c>
      <c r="V1787" s="290">
        <f>U1787+1</f>
        <v>2024</v>
      </c>
    </row>
    <row r="1788" spans="1:22">
      <c r="A1788" s="276"/>
      <c r="B1788" s="276"/>
      <c r="C1788" s="276"/>
      <c r="D1788" s="276"/>
      <c r="E1788" s="276"/>
      <c r="F1788" s="281"/>
      <c r="G1788" s="283" t="s">
        <v>10</v>
      </c>
      <c r="H1788" s="284"/>
      <c r="I1788" s="301">
        <f>IF($J40 = "Eligible", I1785 * 'Facility Detail'!$G$3472, 0 )</f>
        <v>0</v>
      </c>
      <c r="J1788" s="302">
        <f>IF($J40 = "Eligible", J1785 * 'Facility Detail'!$G$3472, 0 )</f>
        <v>0</v>
      </c>
      <c r="K1788" s="302">
        <f>IF($J40 = "Eligible", K1785 * 'Facility Detail'!$G$3472, 0 )</f>
        <v>0</v>
      </c>
      <c r="L1788" s="302">
        <f>IF($J40 = "Eligible", L1785 * 'Facility Detail'!$G$3472, 0 )</f>
        <v>0</v>
      </c>
      <c r="M1788" s="302">
        <f>IF($J40 = "Eligible", M1785 * 'Facility Detail'!$G$3472, 0 )</f>
        <v>0</v>
      </c>
      <c r="N1788" s="302">
        <f>IF($J40 = "Eligible", N1785 * 'Facility Detail'!$G$3472, 0 )</f>
        <v>0</v>
      </c>
      <c r="O1788" s="302">
        <f>IF($J40 = "Eligible", O1785 * 'Facility Detail'!$G$3472, 0 )</f>
        <v>0</v>
      </c>
      <c r="P1788" s="302">
        <f>IF($J40 = "Eligible", P1785 * 'Facility Detail'!$G$3472, 0 )</f>
        <v>0</v>
      </c>
      <c r="Q1788" s="302">
        <f>IF($J40 = "Eligible", Q1785 * 'Facility Detail'!$G$3472, 0 )</f>
        <v>0</v>
      </c>
      <c r="R1788" s="302">
        <f>IF($J40 = "Eligible", R1785 * 'Facility Detail'!$G$3472, 0 )</f>
        <v>0</v>
      </c>
      <c r="S1788" s="302">
        <f>IF($J40 = "Eligible", S1785 * 'Facility Detail'!$G$3472, 0 )</f>
        <v>0</v>
      </c>
      <c r="T1788" s="302">
        <f>IF($J40 = "Eligible", T1785 * 'Facility Detail'!$G$3472, 0 )</f>
        <v>0</v>
      </c>
      <c r="U1788" s="302">
        <f>IF($J40 = "Eligible", U1785 * 'Facility Detail'!$G$3472, 0 )</f>
        <v>0</v>
      </c>
      <c r="V1788" s="397">
        <f>IF($J40 = "Eligible", V1785 * 'Facility Detail'!$G$3472, 0 )</f>
        <v>0</v>
      </c>
    </row>
    <row r="1789" spans="1:22">
      <c r="A1789" s="276"/>
      <c r="B1789" s="276"/>
      <c r="C1789" s="276"/>
      <c r="D1789" s="276"/>
      <c r="E1789" s="276"/>
      <c r="F1789" s="281"/>
      <c r="G1789" s="283" t="s">
        <v>6</v>
      </c>
      <c r="H1789" s="284"/>
      <c r="I1789" s="303">
        <f t="shared" ref="I1789:V1789" si="900">IF($K40= "Eligible", I1785, 0 )</f>
        <v>0</v>
      </c>
      <c r="J1789" s="304">
        <f t="shared" si="900"/>
        <v>0</v>
      </c>
      <c r="K1789" s="304">
        <f t="shared" si="900"/>
        <v>0</v>
      </c>
      <c r="L1789" s="304">
        <f t="shared" si="900"/>
        <v>0</v>
      </c>
      <c r="M1789" s="304">
        <f t="shared" si="900"/>
        <v>0</v>
      </c>
      <c r="N1789" s="304">
        <f t="shared" si="900"/>
        <v>0</v>
      </c>
      <c r="O1789" s="304">
        <f t="shared" si="900"/>
        <v>0</v>
      </c>
      <c r="P1789" s="304">
        <f t="shared" si="900"/>
        <v>0</v>
      </c>
      <c r="Q1789" s="304">
        <f t="shared" si="900"/>
        <v>0</v>
      </c>
      <c r="R1789" s="304">
        <f t="shared" si="900"/>
        <v>0</v>
      </c>
      <c r="S1789" s="304">
        <f t="shared" si="900"/>
        <v>0</v>
      </c>
      <c r="T1789" s="304">
        <f t="shared" si="900"/>
        <v>0</v>
      </c>
      <c r="U1789" s="304">
        <f t="shared" si="900"/>
        <v>0</v>
      </c>
      <c r="V1789" s="398">
        <f t="shared" si="900"/>
        <v>0</v>
      </c>
    </row>
    <row r="1790" spans="1:22">
      <c r="A1790" s="276"/>
      <c r="B1790" s="276"/>
      <c r="C1790" s="276"/>
      <c r="D1790" s="276"/>
      <c r="E1790" s="276"/>
      <c r="F1790" s="281"/>
      <c r="G1790" s="285" t="s">
        <v>120</v>
      </c>
      <c r="H1790" s="286"/>
      <c r="I1790" s="305">
        <f>SUM(I1788:I1789)</f>
        <v>0</v>
      </c>
      <c r="J1790" s="306">
        <f t="shared" ref="J1790:S1790" si="901">SUM(J1788:J1789)</f>
        <v>0</v>
      </c>
      <c r="K1790" s="306">
        <f t="shared" si="901"/>
        <v>0</v>
      </c>
      <c r="L1790" s="306">
        <f t="shared" si="901"/>
        <v>0</v>
      </c>
      <c r="M1790" s="306">
        <f t="shared" si="901"/>
        <v>0</v>
      </c>
      <c r="N1790" s="306">
        <f t="shared" si="901"/>
        <v>0</v>
      </c>
      <c r="O1790" s="306">
        <f t="shared" si="901"/>
        <v>0</v>
      </c>
      <c r="P1790" s="306">
        <f t="shared" si="901"/>
        <v>0</v>
      </c>
      <c r="Q1790" s="306">
        <f t="shared" si="901"/>
        <v>0</v>
      </c>
      <c r="R1790" s="306">
        <f t="shared" si="901"/>
        <v>0</v>
      </c>
      <c r="S1790" s="306">
        <f t="shared" si="901"/>
        <v>0</v>
      </c>
      <c r="T1790" s="306">
        <f t="shared" ref="T1790:U1790" si="902">SUM(T1788:T1789)</f>
        <v>0</v>
      </c>
      <c r="U1790" s="306">
        <f t="shared" si="902"/>
        <v>0</v>
      </c>
      <c r="V1790" s="306">
        <f t="shared" ref="V1790" si="903">SUM(V1788:V1789)</f>
        <v>0</v>
      </c>
    </row>
    <row r="1791" spans="1:22">
      <c r="A1791" s="276"/>
      <c r="B1791" s="276"/>
      <c r="C1791" s="276"/>
      <c r="D1791" s="276"/>
      <c r="E1791" s="276"/>
      <c r="F1791" s="281"/>
      <c r="G1791" s="281"/>
      <c r="H1791" s="281"/>
      <c r="I1791" s="307"/>
      <c r="J1791" s="308"/>
      <c r="K1791" s="308"/>
      <c r="L1791" s="308"/>
      <c r="M1791" s="308"/>
      <c r="N1791" s="308"/>
      <c r="O1791" s="308"/>
      <c r="P1791" s="308"/>
      <c r="Q1791" s="308"/>
      <c r="R1791" s="308"/>
      <c r="S1791" s="308"/>
      <c r="T1791" s="308"/>
      <c r="U1791" s="308"/>
      <c r="V1791" s="308"/>
    </row>
    <row r="1792" spans="1:22" ht="18">
      <c r="A1792" s="276"/>
      <c r="B1792" s="276"/>
      <c r="C1792" s="276"/>
      <c r="D1792" s="276"/>
      <c r="E1792" s="276"/>
      <c r="F1792" s="282" t="s">
        <v>30</v>
      </c>
      <c r="G1792" s="281"/>
      <c r="H1792" s="281"/>
      <c r="I1792" s="290">
        <v>2011</v>
      </c>
      <c r="J1792" s="290">
        <f>I1792+1</f>
        <v>2012</v>
      </c>
      <c r="K1792" s="290">
        <f t="shared" ref="K1792" si="904">J1792+1</f>
        <v>2013</v>
      </c>
      <c r="L1792" s="290">
        <f t="shared" ref="L1792" si="905">K1792+1</f>
        <v>2014</v>
      </c>
      <c r="M1792" s="290">
        <f>L1792+1</f>
        <v>2015</v>
      </c>
      <c r="N1792" s="290">
        <f t="shared" ref="N1792" si="906">M1792+1</f>
        <v>2016</v>
      </c>
      <c r="O1792" s="290">
        <f t="shared" ref="O1792" si="907">N1792+1</f>
        <v>2017</v>
      </c>
      <c r="P1792" s="290">
        <f t="shared" ref="P1792" si="908">O1792+1</f>
        <v>2018</v>
      </c>
      <c r="Q1792" s="290">
        <f t="shared" ref="Q1792" si="909">P1792+1</f>
        <v>2019</v>
      </c>
      <c r="R1792" s="290">
        <f t="shared" ref="R1792" si="910">Q1792+1</f>
        <v>2020</v>
      </c>
      <c r="S1792" s="290">
        <f>R1792+1</f>
        <v>2021</v>
      </c>
      <c r="T1792" s="290">
        <f>S1792+1</f>
        <v>2022</v>
      </c>
      <c r="U1792" s="290">
        <f>T1792+1</f>
        <v>2023</v>
      </c>
      <c r="V1792" s="290">
        <f>U1792+1</f>
        <v>2024</v>
      </c>
    </row>
    <row r="1793" spans="1:22">
      <c r="A1793" s="276"/>
      <c r="B1793" s="276"/>
      <c r="C1793" s="276"/>
      <c r="D1793" s="276"/>
      <c r="E1793" s="276"/>
      <c r="F1793" s="281"/>
      <c r="G1793" s="283" t="s">
        <v>47</v>
      </c>
      <c r="H1793" s="284"/>
      <c r="I1793" s="309"/>
      <c r="J1793" s="310"/>
      <c r="K1793" s="310"/>
      <c r="L1793" s="310"/>
      <c r="M1793" s="310"/>
      <c r="N1793" s="310"/>
      <c r="O1793" s="310"/>
      <c r="P1793" s="310"/>
      <c r="Q1793" s="310"/>
      <c r="R1793" s="310"/>
      <c r="S1793" s="310"/>
      <c r="T1793" s="310"/>
      <c r="U1793" s="310"/>
      <c r="V1793" s="399"/>
    </row>
    <row r="1794" spans="1:22">
      <c r="A1794" s="276"/>
      <c r="B1794" s="276"/>
      <c r="C1794" s="276"/>
      <c r="D1794" s="276"/>
      <c r="E1794" s="276"/>
      <c r="F1794" s="281"/>
      <c r="G1794" s="287" t="s">
        <v>23</v>
      </c>
      <c r="H1794" s="288"/>
      <c r="I1794" s="311"/>
      <c r="J1794" s="312"/>
      <c r="K1794" s="312"/>
      <c r="L1794" s="312"/>
      <c r="M1794" s="312"/>
      <c r="N1794" s="312"/>
      <c r="O1794" s="312"/>
      <c r="P1794" s="312"/>
      <c r="Q1794" s="312"/>
      <c r="R1794" s="312"/>
      <c r="S1794" s="312"/>
      <c r="T1794" s="312"/>
      <c r="U1794" s="312"/>
      <c r="V1794" s="400"/>
    </row>
    <row r="1795" spans="1:22">
      <c r="A1795" s="276"/>
      <c r="B1795" s="276"/>
      <c r="C1795" s="276"/>
      <c r="D1795" s="276"/>
      <c r="E1795" s="276"/>
      <c r="F1795" s="281"/>
      <c r="G1795" s="287" t="s">
        <v>89</v>
      </c>
      <c r="H1795" s="289"/>
      <c r="I1795" s="313"/>
      <c r="J1795" s="314"/>
      <c r="K1795" s="314"/>
      <c r="L1795" s="314"/>
      <c r="M1795" s="314"/>
      <c r="N1795" s="314"/>
      <c r="O1795" s="314"/>
      <c r="P1795" s="314"/>
      <c r="Q1795" s="314"/>
      <c r="R1795" s="314"/>
      <c r="S1795" s="314"/>
      <c r="T1795" s="314"/>
      <c r="U1795" s="314"/>
      <c r="V1795" s="401"/>
    </row>
    <row r="1796" spans="1:22">
      <c r="A1796" s="276"/>
      <c r="B1796" s="276"/>
      <c r="C1796" s="276"/>
      <c r="D1796" s="276"/>
      <c r="E1796" s="276"/>
      <c r="F1796" s="281"/>
      <c r="G1796" s="285" t="s">
        <v>90</v>
      </c>
      <c r="H1796" s="281"/>
      <c r="I1796" s="315">
        <v>0</v>
      </c>
      <c r="J1796" s="315">
        <v>0</v>
      </c>
      <c r="K1796" s="315">
        <v>0</v>
      </c>
      <c r="L1796" s="315">
        <v>0</v>
      </c>
      <c r="M1796" s="315">
        <v>0</v>
      </c>
      <c r="N1796" s="315">
        <v>0</v>
      </c>
      <c r="O1796" s="315">
        <v>0</v>
      </c>
      <c r="P1796" s="315">
        <v>0</v>
      </c>
      <c r="Q1796" s="315">
        <v>0</v>
      </c>
      <c r="R1796" s="315">
        <v>0</v>
      </c>
      <c r="S1796" s="315">
        <v>0</v>
      </c>
      <c r="T1796" s="315">
        <v>0</v>
      </c>
      <c r="U1796" s="409">
        <v>0</v>
      </c>
      <c r="V1796" s="315">
        <v>0</v>
      </c>
    </row>
    <row r="1797" spans="1:22">
      <c r="A1797" s="276"/>
      <c r="B1797" s="276"/>
      <c r="C1797" s="276"/>
      <c r="D1797" s="276"/>
      <c r="E1797" s="276"/>
      <c r="F1797" s="281"/>
      <c r="G1797" s="286"/>
      <c r="H1797" s="281"/>
      <c r="I1797" s="315"/>
      <c r="J1797" s="315"/>
      <c r="K1797" s="315"/>
      <c r="L1797" s="316"/>
      <c r="M1797" s="316"/>
      <c r="N1797" s="316"/>
      <c r="O1797" s="316"/>
      <c r="P1797" s="316"/>
      <c r="Q1797" s="316"/>
      <c r="R1797" s="316"/>
      <c r="S1797" s="316"/>
      <c r="T1797" s="316"/>
      <c r="U1797" s="316"/>
      <c r="V1797" s="316"/>
    </row>
    <row r="1798" spans="1:22" ht="18">
      <c r="A1798" s="276"/>
      <c r="B1798" s="276"/>
      <c r="C1798" s="276"/>
      <c r="D1798" s="276"/>
      <c r="E1798" s="276"/>
      <c r="F1798" s="282" t="s">
        <v>100</v>
      </c>
      <c r="G1798" s="281"/>
      <c r="H1798" s="281"/>
      <c r="I1798" s="290">
        <f>'Facility Detail'!$G$3475</f>
        <v>2011</v>
      </c>
      <c r="J1798" s="290">
        <f>I1798+1</f>
        <v>2012</v>
      </c>
      <c r="K1798" s="290">
        <f t="shared" ref="K1798" si="911">J1798+1</f>
        <v>2013</v>
      </c>
      <c r="L1798" s="290">
        <f t="shared" ref="L1798" si="912">K1798+1</f>
        <v>2014</v>
      </c>
      <c r="M1798" s="290">
        <f>L1798+1</f>
        <v>2015</v>
      </c>
      <c r="N1798" s="290">
        <f t="shared" ref="N1798" si="913">M1798+1</f>
        <v>2016</v>
      </c>
      <c r="O1798" s="290">
        <f t="shared" ref="O1798" si="914">N1798+1</f>
        <v>2017</v>
      </c>
      <c r="P1798" s="290">
        <f t="shared" ref="P1798" si="915">O1798+1</f>
        <v>2018</v>
      </c>
      <c r="Q1798" s="290">
        <f t="shared" ref="Q1798" si="916">P1798+1</f>
        <v>2019</v>
      </c>
      <c r="R1798" s="290">
        <f t="shared" ref="R1798" si="917">Q1798+1</f>
        <v>2020</v>
      </c>
      <c r="S1798" s="290">
        <f>R1798+1</f>
        <v>2021</v>
      </c>
      <c r="T1798" s="290">
        <f>S1798+1</f>
        <v>2022</v>
      </c>
      <c r="U1798" s="290">
        <f>T1798+1</f>
        <v>2023</v>
      </c>
      <c r="V1798" s="290">
        <f>U1798+1</f>
        <v>2024</v>
      </c>
    </row>
    <row r="1799" spans="1:22">
      <c r="A1799" s="276"/>
      <c r="B1799" s="276"/>
      <c r="C1799" s="276"/>
      <c r="D1799" s="276"/>
      <c r="E1799" s="276"/>
      <c r="F1799" s="281"/>
      <c r="G1799" s="283" t="s">
        <v>68</v>
      </c>
      <c r="H1799" s="284"/>
      <c r="I1799" s="291"/>
      <c r="J1799" s="317">
        <f>I1799</f>
        <v>0</v>
      </c>
      <c r="K1799" s="318"/>
      <c r="L1799" s="318"/>
      <c r="M1799" s="318"/>
      <c r="N1799" s="318"/>
      <c r="O1799" s="318"/>
      <c r="P1799" s="318"/>
      <c r="Q1799" s="318"/>
      <c r="R1799" s="318"/>
      <c r="S1799" s="318"/>
      <c r="T1799" s="348"/>
      <c r="U1799" s="348"/>
      <c r="V1799" s="402"/>
    </row>
    <row r="1800" spans="1:22">
      <c r="A1800" s="276"/>
      <c r="B1800" s="276"/>
      <c r="C1800" s="276"/>
      <c r="D1800" s="276"/>
      <c r="E1800" s="276"/>
      <c r="F1800" s="281"/>
      <c r="G1800" s="283" t="s">
        <v>69</v>
      </c>
      <c r="H1800" s="284"/>
      <c r="I1800" s="319">
        <f>J1800</f>
        <v>0</v>
      </c>
      <c r="J1800" s="320"/>
      <c r="K1800" s="321"/>
      <c r="L1800" s="321"/>
      <c r="M1800" s="321"/>
      <c r="N1800" s="321"/>
      <c r="O1800" s="321"/>
      <c r="P1800" s="321"/>
      <c r="Q1800" s="321"/>
      <c r="R1800" s="321"/>
      <c r="S1800" s="321"/>
      <c r="T1800" s="349"/>
      <c r="U1800" s="349"/>
      <c r="V1800" s="403"/>
    </row>
    <row r="1801" spans="1:22">
      <c r="A1801" s="276"/>
      <c r="B1801" s="276"/>
      <c r="C1801" s="276"/>
      <c r="D1801" s="276"/>
      <c r="E1801" s="276"/>
      <c r="F1801" s="281"/>
      <c r="G1801" s="283" t="s">
        <v>70</v>
      </c>
      <c r="H1801" s="284"/>
      <c r="I1801" s="322"/>
      <c r="J1801" s="320">
        <f>J1785</f>
        <v>0</v>
      </c>
      <c r="K1801" s="323">
        <f>J1801</f>
        <v>0</v>
      </c>
      <c r="L1801" s="321"/>
      <c r="M1801" s="321"/>
      <c r="N1801" s="321"/>
      <c r="O1801" s="321"/>
      <c r="P1801" s="321"/>
      <c r="Q1801" s="321"/>
      <c r="R1801" s="321"/>
      <c r="S1801" s="321"/>
      <c r="T1801" s="349"/>
      <c r="U1801" s="349"/>
      <c r="V1801" s="403"/>
    </row>
    <row r="1802" spans="1:22">
      <c r="A1802" s="276"/>
      <c r="B1802" s="276"/>
      <c r="C1802" s="276"/>
      <c r="D1802" s="276"/>
      <c r="E1802" s="276"/>
      <c r="F1802" s="281"/>
      <c r="G1802" s="283" t="s">
        <v>71</v>
      </c>
      <c r="H1802" s="284"/>
      <c r="I1802" s="322"/>
      <c r="J1802" s="323">
        <f>K1802</f>
        <v>0</v>
      </c>
      <c r="K1802" s="320"/>
      <c r="L1802" s="321"/>
      <c r="M1802" s="321"/>
      <c r="N1802" s="321"/>
      <c r="O1802" s="321"/>
      <c r="P1802" s="321"/>
      <c r="Q1802" s="321"/>
      <c r="R1802" s="321"/>
      <c r="S1802" s="321"/>
      <c r="T1802" s="349"/>
      <c r="U1802" s="349"/>
      <c r="V1802" s="403"/>
    </row>
    <row r="1803" spans="1:22">
      <c r="A1803" s="276"/>
      <c r="B1803" s="276"/>
      <c r="C1803" s="276"/>
      <c r="D1803" s="276"/>
      <c r="E1803" s="276"/>
      <c r="F1803" s="281"/>
      <c r="G1803" s="283" t="s">
        <v>170</v>
      </c>
      <c r="H1803" s="281"/>
      <c r="I1803" s="322"/>
      <c r="J1803" s="324"/>
      <c r="K1803" s="320">
        <f>K1785</f>
        <v>0</v>
      </c>
      <c r="L1803" s="325">
        <f>K1803</f>
        <v>0</v>
      </c>
      <c r="M1803" s="321"/>
      <c r="N1803" s="321"/>
      <c r="O1803" s="321"/>
      <c r="P1803" s="321"/>
      <c r="Q1803" s="321"/>
      <c r="R1803" s="321"/>
      <c r="S1803" s="321"/>
      <c r="T1803" s="350"/>
      <c r="U1803" s="350"/>
      <c r="V1803" s="404"/>
    </row>
    <row r="1804" spans="1:22">
      <c r="A1804" s="276"/>
      <c r="B1804" s="276"/>
      <c r="C1804" s="276"/>
      <c r="D1804" s="276"/>
      <c r="E1804" s="276"/>
      <c r="F1804" s="281"/>
      <c r="G1804" s="283" t="s">
        <v>171</v>
      </c>
      <c r="H1804" s="281"/>
      <c r="I1804" s="322"/>
      <c r="J1804" s="324"/>
      <c r="K1804" s="323">
        <f>L1804</f>
        <v>0</v>
      </c>
      <c r="L1804" s="320"/>
      <c r="M1804" s="321"/>
      <c r="N1804" s="321"/>
      <c r="O1804" s="321"/>
      <c r="P1804" s="321"/>
      <c r="Q1804" s="321"/>
      <c r="R1804" s="321"/>
      <c r="S1804" s="321"/>
      <c r="T1804" s="350"/>
      <c r="U1804" s="350"/>
      <c r="V1804" s="404"/>
    </row>
    <row r="1805" spans="1:22">
      <c r="A1805" s="276"/>
      <c r="B1805" s="276"/>
      <c r="C1805" s="276"/>
      <c r="D1805" s="276"/>
      <c r="E1805" s="276"/>
      <c r="F1805" s="281"/>
      <c r="G1805" s="283" t="s">
        <v>172</v>
      </c>
      <c r="H1805" s="281"/>
      <c r="I1805" s="322"/>
      <c r="J1805" s="324"/>
      <c r="K1805" s="324"/>
      <c r="L1805" s="320">
        <f>L1785</f>
        <v>0</v>
      </c>
      <c r="M1805" s="325">
        <f>L1805</f>
        <v>0</v>
      </c>
      <c r="N1805" s="324"/>
      <c r="O1805" s="321"/>
      <c r="P1805" s="321"/>
      <c r="Q1805" s="321"/>
      <c r="R1805" s="321"/>
      <c r="S1805" s="321"/>
      <c r="T1805" s="350"/>
      <c r="U1805" s="350"/>
      <c r="V1805" s="404"/>
    </row>
    <row r="1806" spans="1:22">
      <c r="A1806" s="276"/>
      <c r="B1806" s="276"/>
      <c r="C1806" s="276"/>
      <c r="D1806" s="276"/>
      <c r="E1806" s="276"/>
      <c r="F1806" s="281"/>
      <c r="G1806" s="283" t="s">
        <v>173</v>
      </c>
      <c r="H1806" s="281"/>
      <c r="I1806" s="322"/>
      <c r="J1806" s="324"/>
      <c r="K1806" s="324"/>
      <c r="L1806" s="323"/>
      <c r="M1806" s="320"/>
      <c r="N1806" s="324"/>
      <c r="O1806" s="321"/>
      <c r="P1806" s="321"/>
      <c r="Q1806" s="321"/>
      <c r="R1806" s="321"/>
      <c r="S1806" s="321"/>
      <c r="T1806" s="350"/>
      <c r="U1806" s="350"/>
      <c r="V1806" s="404"/>
    </row>
    <row r="1807" spans="1:22">
      <c r="A1807" s="276"/>
      <c r="B1807" s="276"/>
      <c r="C1807" s="276"/>
      <c r="D1807" s="276"/>
      <c r="E1807" s="276"/>
      <c r="F1807" s="281"/>
      <c r="G1807" s="283" t="s">
        <v>174</v>
      </c>
      <c r="H1807" s="281"/>
      <c r="I1807" s="322"/>
      <c r="J1807" s="324"/>
      <c r="K1807" s="324"/>
      <c r="L1807" s="324"/>
      <c r="M1807" s="320">
        <v>0</v>
      </c>
      <c r="N1807" s="325">
        <f>M1807</f>
        <v>0</v>
      </c>
      <c r="O1807" s="321"/>
      <c r="P1807" s="321"/>
      <c r="Q1807" s="321"/>
      <c r="R1807" s="321"/>
      <c r="S1807" s="321"/>
      <c r="T1807" s="350"/>
      <c r="U1807" s="350"/>
      <c r="V1807" s="404"/>
    </row>
    <row r="1808" spans="1:22">
      <c r="A1808" s="276"/>
      <c r="B1808" s="276"/>
      <c r="C1808" s="276"/>
      <c r="D1808" s="276"/>
      <c r="E1808" s="276"/>
      <c r="F1808" s="281"/>
      <c r="G1808" s="283" t="s">
        <v>175</v>
      </c>
      <c r="H1808" s="281"/>
      <c r="I1808" s="322"/>
      <c r="J1808" s="324"/>
      <c r="K1808" s="324"/>
      <c r="L1808" s="324"/>
      <c r="M1808" s="323"/>
      <c r="N1808" s="320"/>
      <c r="O1808" s="321"/>
      <c r="P1808" s="321"/>
      <c r="Q1808" s="321"/>
      <c r="R1808" s="321"/>
      <c r="S1808" s="321"/>
      <c r="T1808" s="350"/>
      <c r="U1808" s="350"/>
      <c r="V1808" s="404"/>
    </row>
    <row r="1809" spans="1:22">
      <c r="A1809" s="276"/>
      <c r="B1809" s="276"/>
      <c r="C1809" s="276"/>
      <c r="D1809" s="276"/>
      <c r="E1809" s="276"/>
      <c r="F1809" s="281"/>
      <c r="G1809" s="283" t="s">
        <v>176</v>
      </c>
      <c r="H1809" s="281"/>
      <c r="I1809" s="322"/>
      <c r="J1809" s="324"/>
      <c r="K1809" s="324"/>
      <c r="L1809" s="324"/>
      <c r="M1809" s="324"/>
      <c r="N1809" s="326">
        <f>N1785</f>
        <v>0</v>
      </c>
      <c r="O1809" s="327">
        <f>N1809</f>
        <v>0</v>
      </c>
      <c r="P1809" s="321"/>
      <c r="Q1809" s="321"/>
      <c r="R1809" s="321"/>
      <c r="S1809" s="321"/>
      <c r="T1809" s="350"/>
      <c r="U1809" s="350"/>
      <c r="V1809" s="404"/>
    </row>
    <row r="1810" spans="1:22">
      <c r="A1810" s="276"/>
      <c r="B1810" s="276"/>
      <c r="C1810" s="276"/>
      <c r="D1810" s="276"/>
      <c r="E1810" s="276"/>
      <c r="F1810" s="281"/>
      <c r="G1810" s="283" t="s">
        <v>167</v>
      </c>
      <c r="H1810" s="281"/>
      <c r="I1810" s="322"/>
      <c r="J1810" s="324"/>
      <c r="K1810" s="324"/>
      <c r="L1810" s="324"/>
      <c r="M1810" s="324"/>
      <c r="N1810" s="328"/>
      <c r="O1810" s="329"/>
      <c r="P1810" s="321"/>
      <c r="Q1810" s="321"/>
      <c r="R1810" s="321"/>
      <c r="S1810" s="321"/>
      <c r="T1810" s="350"/>
      <c r="U1810" s="350"/>
      <c r="V1810" s="404"/>
    </row>
    <row r="1811" spans="1:22">
      <c r="A1811" s="276"/>
      <c r="B1811" s="276"/>
      <c r="C1811" s="276"/>
      <c r="D1811" s="276"/>
      <c r="E1811" s="276"/>
      <c r="F1811" s="281"/>
      <c r="G1811" s="283" t="s">
        <v>168</v>
      </c>
      <c r="H1811" s="281"/>
      <c r="I1811" s="322"/>
      <c r="J1811" s="324"/>
      <c r="K1811" s="324"/>
      <c r="L1811" s="324"/>
      <c r="M1811" s="324"/>
      <c r="N1811" s="324"/>
      <c r="O1811" s="329">
        <f>O1785</f>
        <v>0</v>
      </c>
      <c r="P1811" s="327">
        <f>O1811</f>
        <v>0</v>
      </c>
      <c r="Q1811" s="321"/>
      <c r="R1811" s="321"/>
      <c r="S1811" s="321"/>
      <c r="T1811" s="350"/>
      <c r="U1811" s="350"/>
      <c r="V1811" s="404"/>
    </row>
    <row r="1812" spans="1:22">
      <c r="A1812" s="276"/>
      <c r="B1812" s="276"/>
      <c r="C1812" s="276"/>
      <c r="D1812" s="276"/>
      <c r="E1812" s="276"/>
      <c r="F1812" s="281"/>
      <c r="G1812" s="283" t="s">
        <v>185</v>
      </c>
      <c r="H1812" s="281"/>
      <c r="I1812" s="322"/>
      <c r="J1812" s="324"/>
      <c r="K1812" s="324"/>
      <c r="L1812" s="324"/>
      <c r="M1812" s="324"/>
      <c r="N1812" s="324"/>
      <c r="O1812" s="327"/>
      <c r="P1812" s="329"/>
      <c r="Q1812" s="321"/>
      <c r="R1812" s="321"/>
      <c r="S1812" s="321"/>
      <c r="T1812" s="350"/>
      <c r="U1812" s="350"/>
      <c r="V1812" s="404"/>
    </row>
    <row r="1813" spans="1:22">
      <c r="A1813" s="276"/>
      <c r="B1813" s="276"/>
      <c r="C1813" s="276"/>
      <c r="D1813" s="276"/>
      <c r="E1813" s="276"/>
      <c r="F1813" s="281"/>
      <c r="G1813" s="283" t="s">
        <v>186</v>
      </c>
      <c r="H1813" s="281"/>
      <c r="I1813" s="322"/>
      <c r="J1813" s="324"/>
      <c r="K1813" s="324"/>
      <c r="L1813" s="324"/>
      <c r="M1813" s="324"/>
      <c r="N1813" s="324"/>
      <c r="O1813" s="324"/>
      <c r="P1813" s="329"/>
      <c r="Q1813" s="323">
        <f>P1813</f>
        <v>0</v>
      </c>
      <c r="R1813" s="321"/>
      <c r="S1813" s="321"/>
      <c r="T1813" s="350"/>
      <c r="U1813" s="350"/>
      <c r="V1813" s="404"/>
    </row>
    <row r="1814" spans="1:22">
      <c r="A1814" s="276"/>
      <c r="B1814" s="276"/>
      <c r="C1814" s="276"/>
      <c r="D1814" s="276"/>
      <c r="E1814" s="276"/>
      <c r="F1814" s="281"/>
      <c r="G1814" s="283" t="s">
        <v>187</v>
      </c>
      <c r="H1814" s="281"/>
      <c r="I1814" s="322"/>
      <c r="J1814" s="324"/>
      <c r="K1814" s="324"/>
      <c r="L1814" s="324"/>
      <c r="M1814" s="324"/>
      <c r="N1814" s="324"/>
      <c r="O1814" s="324"/>
      <c r="P1814" s="327"/>
      <c r="Q1814" s="330"/>
      <c r="R1814" s="321"/>
      <c r="S1814" s="321"/>
      <c r="T1814" s="350"/>
      <c r="U1814" s="350"/>
      <c r="V1814" s="404"/>
    </row>
    <row r="1815" spans="1:22">
      <c r="A1815" s="276"/>
      <c r="B1815" s="276"/>
      <c r="C1815" s="276"/>
      <c r="D1815" s="276"/>
      <c r="E1815" s="276"/>
      <c r="F1815" s="281"/>
      <c r="G1815" s="283" t="s">
        <v>188</v>
      </c>
      <c r="H1815" s="281"/>
      <c r="I1815" s="322"/>
      <c r="J1815" s="324"/>
      <c r="K1815" s="324"/>
      <c r="L1815" s="324"/>
      <c r="M1815" s="324"/>
      <c r="N1815" s="324"/>
      <c r="O1815" s="324"/>
      <c r="P1815" s="324"/>
      <c r="Q1815" s="329"/>
      <c r="R1815" s="331">
        <f>Q1815</f>
        <v>0</v>
      </c>
      <c r="S1815" s="321"/>
      <c r="T1815" s="350"/>
      <c r="U1815" s="350"/>
      <c r="V1815" s="404"/>
    </row>
    <row r="1816" spans="1:22">
      <c r="A1816" s="276"/>
      <c r="B1816" s="276"/>
      <c r="C1816" s="276"/>
      <c r="D1816" s="276"/>
      <c r="E1816" s="276"/>
      <c r="F1816" s="281"/>
      <c r="G1816" s="283" t="s">
        <v>189</v>
      </c>
      <c r="H1816" s="281"/>
      <c r="I1816" s="322"/>
      <c r="J1816" s="324"/>
      <c r="K1816" s="324"/>
      <c r="L1816" s="324"/>
      <c r="M1816" s="324"/>
      <c r="N1816" s="324"/>
      <c r="O1816" s="324"/>
      <c r="P1816" s="324"/>
      <c r="Q1816" s="331">
        <f>R1785</f>
        <v>0</v>
      </c>
      <c r="R1816" s="332">
        <f>Q1816</f>
        <v>0</v>
      </c>
      <c r="S1816" s="321"/>
      <c r="T1816" s="350"/>
      <c r="U1816" s="350"/>
      <c r="V1816" s="404"/>
    </row>
    <row r="1817" spans="1:22">
      <c r="A1817" s="276"/>
      <c r="B1817" s="276"/>
      <c r="C1817" s="276"/>
      <c r="D1817" s="276"/>
      <c r="E1817" s="276"/>
      <c r="F1817" s="281"/>
      <c r="G1817" s="283" t="s">
        <v>190</v>
      </c>
      <c r="H1817" s="281"/>
      <c r="I1817" s="322"/>
      <c r="J1817" s="324"/>
      <c r="K1817" s="324"/>
      <c r="L1817" s="324"/>
      <c r="M1817" s="324"/>
      <c r="N1817" s="324"/>
      <c r="O1817" s="324"/>
      <c r="P1817" s="324"/>
      <c r="Q1817" s="324"/>
      <c r="R1817" s="332"/>
      <c r="S1817" s="331">
        <f>R1817</f>
        <v>0</v>
      </c>
      <c r="T1817" s="350"/>
      <c r="U1817" s="350"/>
      <c r="V1817" s="404"/>
    </row>
    <row r="1818" spans="1:22">
      <c r="A1818" s="276"/>
      <c r="B1818" s="276"/>
      <c r="C1818" s="276"/>
      <c r="D1818" s="276"/>
      <c r="E1818" s="276"/>
      <c r="F1818" s="281"/>
      <c r="G1818" s="283" t="s">
        <v>199</v>
      </c>
      <c r="H1818" s="281"/>
      <c r="I1818" s="322"/>
      <c r="J1818" s="324"/>
      <c r="K1818" s="324"/>
      <c r="L1818" s="324"/>
      <c r="M1818" s="324"/>
      <c r="N1818" s="324"/>
      <c r="O1818" s="324"/>
      <c r="P1818" s="324"/>
      <c r="Q1818" s="324"/>
      <c r="R1818" s="327"/>
      <c r="S1818" s="332">
        <v>0</v>
      </c>
      <c r="T1818" s="350"/>
      <c r="U1818" s="350"/>
      <c r="V1818" s="404"/>
    </row>
    <row r="1819" spans="1:22">
      <c r="A1819" s="276"/>
      <c r="B1819" s="276"/>
      <c r="C1819" s="276"/>
      <c r="D1819" s="276"/>
      <c r="E1819" s="276"/>
      <c r="F1819" s="281"/>
      <c r="G1819" s="283" t="s">
        <v>200</v>
      </c>
      <c r="H1819" s="281"/>
      <c r="I1819" s="322"/>
      <c r="J1819" s="324"/>
      <c r="K1819" s="324"/>
      <c r="L1819" s="324"/>
      <c r="M1819" s="324"/>
      <c r="N1819" s="324"/>
      <c r="O1819" s="324"/>
      <c r="P1819" s="324"/>
      <c r="Q1819" s="324"/>
      <c r="R1819" s="324"/>
      <c r="S1819" s="332">
        <v>0</v>
      </c>
      <c r="T1819" s="331">
        <f>S1819</f>
        <v>0</v>
      </c>
      <c r="U1819" s="350"/>
      <c r="V1819" s="404"/>
    </row>
    <row r="1820" spans="1:22">
      <c r="A1820" s="276"/>
      <c r="B1820" s="276"/>
      <c r="C1820" s="276"/>
      <c r="D1820" s="276"/>
      <c r="E1820" s="276"/>
      <c r="F1820" s="281"/>
      <c r="G1820" s="283" t="s">
        <v>308</v>
      </c>
      <c r="H1820" s="281"/>
      <c r="I1820" s="322"/>
      <c r="J1820" s="324"/>
      <c r="K1820" s="324"/>
      <c r="L1820" s="324"/>
      <c r="M1820" s="324"/>
      <c r="N1820" s="324"/>
      <c r="O1820" s="324"/>
      <c r="P1820" s="324"/>
      <c r="Q1820" s="324"/>
      <c r="R1820" s="324"/>
      <c r="S1820" s="327">
        <f>T1820</f>
        <v>0</v>
      </c>
      <c r="T1820" s="332">
        <v>0</v>
      </c>
      <c r="U1820" s="350"/>
      <c r="V1820" s="404"/>
    </row>
    <row r="1821" spans="1:22">
      <c r="A1821" s="276"/>
      <c r="B1821" s="276"/>
      <c r="C1821" s="276"/>
      <c r="D1821" s="276"/>
      <c r="E1821" s="276"/>
      <c r="F1821" s="281"/>
      <c r="G1821" s="283" t="s">
        <v>307</v>
      </c>
      <c r="H1821" s="281"/>
      <c r="I1821" s="333"/>
      <c r="J1821" s="334"/>
      <c r="K1821" s="334"/>
      <c r="L1821" s="334"/>
      <c r="M1821" s="334"/>
      <c r="N1821" s="334"/>
      <c r="O1821" s="334"/>
      <c r="P1821" s="334"/>
      <c r="Q1821" s="334"/>
      <c r="R1821" s="334"/>
      <c r="S1821" s="334"/>
      <c r="T1821" s="332">
        <v>0</v>
      </c>
      <c r="U1821" s="331">
        <f>T1821</f>
        <v>0</v>
      </c>
      <c r="V1821" s="351">
        <f>U1821</f>
        <v>0</v>
      </c>
    </row>
    <row r="1822" spans="1:22">
      <c r="A1822" s="276"/>
      <c r="B1822" s="276"/>
      <c r="C1822" s="276"/>
      <c r="D1822" s="276"/>
      <c r="E1822" s="276"/>
      <c r="F1822" s="281"/>
      <c r="G1822" s="283" t="s">
        <v>318</v>
      </c>
      <c r="H1822" s="281"/>
      <c r="I1822" s="333"/>
      <c r="J1822" s="334"/>
      <c r="K1822" s="334"/>
      <c r="L1822" s="334"/>
      <c r="M1822" s="334"/>
      <c r="N1822" s="334"/>
      <c r="O1822" s="334"/>
      <c r="P1822" s="334"/>
      <c r="Q1822" s="334"/>
      <c r="R1822" s="334"/>
      <c r="S1822" s="334"/>
      <c r="T1822" s="327">
        <f>U1822</f>
        <v>0</v>
      </c>
      <c r="U1822" s="410">
        <v>0</v>
      </c>
      <c r="V1822" s="405">
        <v>0</v>
      </c>
    </row>
    <row r="1823" spans="1:22">
      <c r="A1823" s="276"/>
      <c r="B1823" s="276"/>
      <c r="C1823" s="276"/>
      <c r="D1823" s="276"/>
      <c r="E1823" s="276"/>
      <c r="F1823" s="281"/>
      <c r="G1823" s="283" t="s">
        <v>319</v>
      </c>
      <c r="H1823" s="281"/>
      <c r="I1823" s="335"/>
      <c r="J1823" s="336"/>
      <c r="K1823" s="336"/>
      <c r="L1823" s="336"/>
      <c r="M1823" s="336"/>
      <c r="N1823" s="336"/>
      <c r="O1823" s="336"/>
      <c r="P1823" s="336"/>
      <c r="Q1823" s="336"/>
      <c r="R1823" s="336"/>
      <c r="S1823" s="336"/>
      <c r="T1823" s="336"/>
      <c r="U1823" s="411">
        <v>0</v>
      </c>
      <c r="V1823" s="406">
        <v>0</v>
      </c>
    </row>
    <row r="1824" spans="1:22">
      <c r="A1824" s="276"/>
      <c r="B1824" s="361" t="s">
        <v>220</v>
      </c>
      <c r="C1824" s="276"/>
      <c r="D1824" s="276"/>
      <c r="E1824" s="276"/>
      <c r="F1824" s="281"/>
      <c r="G1824" s="285" t="s">
        <v>17</v>
      </c>
      <c r="H1824" s="281"/>
      <c r="I1824" s="315">
        <f xml:space="preserve"> I1805 - I1804</f>
        <v>0</v>
      </c>
      <c r="J1824" s="315">
        <f xml:space="preserve"> J1804 + J1807 - J1806 - J1805</f>
        <v>0</v>
      </c>
      <c r="K1824" s="315">
        <f>K1806 - K1807</f>
        <v>0</v>
      </c>
      <c r="L1824" s="315">
        <f>L1806 - L1807</f>
        <v>0</v>
      </c>
      <c r="M1824" s="315">
        <f>M1805-M1806-M1807</f>
        <v>0</v>
      </c>
      <c r="N1824" s="315">
        <f>N1807-N1808-N1809</f>
        <v>0</v>
      </c>
      <c r="O1824" s="315">
        <f>O1809-O1810-O1811</f>
        <v>0</v>
      </c>
      <c r="P1824" s="337">
        <f>P1811-P1812-P1813</f>
        <v>0</v>
      </c>
      <c r="Q1824" s="337">
        <f>Q1813+Q1816-Q1815-Q1814</f>
        <v>0</v>
      </c>
      <c r="R1824" s="337">
        <f>R1815-R1816+R1818</f>
        <v>0</v>
      </c>
      <c r="S1824" s="315">
        <f>S1817-S1818+S1819-S1820</f>
        <v>0</v>
      </c>
      <c r="T1824" s="315">
        <f>T1819-T1820-T1821+T1822</f>
        <v>0</v>
      </c>
      <c r="U1824" s="409">
        <f>U1821-U1822-U1823</f>
        <v>0</v>
      </c>
      <c r="V1824" s="315">
        <f>V1821-V1822-V1823</f>
        <v>0</v>
      </c>
    </row>
    <row r="1825" spans="1:22">
      <c r="A1825" s="276"/>
      <c r="B1825" s="276"/>
      <c r="C1825" s="276"/>
      <c r="D1825" s="276"/>
      <c r="E1825" s="276"/>
      <c r="F1825" s="281"/>
      <c r="G1825" s="286"/>
      <c r="H1825" s="281"/>
      <c r="I1825" s="337"/>
      <c r="J1825" s="337"/>
      <c r="K1825" s="337"/>
      <c r="L1825" s="337"/>
      <c r="M1825" s="337"/>
      <c r="N1825" s="337"/>
      <c r="O1825" s="337"/>
      <c r="P1825" s="337"/>
      <c r="Q1825" s="337"/>
      <c r="R1825" s="337"/>
      <c r="S1825" s="337"/>
      <c r="T1825" s="337"/>
      <c r="U1825" s="412"/>
      <c r="V1825" s="337"/>
    </row>
    <row r="1826" spans="1:22">
      <c r="A1826" s="276"/>
      <c r="B1826" s="276"/>
      <c r="C1826" s="276"/>
      <c r="D1826" s="276"/>
      <c r="E1826" s="276"/>
      <c r="F1826" s="281"/>
      <c r="G1826" s="285" t="s">
        <v>12</v>
      </c>
      <c r="H1826" s="284"/>
      <c r="I1826" s="338"/>
      <c r="J1826" s="339"/>
      <c r="K1826" s="339"/>
      <c r="L1826" s="339"/>
      <c r="M1826" s="339"/>
      <c r="N1826" s="339"/>
      <c r="O1826" s="339"/>
      <c r="P1826" s="339"/>
      <c r="Q1826" s="339"/>
      <c r="R1826" s="339"/>
      <c r="S1826" s="339"/>
      <c r="T1826" s="339"/>
      <c r="U1826" s="339"/>
      <c r="V1826" s="407"/>
    </row>
    <row r="1827" spans="1:22">
      <c r="A1827" s="276"/>
      <c r="B1827" s="276"/>
      <c r="C1827" s="276"/>
      <c r="D1827" s="276"/>
      <c r="E1827" s="276"/>
      <c r="F1827" s="281"/>
      <c r="G1827" s="286"/>
      <c r="H1827" s="281"/>
      <c r="I1827" s="337"/>
      <c r="J1827" s="337"/>
      <c r="K1827" s="337"/>
      <c r="L1827" s="337"/>
      <c r="M1827" s="337"/>
      <c r="N1827" s="337"/>
      <c r="O1827" s="337"/>
      <c r="P1827" s="337"/>
      <c r="Q1827" s="337"/>
      <c r="R1827" s="337"/>
      <c r="S1827" s="337"/>
      <c r="T1827" s="337"/>
      <c r="U1827" s="337"/>
      <c r="V1827" s="337"/>
    </row>
    <row r="1828" spans="1:22" ht="18">
      <c r="A1828" s="276"/>
      <c r="B1828" s="276"/>
      <c r="C1828" s="361" t="s">
        <v>220</v>
      </c>
      <c r="D1828" s="361" t="s">
        <v>306</v>
      </c>
      <c r="E1828" s="361" t="s">
        <v>107</v>
      </c>
      <c r="F1828" s="282" t="s">
        <v>26</v>
      </c>
      <c r="G1828" s="281"/>
      <c r="H1828" s="284"/>
      <c r="I1828" s="340">
        <f t="shared" ref="I1828:S1828" si="918" xml:space="preserve"> I1785 + I1790 - I1796 + I1824 + I1826</f>
        <v>0</v>
      </c>
      <c r="J1828" s="341">
        <f t="shared" si="918"/>
        <v>0</v>
      </c>
      <c r="K1828" s="341">
        <f t="shared" si="918"/>
        <v>0</v>
      </c>
      <c r="L1828" s="341">
        <f t="shared" si="918"/>
        <v>0</v>
      </c>
      <c r="M1828" s="341">
        <f t="shared" si="918"/>
        <v>0</v>
      </c>
      <c r="N1828" s="341">
        <f t="shared" si="918"/>
        <v>0</v>
      </c>
      <c r="O1828" s="341">
        <f t="shared" si="918"/>
        <v>0</v>
      </c>
      <c r="P1828" s="341">
        <f t="shared" si="918"/>
        <v>0</v>
      </c>
      <c r="Q1828" s="341">
        <f t="shared" si="918"/>
        <v>0</v>
      </c>
      <c r="R1828" s="341">
        <f t="shared" si="918"/>
        <v>0</v>
      </c>
      <c r="S1828" s="341">
        <f t="shared" si="918"/>
        <v>0</v>
      </c>
      <c r="T1828" s="341">
        <f t="shared" ref="T1828:U1828" si="919" xml:space="preserve"> T1785 + T1790 - T1796 + T1824 + T1826</f>
        <v>0</v>
      </c>
      <c r="U1828" s="341">
        <f t="shared" si="919"/>
        <v>0</v>
      </c>
      <c r="V1828" s="408">
        <f t="shared" ref="V1828" si="920" xml:space="preserve"> V1785 + V1790 - V1796 + V1824 + V1826</f>
        <v>0</v>
      </c>
    </row>
    <row r="1829" spans="1:22" ht="15.75" thickBot="1">
      <c r="A1829" s="276"/>
      <c r="B1829" s="276"/>
      <c r="C1829" s="276"/>
      <c r="D1829" s="276"/>
      <c r="E1829" s="276"/>
      <c r="F1829" s="276"/>
      <c r="G1829" s="276"/>
      <c r="H1829" s="276"/>
      <c r="I1829" s="281"/>
      <c r="J1829" s="281"/>
      <c r="K1829" s="281"/>
      <c r="L1829" s="281"/>
      <c r="M1829" s="281"/>
      <c r="N1829" s="281"/>
      <c r="O1829" s="281"/>
      <c r="P1829" s="281"/>
      <c r="Q1829" s="281"/>
      <c r="R1829" s="281"/>
      <c r="S1829" s="281"/>
      <c r="T1829" s="281"/>
      <c r="U1829" s="281"/>
      <c r="V1829" s="281"/>
    </row>
    <row r="1830" spans="1:22">
      <c r="F1830" s="8"/>
      <c r="G1830" s="8"/>
      <c r="H1830" s="8"/>
      <c r="I1830" s="8"/>
      <c r="J1830" s="8"/>
      <c r="K1830" s="8"/>
      <c r="L1830" s="8"/>
      <c r="M1830" s="8"/>
      <c r="N1830" s="8"/>
      <c r="O1830" s="8"/>
      <c r="P1830" s="8"/>
      <c r="Q1830" s="8"/>
      <c r="R1830" s="8"/>
      <c r="S1830" s="8"/>
      <c r="T1830" s="8"/>
      <c r="U1830" s="8"/>
      <c r="V1830" s="8"/>
    </row>
    <row r="1831" spans="1:22" ht="15.75" thickBot="1">
      <c r="S1831" s="1"/>
    </row>
    <row r="1832" spans="1:22" ht="21.75" thickBot="1">
      <c r="F1832" s="13" t="s">
        <v>4</v>
      </c>
      <c r="G1832" s="13"/>
      <c r="H1832" s="169" t="s">
        <v>129</v>
      </c>
      <c r="I1832" s="178"/>
      <c r="S1832" s="1"/>
    </row>
    <row r="1833" spans="1:22">
      <c r="S1833" s="1"/>
    </row>
    <row r="1834" spans="1:22" ht="18.75">
      <c r="F1834" s="9" t="s">
        <v>21</v>
      </c>
      <c r="G1834" s="9"/>
      <c r="I1834" s="2">
        <f>'Facility Detail'!$G$3475</f>
        <v>2011</v>
      </c>
      <c r="J1834" s="2">
        <f t="shared" ref="J1834:P1834" si="921">I1834+1</f>
        <v>2012</v>
      </c>
      <c r="K1834" s="2">
        <f t="shared" si="921"/>
        <v>2013</v>
      </c>
      <c r="L1834" s="2">
        <f t="shared" si="921"/>
        <v>2014</v>
      </c>
      <c r="M1834" s="2">
        <f>L1834+1</f>
        <v>2015</v>
      </c>
      <c r="N1834" s="2">
        <f t="shared" si="921"/>
        <v>2016</v>
      </c>
      <c r="O1834" s="2">
        <f t="shared" si="921"/>
        <v>2017</v>
      </c>
      <c r="P1834" s="2">
        <f t="shared" si="921"/>
        <v>2018</v>
      </c>
      <c r="Q1834" s="2">
        <f t="shared" ref="Q1834" si="922">P1834+1</f>
        <v>2019</v>
      </c>
      <c r="R1834" s="2">
        <f t="shared" ref="R1834" si="923">Q1834+1</f>
        <v>2020</v>
      </c>
      <c r="S1834" s="2">
        <f>R1834+1</f>
        <v>2021</v>
      </c>
      <c r="T1834" s="2">
        <f>S1834+1</f>
        <v>2022</v>
      </c>
      <c r="U1834" s="2">
        <f>T1834+1</f>
        <v>2023</v>
      </c>
      <c r="V1834" s="2">
        <f>U1834+1</f>
        <v>2024</v>
      </c>
    </row>
    <row r="1835" spans="1:22">
      <c r="G1835" s="60" t="str">
        <f>"Total MWh Produced / Purchased from " &amp; H1832</f>
        <v>Total MWh Produced / Purchased from Leaning Juniper</v>
      </c>
      <c r="H1835" s="55"/>
      <c r="I1835" s="3">
        <v>234789</v>
      </c>
      <c r="J1835" s="4">
        <v>190905</v>
      </c>
      <c r="K1835" s="4">
        <v>206164</v>
      </c>
      <c r="L1835" s="4">
        <v>215245</v>
      </c>
      <c r="M1835" s="4">
        <v>188567</v>
      </c>
      <c r="N1835" s="4">
        <v>202605</v>
      </c>
      <c r="O1835" s="4">
        <v>155685</v>
      </c>
      <c r="P1835" s="4">
        <v>201665</v>
      </c>
      <c r="Q1835" s="4">
        <v>167178</v>
      </c>
      <c r="R1835" s="4">
        <v>316351</v>
      </c>
      <c r="S1835" s="4">
        <v>293641</v>
      </c>
      <c r="T1835" s="4">
        <v>253408</v>
      </c>
      <c r="U1835" s="4">
        <v>254658</v>
      </c>
      <c r="V1835" s="369">
        <v>300473.37619778013</v>
      </c>
    </row>
    <row r="1836" spans="1:22">
      <c r="G1836" s="60" t="s">
        <v>25</v>
      </c>
      <c r="H1836" s="55"/>
      <c r="I1836" s="260">
        <v>1</v>
      </c>
      <c r="J1836" s="41">
        <v>1</v>
      </c>
      <c r="K1836" s="41">
        <v>1</v>
      </c>
      <c r="L1836" s="41">
        <v>1</v>
      </c>
      <c r="M1836" s="41">
        <v>1</v>
      </c>
      <c r="N1836" s="41">
        <v>1</v>
      </c>
      <c r="O1836" s="41">
        <v>1</v>
      </c>
      <c r="P1836" s="41">
        <v>1</v>
      </c>
      <c r="Q1836" s="41">
        <v>1</v>
      </c>
      <c r="R1836" s="41">
        <v>1</v>
      </c>
      <c r="S1836" s="41">
        <v>1</v>
      </c>
      <c r="T1836" s="41">
        <v>1</v>
      </c>
      <c r="U1836" s="41">
        <v>1</v>
      </c>
      <c r="V1836" s="387">
        <v>1</v>
      </c>
    </row>
    <row r="1837" spans="1:22">
      <c r="G1837" s="60" t="s">
        <v>20</v>
      </c>
      <c r="H1837" s="55"/>
      <c r="I1837" s="261">
        <v>7.8921000000000005E-2</v>
      </c>
      <c r="J1837" s="36">
        <v>7.9619999999999996E-2</v>
      </c>
      <c r="K1837" s="36">
        <v>7.8747999999999999E-2</v>
      </c>
      <c r="L1837" s="36">
        <v>8.0235000000000001E-2</v>
      </c>
      <c r="M1837" s="36">
        <v>8.0535999999999996E-2</v>
      </c>
      <c r="N1837" s="36">
        <v>8.1698151927344531E-2</v>
      </c>
      <c r="O1837" s="36">
        <v>8.0833713568703974E-2</v>
      </c>
      <c r="P1837" s="36">
        <v>7.9451999999999995E-2</v>
      </c>
      <c r="Q1837" s="36">
        <v>7.6724662968274293E-2</v>
      </c>
      <c r="R1837" s="36">
        <f>R1689</f>
        <v>8.1268700519883177E-2</v>
      </c>
      <c r="S1837" s="36">
        <f>S2</f>
        <v>7.9696892166366717E-2</v>
      </c>
      <c r="T1837" s="36">
        <f>T2</f>
        <v>7.8737918965874246E-2</v>
      </c>
      <c r="U1837" s="36">
        <f>U2</f>
        <v>7.7386335360771719E-2</v>
      </c>
      <c r="V1837" s="388">
        <f>V2</f>
        <v>7.7478165526227077E-2</v>
      </c>
    </row>
    <row r="1838" spans="1:22">
      <c r="A1838" s="1" t="s">
        <v>129</v>
      </c>
      <c r="G1838" s="26" t="s">
        <v>22</v>
      </c>
      <c r="H1838" s="6"/>
      <c r="I1838" s="30">
        <v>18530</v>
      </c>
      <c r="J1838" s="30">
        <v>15200</v>
      </c>
      <c r="K1838" s="30">
        <v>16235</v>
      </c>
      <c r="L1838" s="30">
        <v>17270</v>
      </c>
      <c r="M1838" s="30">
        <v>15187</v>
      </c>
      <c r="N1838" s="155">
        <v>16552</v>
      </c>
      <c r="O1838" s="155">
        <v>12585</v>
      </c>
      <c r="P1838" s="155">
        <v>16022</v>
      </c>
      <c r="Q1838" s="155">
        <f>ROUND(Q1835*Q1837,0)</f>
        <v>12827</v>
      </c>
      <c r="R1838" s="155">
        <f xml:space="preserve"> R1835 * R1837</f>
        <v>25709.434678165562</v>
      </c>
      <c r="S1838" s="155">
        <f xml:space="preserve"> S1835 * S1837</f>
        <v>23402.275112624091</v>
      </c>
      <c r="T1838" s="155">
        <f xml:space="preserve"> T1835 * T1837</f>
        <v>19952.818569304261</v>
      </c>
      <c r="U1838" s="155">
        <f xml:space="preserve"> ROUNDDOWN(U1835 * U1837,0)</f>
        <v>19707</v>
      </c>
      <c r="V1838" s="155">
        <f xml:space="preserve"> V1835 * V1837</f>
        <v>23280.125977275908</v>
      </c>
    </row>
    <row r="1839" spans="1:22">
      <c r="I1839" s="29"/>
      <c r="J1839" s="29"/>
      <c r="K1839" s="29"/>
      <c r="L1839" s="29"/>
      <c r="M1839" s="29"/>
      <c r="N1839" s="20"/>
      <c r="O1839" s="20"/>
      <c r="P1839" s="20"/>
      <c r="Q1839" s="20"/>
      <c r="R1839" s="20"/>
      <c r="S1839" s="20"/>
      <c r="T1839" s="20"/>
      <c r="U1839" s="20"/>
      <c r="V1839" s="20"/>
    </row>
    <row r="1840" spans="1:22" ht="18.75">
      <c r="F1840" s="9" t="s">
        <v>118</v>
      </c>
      <c r="I1840" s="2">
        <f>'Facility Detail'!$G$3475</f>
        <v>2011</v>
      </c>
      <c r="J1840" s="2">
        <f>I1840+1</f>
        <v>2012</v>
      </c>
      <c r="K1840" s="2">
        <f>J1840+1</f>
        <v>2013</v>
      </c>
      <c r="L1840" s="2">
        <f>L1834</f>
        <v>2014</v>
      </c>
      <c r="M1840" s="2">
        <f>M1834</f>
        <v>2015</v>
      </c>
      <c r="N1840" s="2">
        <f>N1834</f>
        <v>2016</v>
      </c>
      <c r="O1840" s="2">
        <f>O1834</f>
        <v>2017</v>
      </c>
      <c r="P1840" s="2">
        <f t="shared" ref="P1840:S1840" si="924">P1834</f>
        <v>2018</v>
      </c>
      <c r="Q1840" s="2">
        <f t="shared" si="924"/>
        <v>2019</v>
      </c>
      <c r="R1840" s="2">
        <f t="shared" si="924"/>
        <v>2020</v>
      </c>
      <c r="S1840" s="2">
        <f t="shared" si="924"/>
        <v>2021</v>
      </c>
      <c r="T1840" s="2">
        <f t="shared" ref="T1840:U1840" si="925">T1834</f>
        <v>2022</v>
      </c>
      <c r="U1840" s="2">
        <f t="shared" si="925"/>
        <v>2023</v>
      </c>
      <c r="V1840" s="2">
        <f t="shared" ref="V1840" si="926">V1834</f>
        <v>2024</v>
      </c>
    </row>
    <row r="1841" spans="6:22">
      <c r="G1841" s="60" t="s">
        <v>10</v>
      </c>
      <c r="H1841" s="55"/>
      <c r="I1841" s="38">
        <f>IF($J41 = "Eligible", I1838 * 'Facility Detail'!$G$3472, 0 )</f>
        <v>0</v>
      </c>
      <c r="J1841" s="11">
        <f>IF($J41 = "Eligible", J1838 * 'Facility Detail'!$G$3472, 0 )</f>
        <v>0</v>
      </c>
      <c r="K1841" s="11">
        <f>IF($J41 = "Eligible", K1838 * 'Facility Detail'!$G$3472, 0 )</f>
        <v>0</v>
      </c>
      <c r="L1841" s="11">
        <f>IF($J41 = "Eligible", L1838 * 'Facility Detail'!$G$3472, 0 )</f>
        <v>0</v>
      </c>
      <c r="M1841" s="11">
        <f>IF($J41 = "Eligible", M1838 * 'Facility Detail'!$G$3472, 0 )</f>
        <v>0</v>
      </c>
      <c r="N1841" s="11">
        <f>IF($J41 = "Eligible", N1838 * 'Facility Detail'!$G$3472, 0 )</f>
        <v>0</v>
      </c>
      <c r="O1841" s="11">
        <f>IF($J41 = "Eligible", O1838 * 'Facility Detail'!$G$3472, 0 )</f>
        <v>0</v>
      </c>
      <c r="P1841" s="11">
        <f>IF($J41 = "Eligible", P1838 * 'Facility Detail'!$G$3472, 0 )</f>
        <v>0</v>
      </c>
      <c r="Q1841" s="11">
        <f>IF($J41 = "Eligible", Q1838 * 'Facility Detail'!$G$3472, 0 )</f>
        <v>0</v>
      </c>
      <c r="R1841" s="11">
        <f>IF($J41 = "Eligible", R1838 * 'Facility Detail'!$G$3472, 0 )</f>
        <v>0</v>
      </c>
      <c r="S1841" s="11">
        <f>IF($J41 = "Eligible", S1838 * 'Facility Detail'!$G$3472, 0 )</f>
        <v>0</v>
      </c>
      <c r="T1841" s="11">
        <f>IF($J41 = "Eligible", T1838 * 'Facility Detail'!$G$3472, 0 )</f>
        <v>0</v>
      </c>
      <c r="U1841" s="11">
        <f>IF($J41 = "Eligible", U1838 * 'Facility Detail'!$G$3472, 0 )</f>
        <v>0</v>
      </c>
      <c r="V1841" s="370">
        <f>IF($J41 = "Eligible", V1838 * 'Facility Detail'!$G$3472, 0 )</f>
        <v>0</v>
      </c>
    </row>
    <row r="1842" spans="6:22">
      <c r="G1842" s="60" t="s">
        <v>6</v>
      </c>
      <c r="H1842" s="55"/>
      <c r="I1842" s="39">
        <f t="shared" ref="I1842:V1842" si="927">IF($K41= "Eligible", I1838, 0 )</f>
        <v>0</v>
      </c>
      <c r="J1842" s="187">
        <f t="shared" si="927"/>
        <v>0</v>
      </c>
      <c r="K1842" s="187">
        <f t="shared" si="927"/>
        <v>0</v>
      </c>
      <c r="L1842" s="187">
        <f t="shared" si="927"/>
        <v>0</v>
      </c>
      <c r="M1842" s="187">
        <f t="shared" si="927"/>
        <v>0</v>
      </c>
      <c r="N1842" s="187">
        <f t="shared" si="927"/>
        <v>0</v>
      </c>
      <c r="O1842" s="187">
        <f t="shared" si="927"/>
        <v>0</v>
      </c>
      <c r="P1842" s="187">
        <f t="shared" si="927"/>
        <v>0</v>
      </c>
      <c r="Q1842" s="187">
        <f t="shared" si="927"/>
        <v>0</v>
      </c>
      <c r="R1842" s="187">
        <f t="shared" si="927"/>
        <v>0</v>
      </c>
      <c r="S1842" s="187">
        <f t="shared" si="927"/>
        <v>0</v>
      </c>
      <c r="T1842" s="187">
        <f t="shared" si="927"/>
        <v>0</v>
      </c>
      <c r="U1842" s="187">
        <f t="shared" si="927"/>
        <v>0</v>
      </c>
      <c r="V1842" s="371">
        <f t="shared" si="927"/>
        <v>0</v>
      </c>
    </row>
    <row r="1843" spans="6:22">
      <c r="G1843" s="26" t="s">
        <v>120</v>
      </c>
      <c r="H1843" s="6"/>
      <c r="I1843" s="32">
        <f>SUM(I1841:I1842)</f>
        <v>0</v>
      </c>
      <c r="J1843" s="33">
        <f t="shared" ref="J1843:S1843" si="928">SUM(J1841:J1842)</f>
        <v>0</v>
      </c>
      <c r="K1843" s="33">
        <f t="shared" si="928"/>
        <v>0</v>
      </c>
      <c r="L1843" s="33">
        <f t="shared" si="928"/>
        <v>0</v>
      </c>
      <c r="M1843" s="33">
        <f t="shared" si="928"/>
        <v>0</v>
      </c>
      <c r="N1843" s="33">
        <f t="shared" si="928"/>
        <v>0</v>
      </c>
      <c r="O1843" s="33">
        <f t="shared" si="928"/>
        <v>0</v>
      </c>
      <c r="P1843" s="33">
        <f t="shared" si="928"/>
        <v>0</v>
      </c>
      <c r="Q1843" s="33">
        <f t="shared" si="928"/>
        <v>0</v>
      </c>
      <c r="R1843" s="33">
        <f t="shared" si="928"/>
        <v>0</v>
      </c>
      <c r="S1843" s="33">
        <f t="shared" si="928"/>
        <v>0</v>
      </c>
      <c r="T1843" s="33">
        <f t="shared" ref="T1843:U1843" si="929">SUM(T1841:T1842)</f>
        <v>0</v>
      </c>
      <c r="U1843" s="33">
        <f t="shared" si="929"/>
        <v>0</v>
      </c>
      <c r="V1843" s="33">
        <f t="shared" ref="V1843" si="930">SUM(V1841:V1842)</f>
        <v>0</v>
      </c>
    </row>
    <row r="1844" spans="6:22">
      <c r="I1844" s="31"/>
      <c r="J1844" s="24"/>
      <c r="K1844" s="24"/>
      <c r="L1844" s="24"/>
      <c r="M1844" s="24"/>
      <c r="N1844" s="24"/>
      <c r="O1844" s="24"/>
      <c r="P1844" s="24"/>
      <c r="Q1844" s="24"/>
      <c r="R1844" s="24"/>
      <c r="S1844" s="24"/>
      <c r="T1844" s="24"/>
      <c r="U1844" s="24"/>
      <c r="V1844" s="24"/>
    </row>
    <row r="1845" spans="6:22" ht="18.75">
      <c r="F1845" s="9" t="s">
        <v>30</v>
      </c>
      <c r="I1845" s="2">
        <f>'Facility Detail'!$G$3475</f>
        <v>2011</v>
      </c>
      <c r="J1845" s="2">
        <f>I1845+1</f>
        <v>2012</v>
      </c>
      <c r="K1845" s="2">
        <f>J1845+1</f>
        <v>2013</v>
      </c>
      <c r="L1845" s="2">
        <f>L1834</f>
        <v>2014</v>
      </c>
      <c r="M1845" s="2">
        <f>M1834</f>
        <v>2015</v>
      </c>
      <c r="N1845" s="2">
        <f>N1834</f>
        <v>2016</v>
      </c>
      <c r="O1845" s="2">
        <f>O1834</f>
        <v>2017</v>
      </c>
      <c r="P1845" s="2">
        <f t="shared" ref="P1845:S1845" si="931">P1834</f>
        <v>2018</v>
      </c>
      <c r="Q1845" s="2">
        <f t="shared" si="931"/>
        <v>2019</v>
      </c>
      <c r="R1845" s="2">
        <f t="shared" si="931"/>
        <v>2020</v>
      </c>
      <c r="S1845" s="2">
        <f t="shared" si="931"/>
        <v>2021</v>
      </c>
      <c r="T1845" s="2">
        <f t="shared" ref="T1845:U1845" si="932">T1834</f>
        <v>2022</v>
      </c>
      <c r="U1845" s="2">
        <f t="shared" si="932"/>
        <v>2023</v>
      </c>
      <c r="V1845" s="2">
        <f t="shared" ref="V1845" si="933">V1834</f>
        <v>2024</v>
      </c>
    </row>
    <row r="1846" spans="6:22">
      <c r="G1846" s="60" t="s">
        <v>47</v>
      </c>
      <c r="H1846" s="55"/>
      <c r="I1846" s="69"/>
      <c r="J1846" s="70"/>
      <c r="K1846" s="70"/>
      <c r="L1846" s="70"/>
      <c r="M1846" s="70"/>
      <c r="N1846" s="70"/>
      <c r="O1846" s="70"/>
      <c r="P1846" s="70"/>
      <c r="Q1846" s="70"/>
      <c r="R1846" s="70"/>
      <c r="S1846" s="70"/>
      <c r="T1846" s="70"/>
      <c r="U1846" s="70"/>
      <c r="V1846" s="372"/>
    </row>
    <row r="1847" spans="6:22">
      <c r="G1847" s="61" t="s">
        <v>23</v>
      </c>
      <c r="H1847" s="129"/>
      <c r="I1847" s="71"/>
      <c r="J1847" s="72"/>
      <c r="K1847" s="72"/>
      <c r="L1847" s="72"/>
      <c r="M1847" s="72"/>
      <c r="N1847" s="72"/>
      <c r="O1847" s="72"/>
      <c r="P1847" s="72"/>
      <c r="Q1847" s="72"/>
      <c r="R1847" s="72"/>
      <c r="S1847" s="72"/>
      <c r="T1847" s="72"/>
      <c r="U1847" s="72"/>
      <c r="V1847" s="373"/>
    </row>
    <row r="1848" spans="6:22">
      <c r="G1848" s="61" t="s">
        <v>89</v>
      </c>
      <c r="H1848" s="128"/>
      <c r="I1848" s="43"/>
      <c r="J1848" s="44"/>
      <c r="K1848" s="44"/>
      <c r="L1848" s="44"/>
      <c r="M1848" s="44"/>
      <c r="N1848" s="44"/>
      <c r="O1848" s="44"/>
      <c r="P1848" s="44"/>
      <c r="Q1848" s="44"/>
      <c r="R1848" s="44"/>
      <c r="S1848" s="44"/>
      <c r="T1848" s="44"/>
      <c r="U1848" s="44"/>
      <c r="V1848" s="374"/>
    </row>
    <row r="1849" spans="6:22">
      <c r="G1849" s="26" t="s">
        <v>90</v>
      </c>
      <c r="I1849" s="7">
        <f t="shared" ref="I1849:O1849" si="934">SUM(I1846:I1848)</f>
        <v>0</v>
      </c>
      <c r="J1849" s="7">
        <f t="shared" si="934"/>
        <v>0</v>
      </c>
      <c r="K1849" s="7">
        <f t="shared" si="934"/>
        <v>0</v>
      </c>
      <c r="L1849" s="7">
        <f t="shared" si="934"/>
        <v>0</v>
      </c>
      <c r="M1849" s="7">
        <f t="shared" si="934"/>
        <v>0</v>
      </c>
      <c r="N1849" s="7">
        <f t="shared" si="934"/>
        <v>0</v>
      </c>
      <c r="O1849" s="7">
        <f t="shared" si="934"/>
        <v>0</v>
      </c>
      <c r="P1849" s="7">
        <f t="shared" ref="P1849:Q1849" si="935">SUM(P1846:P1848)</f>
        <v>0</v>
      </c>
      <c r="Q1849" s="7">
        <f t="shared" si="935"/>
        <v>0</v>
      </c>
      <c r="R1849" s="7">
        <f t="shared" ref="R1849:S1849" si="936">SUM(R1846:R1848)</f>
        <v>0</v>
      </c>
      <c r="S1849" s="7">
        <f t="shared" si="936"/>
        <v>0</v>
      </c>
      <c r="T1849" s="7">
        <f t="shared" ref="T1849:U1849" si="937">SUM(T1846:T1848)</f>
        <v>0</v>
      </c>
      <c r="U1849" s="132">
        <f t="shared" si="937"/>
        <v>0</v>
      </c>
      <c r="V1849" s="7">
        <f t="shared" ref="V1849" si="938">SUM(V1846:V1848)</f>
        <v>0</v>
      </c>
    </row>
    <row r="1850" spans="6:22">
      <c r="G1850" s="6"/>
      <c r="I1850" s="7"/>
      <c r="J1850" s="7"/>
      <c r="K1850" s="7"/>
      <c r="L1850" s="23"/>
      <c r="M1850" s="23"/>
      <c r="N1850" s="23"/>
      <c r="O1850" s="23"/>
      <c r="P1850" s="23"/>
      <c r="Q1850" s="23"/>
      <c r="R1850" s="23"/>
      <c r="S1850" s="23"/>
      <c r="T1850" s="23"/>
      <c r="U1850" s="23"/>
      <c r="V1850" s="23"/>
    </row>
    <row r="1851" spans="6:22" ht="18.75">
      <c r="F1851" s="9" t="s">
        <v>100</v>
      </c>
      <c r="I1851" s="2">
        <f>'Facility Detail'!$G$3475</f>
        <v>2011</v>
      </c>
      <c r="J1851" s="2">
        <f t="shared" ref="J1851:P1851" si="939">I1851+1</f>
        <v>2012</v>
      </c>
      <c r="K1851" s="2">
        <f t="shared" si="939"/>
        <v>2013</v>
      </c>
      <c r="L1851" s="2">
        <f t="shared" si="939"/>
        <v>2014</v>
      </c>
      <c r="M1851" s="2">
        <f>L1851+1</f>
        <v>2015</v>
      </c>
      <c r="N1851" s="2">
        <f t="shared" si="939"/>
        <v>2016</v>
      </c>
      <c r="O1851" s="2">
        <f t="shared" si="939"/>
        <v>2017</v>
      </c>
      <c r="P1851" s="2">
        <f t="shared" si="939"/>
        <v>2018</v>
      </c>
      <c r="Q1851" s="2">
        <f t="shared" ref="Q1851" si="940">P1851+1</f>
        <v>2019</v>
      </c>
      <c r="R1851" s="2">
        <f t="shared" ref="R1851" si="941">Q1851+1</f>
        <v>2020</v>
      </c>
      <c r="S1851" s="2">
        <f>R1851+1</f>
        <v>2021</v>
      </c>
      <c r="T1851" s="2">
        <f>S1851+1</f>
        <v>2022</v>
      </c>
      <c r="U1851" s="2">
        <f>T1851+1</f>
        <v>2023</v>
      </c>
      <c r="V1851" s="2">
        <f>U1851+1</f>
        <v>2024</v>
      </c>
    </row>
    <row r="1852" spans="6:22">
      <c r="G1852" s="60" t="str">
        <f xml:space="preserve"> 'Facility Detail'!$G$3475 &amp; " Surplus Applied to " &amp; ( 'Facility Detail'!$G$3475 + 1 )</f>
        <v>2011 Surplus Applied to 2012</v>
      </c>
      <c r="I1852" s="3">
        <v>18530</v>
      </c>
      <c r="J1852" s="45">
        <f>I1852</f>
        <v>18530</v>
      </c>
      <c r="K1852" s="102"/>
      <c r="L1852" s="102"/>
      <c r="M1852" s="102"/>
      <c r="N1852" s="102"/>
      <c r="O1852" s="102"/>
      <c r="P1852" s="102"/>
      <c r="Q1852" s="102"/>
      <c r="R1852" s="102"/>
      <c r="S1852" s="102"/>
      <c r="T1852" s="210"/>
      <c r="U1852" s="210"/>
      <c r="V1852" s="376"/>
    </row>
    <row r="1853" spans="6:22">
      <c r="G1853" s="60" t="str">
        <f xml:space="preserve"> ( 'Facility Detail'!$G$3475 + 1 ) &amp; " Surplus Applied to " &amp; ( 'Facility Detail'!$G$3475 )</f>
        <v>2012 Surplus Applied to 2011</v>
      </c>
      <c r="I1853" s="122">
        <f>J1853</f>
        <v>0</v>
      </c>
      <c r="J1853" s="10"/>
      <c r="K1853" s="58"/>
      <c r="L1853" s="58"/>
      <c r="M1853" s="58"/>
      <c r="N1853" s="58"/>
      <c r="O1853" s="58"/>
      <c r="P1853" s="58"/>
      <c r="Q1853" s="58"/>
      <c r="R1853" s="58"/>
      <c r="S1853" s="58"/>
      <c r="T1853" s="211"/>
      <c r="U1853" s="211"/>
      <c r="V1853" s="377"/>
    </row>
    <row r="1854" spans="6:22">
      <c r="G1854" s="60" t="str">
        <f xml:space="preserve"> ( 'Facility Detail'!$G$3475 + 1 ) &amp; " Surplus Applied to " &amp; ( 'Facility Detail'!$G$3475 + 2 )</f>
        <v>2012 Surplus Applied to 2013</v>
      </c>
      <c r="I1854" s="46"/>
      <c r="J1854" s="10">
        <f>J1838</f>
        <v>15200</v>
      </c>
      <c r="K1854" s="54">
        <f>J1854</f>
        <v>15200</v>
      </c>
      <c r="L1854" s="58"/>
      <c r="M1854" s="58"/>
      <c r="N1854" s="58"/>
      <c r="O1854" s="58"/>
      <c r="P1854" s="58"/>
      <c r="Q1854" s="58"/>
      <c r="R1854" s="58"/>
      <c r="S1854" s="58"/>
      <c r="T1854" s="211"/>
      <c r="U1854" s="211"/>
      <c r="V1854" s="377"/>
    </row>
    <row r="1855" spans="6:22">
      <c r="G1855" s="60" t="str">
        <f xml:space="preserve"> ( 'Facility Detail'!$G$3475 + 2 ) &amp; " Surplus Applied to " &amp; ( 'Facility Detail'!$G$3475 + 1 )</f>
        <v>2013 Surplus Applied to 2012</v>
      </c>
      <c r="I1855" s="46"/>
      <c r="J1855" s="54">
        <f>K1855</f>
        <v>0</v>
      </c>
      <c r="K1855" s="10"/>
      <c r="L1855" s="58"/>
      <c r="M1855" s="58"/>
      <c r="N1855" s="58"/>
      <c r="O1855" s="58"/>
      <c r="P1855" s="58"/>
      <c r="Q1855" s="58"/>
      <c r="R1855" s="58"/>
      <c r="S1855" s="58"/>
      <c r="T1855" s="211"/>
      <c r="U1855" s="211"/>
      <c r="V1855" s="377"/>
    </row>
    <row r="1856" spans="6:22">
      <c r="G1856" s="60" t="str">
        <f xml:space="preserve"> ( 'Facility Detail'!$G$3475 + 2 ) &amp; " Surplus Applied to " &amp; ( 'Facility Detail'!$G$3475 + 3 )</f>
        <v>2013 Surplus Applied to 2014</v>
      </c>
      <c r="I1856" s="46"/>
      <c r="J1856" s="114"/>
      <c r="K1856" s="10">
        <f>K1838</f>
        <v>16235</v>
      </c>
      <c r="L1856" s="115">
        <f>K1856</f>
        <v>16235</v>
      </c>
      <c r="M1856" s="58"/>
      <c r="N1856" s="58"/>
      <c r="O1856" s="58"/>
      <c r="P1856" s="58"/>
      <c r="Q1856" s="58"/>
      <c r="R1856" s="58"/>
      <c r="S1856" s="58"/>
      <c r="T1856" s="140"/>
      <c r="U1856" s="140"/>
      <c r="V1856" s="378"/>
    </row>
    <row r="1857" spans="7:22">
      <c r="G1857" s="60" t="str">
        <f xml:space="preserve"> ( 'Facility Detail'!$G$3475 + 3 ) &amp; " Surplus Applied to " &amp; ( 'Facility Detail'!$G$3475 + 2 )</f>
        <v>2014 Surplus Applied to 2013</v>
      </c>
      <c r="I1857" s="46"/>
      <c r="J1857" s="114"/>
      <c r="K1857" s="54">
        <f>L1857</f>
        <v>0</v>
      </c>
      <c r="L1857" s="10"/>
      <c r="M1857" s="58"/>
      <c r="N1857" s="58"/>
      <c r="O1857" s="58"/>
      <c r="P1857" s="58"/>
      <c r="Q1857" s="58"/>
      <c r="R1857" s="58"/>
      <c r="S1857" s="58"/>
      <c r="T1857" s="140"/>
      <c r="U1857" s="140"/>
      <c r="V1857" s="378"/>
    </row>
    <row r="1858" spans="7:22">
      <c r="G1858" s="60" t="str">
        <f xml:space="preserve"> ( 'Facility Detail'!$G$3475 + 3 ) &amp; " Surplus Applied to " &amp; ( 'Facility Detail'!$G$3475 + 4 )</f>
        <v>2014 Surplus Applied to 2015</v>
      </c>
      <c r="I1858" s="46"/>
      <c r="J1858" s="114"/>
      <c r="K1858" s="114"/>
      <c r="L1858" s="10">
        <f>L1838</f>
        <v>17270</v>
      </c>
      <c r="M1858" s="115">
        <f>L1858</f>
        <v>17270</v>
      </c>
      <c r="N1858" s="114"/>
      <c r="O1858" s="58"/>
      <c r="P1858" s="58"/>
      <c r="Q1858" s="58"/>
      <c r="R1858" s="58"/>
      <c r="S1858" s="58"/>
      <c r="T1858" s="140"/>
      <c r="U1858" s="140"/>
      <c r="V1858" s="378"/>
    </row>
    <row r="1859" spans="7:22">
      <c r="G1859" s="60" t="str">
        <f xml:space="preserve"> ( 'Facility Detail'!$G$3475 + 4 ) &amp; " Surplus Applied to " &amp; ( 'Facility Detail'!$G$3475 + 3 )</f>
        <v>2015 Surplus Applied to 2014</v>
      </c>
      <c r="I1859" s="46"/>
      <c r="J1859" s="114"/>
      <c r="K1859" s="114"/>
      <c r="L1859" s="54"/>
      <c r="M1859" s="10"/>
      <c r="N1859" s="114"/>
      <c r="O1859" s="58"/>
      <c r="P1859" s="58"/>
      <c r="Q1859" s="58"/>
      <c r="R1859" s="58"/>
      <c r="S1859" s="58"/>
      <c r="T1859" s="140"/>
      <c r="U1859" s="140"/>
      <c r="V1859" s="378"/>
    </row>
    <row r="1860" spans="7:22">
      <c r="G1860" s="60" t="str">
        <f xml:space="preserve"> ( 'Facility Detail'!$G$3475 + 4 ) &amp; " Surplus Applied to " &amp; ( 'Facility Detail'!$G$3475 + 5 )</f>
        <v>2015 Surplus Applied to 2016</v>
      </c>
      <c r="I1860" s="46"/>
      <c r="J1860" s="114"/>
      <c r="K1860" s="114"/>
      <c r="L1860" s="114"/>
      <c r="M1860" s="10">
        <f>M1838</f>
        <v>15187</v>
      </c>
      <c r="N1860" s="115">
        <f>M1860</f>
        <v>15187</v>
      </c>
      <c r="O1860" s="58"/>
      <c r="P1860" s="58"/>
      <c r="Q1860" s="58"/>
      <c r="R1860" s="58"/>
      <c r="S1860" s="58"/>
      <c r="T1860" s="140"/>
      <c r="U1860" s="140"/>
      <c r="V1860" s="378"/>
    </row>
    <row r="1861" spans="7:22">
      <c r="G1861" s="60" t="str">
        <f xml:space="preserve"> ( 'Facility Detail'!$G$3475 + 5 ) &amp; " Surplus Applied to " &amp; ( 'Facility Detail'!$G$3475 + 4 )</f>
        <v>2016 Surplus Applied to 2015</v>
      </c>
      <c r="I1861" s="46"/>
      <c r="J1861" s="114"/>
      <c r="K1861" s="114"/>
      <c r="L1861" s="114"/>
      <c r="M1861" s="54"/>
      <c r="N1861" s="10"/>
      <c r="O1861" s="58"/>
      <c r="P1861" s="58"/>
      <c r="Q1861" s="58"/>
      <c r="R1861" s="58"/>
      <c r="S1861" s="58"/>
      <c r="T1861" s="140"/>
      <c r="U1861" s="140"/>
      <c r="V1861" s="378"/>
    </row>
    <row r="1862" spans="7:22">
      <c r="G1862" s="60" t="str">
        <f xml:space="preserve"> ( 'Facility Detail'!$G$3475 + 5 ) &amp; " Surplus Applied to " &amp; ( 'Facility Detail'!$G$3475 + 6 )</f>
        <v>2016 Surplus Applied to 2017</v>
      </c>
      <c r="I1862" s="46"/>
      <c r="J1862" s="114"/>
      <c r="K1862" s="114"/>
      <c r="L1862" s="114"/>
      <c r="M1862" s="114"/>
      <c r="N1862" s="143">
        <v>0</v>
      </c>
      <c r="O1862" s="116">
        <f>N1862</f>
        <v>0</v>
      </c>
      <c r="P1862" s="58"/>
      <c r="Q1862" s="58"/>
      <c r="R1862" s="58"/>
      <c r="S1862" s="58"/>
      <c r="T1862" s="140"/>
      <c r="U1862" s="140"/>
      <c r="V1862" s="378"/>
    </row>
    <row r="1863" spans="7:22">
      <c r="G1863" s="60" t="s">
        <v>167</v>
      </c>
      <c r="I1863" s="46"/>
      <c r="J1863" s="114"/>
      <c r="K1863" s="114"/>
      <c r="L1863" s="114"/>
      <c r="M1863" s="114"/>
      <c r="N1863" s="144">
        <f>O1863</f>
        <v>0</v>
      </c>
      <c r="O1863" s="117"/>
      <c r="P1863" s="58"/>
      <c r="Q1863" s="58"/>
      <c r="R1863" s="58"/>
      <c r="S1863" s="58"/>
      <c r="T1863" s="140"/>
      <c r="U1863" s="140"/>
      <c r="V1863" s="378"/>
    </row>
    <row r="1864" spans="7:22">
      <c r="G1864" s="60" t="s">
        <v>168</v>
      </c>
      <c r="I1864" s="46"/>
      <c r="J1864" s="114"/>
      <c r="K1864" s="114"/>
      <c r="L1864" s="114"/>
      <c r="M1864" s="114"/>
      <c r="N1864" s="114"/>
      <c r="O1864" s="117"/>
      <c r="P1864" s="116">
        <f>O1864</f>
        <v>0</v>
      </c>
      <c r="Q1864" s="58"/>
      <c r="R1864" s="58"/>
      <c r="S1864" s="58"/>
      <c r="T1864" s="140"/>
      <c r="U1864" s="140"/>
      <c r="V1864" s="378"/>
    </row>
    <row r="1865" spans="7:22">
      <c r="G1865" s="60" t="s">
        <v>185</v>
      </c>
      <c r="I1865" s="46"/>
      <c r="J1865" s="114"/>
      <c r="K1865" s="114"/>
      <c r="L1865" s="114"/>
      <c r="M1865" s="114"/>
      <c r="N1865" s="114"/>
      <c r="O1865" s="116">
        <f>P1865</f>
        <v>0</v>
      </c>
      <c r="P1865" s="117"/>
      <c r="Q1865" s="58"/>
      <c r="R1865" s="58"/>
      <c r="S1865" s="58"/>
      <c r="T1865" s="140"/>
      <c r="U1865" s="140"/>
      <c r="V1865" s="378"/>
    </row>
    <row r="1866" spans="7:22">
      <c r="G1866" s="60" t="s">
        <v>186</v>
      </c>
      <c r="I1866" s="46"/>
      <c r="J1866" s="114"/>
      <c r="K1866" s="114"/>
      <c r="L1866" s="114"/>
      <c r="M1866" s="114"/>
      <c r="N1866" s="114"/>
      <c r="O1866" s="114"/>
      <c r="P1866" s="117"/>
      <c r="Q1866" s="54">
        <f>P1866</f>
        <v>0</v>
      </c>
      <c r="R1866" s="58"/>
      <c r="S1866" s="58"/>
      <c r="T1866" s="140"/>
      <c r="U1866" s="140"/>
      <c r="V1866" s="378"/>
    </row>
    <row r="1867" spans="7:22">
      <c r="G1867" s="60" t="s">
        <v>187</v>
      </c>
      <c r="I1867" s="46"/>
      <c r="J1867" s="114"/>
      <c r="K1867" s="114"/>
      <c r="L1867" s="114"/>
      <c r="M1867" s="114"/>
      <c r="N1867" s="114"/>
      <c r="O1867" s="114"/>
      <c r="P1867" s="116">
        <f>Q1867</f>
        <v>0</v>
      </c>
      <c r="Q1867" s="275"/>
      <c r="R1867" s="58"/>
      <c r="S1867" s="58"/>
      <c r="T1867" s="140"/>
      <c r="U1867" s="140"/>
      <c r="V1867" s="378"/>
    </row>
    <row r="1868" spans="7:22">
      <c r="G1868" s="60" t="s">
        <v>188</v>
      </c>
      <c r="I1868" s="46"/>
      <c r="J1868" s="114"/>
      <c r="K1868" s="114"/>
      <c r="L1868" s="114"/>
      <c r="M1868" s="114"/>
      <c r="N1868" s="114"/>
      <c r="O1868" s="114"/>
      <c r="P1868" s="114"/>
      <c r="Q1868" s="117"/>
      <c r="R1868" s="145">
        <f>Q1868</f>
        <v>0</v>
      </c>
      <c r="S1868" s="58"/>
      <c r="T1868" s="140"/>
      <c r="U1868" s="140"/>
      <c r="V1868" s="378"/>
    </row>
    <row r="1869" spans="7:22">
      <c r="G1869" s="60" t="s">
        <v>189</v>
      </c>
      <c r="I1869" s="46"/>
      <c r="J1869" s="114"/>
      <c r="K1869" s="114"/>
      <c r="L1869" s="114"/>
      <c r="M1869" s="114"/>
      <c r="N1869" s="114"/>
      <c r="O1869" s="114"/>
      <c r="P1869" s="114"/>
      <c r="Q1869" s="145">
        <f>R1869</f>
        <v>0</v>
      </c>
      <c r="R1869" s="167"/>
      <c r="S1869" s="58"/>
      <c r="T1869" s="140"/>
      <c r="U1869" s="140"/>
      <c r="V1869" s="378"/>
    </row>
    <row r="1870" spans="7:22">
      <c r="G1870" s="60" t="s">
        <v>190</v>
      </c>
      <c r="I1870" s="46"/>
      <c r="J1870" s="114"/>
      <c r="K1870" s="114"/>
      <c r="L1870" s="114"/>
      <c r="M1870" s="114"/>
      <c r="N1870" s="114"/>
      <c r="O1870" s="114"/>
      <c r="P1870" s="114"/>
      <c r="Q1870" s="114"/>
      <c r="R1870" s="167"/>
      <c r="S1870" s="145">
        <f>R1870</f>
        <v>0</v>
      </c>
      <c r="T1870" s="140"/>
      <c r="U1870" s="140"/>
      <c r="V1870" s="378"/>
    </row>
    <row r="1871" spans="7:22">
      <c r="G1871" s="60" t="s">
        <v>199</v>
      </c>
      <c r="I1871" s="46"/>
      <c r="J1871" s="114"/>
      <c r="K1871" s="114"/>
      <c r="L1871" s="114"/>
      <c r="M1871" s="114"/>
      <c r="N1871" s="114"/>
      <c r="O1871" s="114"/>
      <c r="P1871" s="114"/>
      <c r="Q1871" s="114"/>
      <c r="R1871" s="116">
        <v>10000</v>
      </c>
      <c r="S1871" s="167">
        <v>10000</v>
      </c>
      <c r="T1871" s="140"/>
      <c r="U1871" s="140"/>
      <c r="V1871" s="378"/>
    </row>
    <row r="1872" spans="7:22">
      <c r="G1872" s="60" t="s">
        <v>200</v>
      </c>
      <c r="I1872" s="46"/>
      <c r="J1872" s="114"/>
      <c r="K1872" s="114"/>
      <c r="L1872" s="114"/>
      <c r="M1872" s="114"/>
      <c r="N1872" s="114"/>
      <c r="O1872" s="114"/>
      <c r="P1872" s="114"/>
      <c r="Q1872" s="114"/>
      <c r="R1872" s="114"/>
      <c r="S1872" s="167"/>
      <c r="T1872" s="145">
        <f>S1872</f>
        <v>0</v>
      </c>
      <c r="U1872" s="140"/>
      <c r="V1872" s="378"/>
    </row>
    <row r="1873" spans="2:22">
      <c r="G1873" s="60" t="s">
        <v>308</v>
      </c>
      <c r="I1873" s="46"/>
      <c r="J1873" s="114"/>
      <c r="K1873" s="114"/>
      <c r="L1873" s="114"/>
      <c r="M1873" s="114"/>
      <c r="N1873" s="114"/>
      <c r="O1873" s="114"/>
      <c r="P1873" s="114"/>
      <c r="Q1873" s="114"/>
      <c r="R1873" s="114"/>
      <c r="S1873" s="116">
        <f>T1873</f>
        <v>0</v>
      </c>
      <c r="T1873" s="167"/>
      <c r="U1873" s="140"/>
      <c r="V1873" s="378"/>
    </row>
    <row r="1874" spans="2:22">
      <c r="G1874" s="60" t="s">
        <v>307</v>
      </c>
      <c r="I1874" s="110"/>
      <c r="J1874" s="103"/>
      <c r="K1874" s="103"/>
      <c r="L1874" s="103"/>
      <c r="M1874" s="103"/>
      <c r="N1874" s="103"/>
      <c r="O1874" s="103"/>
      <c r="P1874" s="103"/>
      <c r="Q1874" s="103"/>
      <c r="R1874" s="103"/>
      <c r="S1874" s="103"/>
      <c r="T1874" s="167"/>
      <c r="U1874" s="145">
        <f>T1874</f>
        <v>0</v>
      </c>
      <c r="V1874" s="347">
        <f>U1874</f>
        <v>0</v>
      </c>
    </row>
    <row r="1875" spans="2:22">
      <c r="G1875" s="60" t="s">
        <v>318</v>
      </c>
      <c r="I1875" s="110"/>
      <c r="J1875" s="103"/>
      <c r="K1875" s="103"/>
      <c r="L1875" s="103"/>
      <c r="M1875" s="103"/>
      <c r="N1875" s="103"/>
      <c r="O1875" s="103"/>
      <c r="P1875" s="103"/>
      <c r="Q1875" s="103"/>
      <c r="R1875" s="103"/>
      <c r="S1875" s="103"/>
      <c r="T1875" s="116">
        <f>U1875</f>
        <v>0</v>
      </c>
      <c r="U1875" s="367"/>
      <c r="V1875" s="389"/>
    </row>
    <row r="1876" spans="2:22">
      <c r="G1876" s="60" t="s">
        <v>319</v>
      </c>
      <c r="I1876" s="47"/>
      <c r="J1876" s="188"/>
      <c r="K1876" s="188"/>
      <c r="L1876" s="188"/>
      <c r="M1876" s="188"/>
      <c r="N1876" s="188"/>
      <c r="O1876" s="188"/>
      <c r="P1876" s="188"/>
      <c r="Q1876" s="188"/>
      <c r="R1876" s="188"/>
      <c r="S1876" s="188"/>
      <c r="T1876" s="188"/>
      <c r="U1876" s="391"/>
      <c r="V1876" s="390"/>
    </row>
    <row r="1877" spans="2:22">
      <c r="B1877" s="1" t="s">
        <v>129</v>
      </c>
      <c r="G1877" s="26" t="s">
        <v>17</v>
      </c>
      <c r="I1877" s="7">
        <f xml:space="preserve"> I1853 - I1852</f>
        <v>-18530</v>
      </c>
      <c r="J1877" s="7">
        <f xml:space="preserve"> J1852 + J1855 - J1854 - J1853</f>
        <v>3330</v>
      </c>
      <c r="K1877" s="7">
        <f>K1854 - K1855 - K1856</f>
        <v>-1035</v>
      </c>
      <c r="L1877" s="7">
        <f>L1856-L1857-L1858</f>
        <v>-1035</v>
      </c>
      <c r="M1877" s="7">
        <f>M1858-M1859-M1860</f>
        <v>2083</v>
      </c>
      <c r="N1877" s="7">
        <f>N1860-N1861-N1862</f>
        <v>15187</v>
      </c>
      <c r="O1877" s="7">
        <f>O1862-O1863-O1864</f>
        <v>0</v>
      </c>
      <c r="P1877" s="148">
        <f>P1864-P1865-P1866</f>
        <v>0</v>
      </c>
      <c r="Q1877" s="148">
        <f>Q1866-Q1867-Q1868</f>
        <v>0</v>
      </c>
      <c r="R1877" s="148">
        <f>R1871</f>
        <v>10000</v>
      </c>
      <c r="S1877" s="7">
        <f>S1870-S1871-S1872</f>
        <v>-10000</v>
      </c>
      <c r="T1877" s="7">
        <f>T1872-T1873-T1874</f>
        <v>0</v>
      </c>
      <c r="U1877" s="132">
        <f>U1872-U1873-U1874</f>
        <v>0</v>
      </c>
      <c r="V1877" s="7">
        <f>V1872-V1873-V1874</f>
        <v>0</v>
      </c>
    </row>
    <row r="1878" spans="2:22">
      <c r="G1878" s="6"/>
      <c r="I1878" s="148"/>
      <c r="J1878" s="148"/>
      <c r="K1878" s="148"/>
      <c r="L1878" s="148"/>
      <c r="M1878" s="148"/>
      <c r="N1878" s="148"/>
      <c r="O1878" s="148"/>
      <c r="P1878" s="148"/>
      <c r="Q1878" s="148"/>
      <c r="R1878" s="148"/>
      <c r="S1878" s="148"/>
      <c r="T1878" s="148"/>
      <c r="U1878" s="386"/>
      <c r="V1878" s="148"/>
    </row>
    <row r="1879" spans="2:22">
      <c r="G1879" s="26" t="s">
        <v>12</v>
      </c>
      <c r="H1879" s="55"/>
      <c r="I1879" s="149"/>
      <c r="J1879" s="150"/>
      <c r="K1879" s="150"/>
      <c r="L1879" s="150"/>
      <c r="M1879" s="150"/>
      <c r="N1879" s="150"/>
      <c r="O1879" s="150"/>
      <c r="P1879" s="150"/>
      <c r="Q1879" s="150"/>
      <c r="R1879" s="150"/>
      <c r="S1879" s="150"/>
      <c r="T1879" s="150"/>
      <c r="U1879" s="150"/>
      <c r="V1879" s="384"/>
    </row>
    <row r="1880" spans="2:22">
      <c r="G1880" s="6"/>
      <c r="I1880" s="148"/>
      <c r="J1880" s="148"/>
      <c r="K1880" s="148"/>
      <c r="L1880" s="148"/>
      <c r="M1880" s="148"/>
      <c r="N1880" s="148"/>
      <c r="O1880" s="148"/>
      <c r="P1880" s="148"/>
      <c r="Q1880" s="148"/>
      <c r="R1880" s="148"/>
      <c r="S1880" s="148"/>
      <c r="T1880" s="148"/>
      <c r="U1880" s="148"/>
      <c r="V1880" s="148"/>
    </row>
    <row r="1881" spans="2:22" ht="18.75">
      <c r="C1881" s="1" t="s">
        <v>129</v>
      </c>
      <c r="D1881" s="1" t="s">
        <v>256</v>
      </c>
      <c r="E1881" s="1" t="s">
        <v>107</v>
      </c>
      <c r="F1881" s="9" t="s">
        <v>26</v>
      </c>
      <c r="H1881" s="55"/>
      <c r="I1881" s="151">
        <f t="shared" ref="I1881:S1881" si="942" xml:space="preserve"> I1838 + I1843 - I1849 + I1877 + I1879</f>
        <v>0</v>
      </c>
      <c r="J1881" s="152">
        <f t="shared" si="942"/>
        <v>18530</v>
      </c>
      <c r="K1881" s="152">
        <f t="shared" si="942"/>
        <v>15200</v>
      </c>
      <c r="L1881" s="152">
        <f t="shared" si="942"/>
        <v>16235</v>
      </c>
      <c r="M1881" s="152">
        <f t="shared" si="942"/>
        <v>17270</v>
      </c>
      <c r="N1881" s="152">
        <f t="shared" si="942"/>
        <v>31739</v>
      </c>
      <c r="O1881" s="152">
        <f t="shared" si="942"/>
        <v>12585</v>
      </c>
      <c r="P1881" s="152">
        <f t="shared" si="942"/>
        <v>16022</v>
      </c>
      <c r="Q1881" s="152">
        <f t="shared" si="942"/>
        <v>12827</v>
      </c>
      <c r="R1881" s="152">
        <f t="shared" si="942"/>
        <v>35709.434678165562</v>
      </c>
      <c r="S1881" s="152">
        <f t="shared" si="942"/>
        <v>13402.275112624091</v>
      </c>
      <c r="T1881" s="152">
        <f t="shared" ref="T1881:U1881" si="943" xml:space="preserve"> T1838 + T1843 - T1849 + T1877 + T1879</f>
        <v>19952.818569304261</v>
      </c>
      <c r="U1881" s="152">
        <f t="shared" si="943"/>
        <v>19707</v>
      </c>
      <c r="V1881" s="385">
        <f t="shared" ref="V1881" si="944" xml:space="preserve"> V1838 + V1843 - V1849 + V1877 + V1879</f>
        <v>23280.125977275908</v>
      </c>
    </row>
    <row r="1882" spans="2:22">
      <c r="G1882" s="6"/>
      <c r="I1882" s="7"/>
      <c r="J1882" s="7"/>
      <c r="K1882" s="7"/>
      <c r="L1882" s="23"/>
      <c r="M1882" s="23"/>
      <c r="N1882" s="23"/>
      <c r="O1882" s="23"/>
      <c r="P1882" s="23"/>
      <c r="Q1882" s="23"/>
      <c r="R1882" s="23"/>
      <c r="S1882" s="23"/>
      <c r="T1882" s="23"/>
      <c r="U1882" s="23"/>
      <c r="V1882" s="23"/>
    </row>
    <row r="1883" spans="2:22" ht="15.75" thickBot="1">
      <c r="S1883" s="1"/>
    </row>
    <row r="1884" spans="2:22">
      <c r="F1884" s="8"/>
      <c r="G1884" s="8"/>
      <c r="H1884" s="8"/>
      <c r="I1884" s="8"/>
      <c r="J1884" s="8"/>
      <c r="K1884" s="8"/>
      <c r="L1884" s="8"/>
      <c r="M1884" s="8"/>
      <c r="N1884" s="8"/>
      <c r="O1884" s="8"/>
      <c r="P1884" s="8"/>
      <c r="Q1884" s="8"/>
      <c r="R1884" s="8"/>
      <c r="S1884" s="8"/>
      <c r="T1884" s="8"/>
      <c r="U1884" s="8"/>
      <c r="V1884" s="8"/>
    </row>
    <row r="1885" spans="2:22" ht="15.75" thickBot="1">
      <c r="S1885" s="1"/>
    </row>
    <row r="1886" spans="2:22" ht="21.75" thickBot="1">
      <c r="F1886" s="13" t="s">
        <v>4</v>
      </c>
      <c r="G1886" s="13"/>
      <c r="H1886" s="179" t="s">
        <v>140</v>
      </c>
      <c r="I1886" s="180"/>
      <c r="J1886" s="168"/>
      <c r="S1886" s="1"/>
    </row>
    <row r="1887" spans="2:22">
      <c r="S1887" s="1"/>
    </row>
    <row r="1888" spans="2:22" ht="18.75">
      <c r="F1888" s="9" t="s">
        <v>21</v>
      </c>
      <c r="G1888" s="9"/>
      <c r="I1888" s="2">
        <f>'Facility Detail'!$G$3475</f>
        <v>2011</v>
      </c>
      <c r="J1888" s="2">
        <f t="shared" ref="J1888:O1888" si="945">I1888+1</f>
        <v>2012</v>
      </c>
      <c r="K1888" s="2">
        <f t="shared" si="945"/>
        <v>2013</v>
      </c>
      <c r="L1888" s="2">
        <f t="shared" si="945"/>
        <v>2014</v>
      </c>
      <c r="M1888" s="2">
        <f>L1888+1</f>
        <v>2015</v>
      </c>
      <c r="N1888" s="2">
        <f t="shared" si="945"/>
        <v>2016</v>
      </c>
      <c r="O1888" s="2">
        <f t="shared" si="945"/>
        <v>2017</v>
      </c>
      <c r="P1888" s="2">
        <f t="shared" ref="P1888" si="946">O1888+1</f>
        <v>2018</v>
      </c>
      <c r="Q1888" s="2">
        <f t="shared" ref="Q1888" si="947">P1888+1</f>
        <v>2019</v>
      </c>
      <c r="R1888" s="2">
        <f t="shared" ref="R1888" si="948">Q1888+1</f>
        <v>2020</v>
      </c>
      <c r="S1888" s="2">
        <f>R1888+1</f>
        <v>2021</v>
      </c>
      <c r="T1888" s="2">
        <f>S1888+1</f>
        <v>2022</v>
      </c>
      <c r="U1888" s="2">
        <f>T1888+1</f>
        <v>2023</v>
      </c>
      <c r="V1888" s="2">
        <f>U1888+1</f>
        <v>2024</v>
      </c>
    </row>
    <row r="1889" spans="1:22">
      <c r="G1889" s="60" t="str">
        <f>"Total MWh Produced / Purchased from " &amp; H1886</f>
        <v>Total MWh Produced / Purchased from Lemolo 1 (Upgrade 2003)</v>
      </c>
      <c r="H1889" s="55"/>
      <c r="I1889" s="3"/>
      <c r="J1889" s="4">
        <v>17021.001199999999</v>
      </c>
      <c r="K1889" s="4">
        <v>12661.3536</v>
      </c>
      <c r="L1889" s="4">
        <v>14311</v>
      </c>
      <c r="M1889" s="4">
        <v>12553</v>
      </c>
      <c r="N1889" s="4">
        <v>13621</v>
      </c>
      <c r="O1889" s="4">
        <v>17773</v>
      </c>
      <c r="P1889" s="4">
        <v>12686.182399999998</v>
      </c>
      <c r="Q1889" s="4">
        <v>11639</v>
      </c>
      <c r="R1889" s="4">
        <v>8423</v>
      </c>
      <c r="S1889" s="4">
        <v>8459</v>
      </c>
      <c r="T1889" s="4">
        <v>10573</v>
      </c>
      <c r="U1889" s="4">
        <v>8994.851200000001</v>
      </c>
      <c r="V1889" s="369">
        <v>13840.381471075007</v>
      </c>
    </row>
    <row r="1890" spans="1:22">
      <c r="G1890" s="60" t="s">
        <v>25</v>
      </c>
      <c r="H1890" s="55"/>
      <c r="I1890" s="260"/>
      <c r="J1890" s="41">
        <v>1</v>
      </c>
      <c r="K1890" s="41">
        <v>1</v>
      </c>
      <c r="L1890" s="41">
        <v>1</v>
      </c>
      <c r="M1890" s="41">
        <v>1</v>
      </c>
      <c r="N1890" s="41">
        <v>1</v>
      </c>
      <c r="O1890" s="41">
        <v>1</v>
      </c>
      <c r="P1890" s="41">
        <v>1</v>
      </c>
      <c r="Q1890" s="41">
        <v>1</v>
      </c>
      <c r="R1890" s="41">
        <v>1</v>
      </c>
      <c r="S1890" s="41">
        <v>1</v>
      </c>
      <c r="T1890" s="41">
        <v>1</v>
      </c>
      <c r="U1890" s="41">
        <v>1</v>
      </c>
      <c r="V1890" s="387">
        <v>1</v>
      </c>
    </row>
    <row r="1891" spans="1:22">
      <c r="G1891" s="60" t="s">
        <v>20</v>
      </c>
      <c r="H1891" s="55"/>
      <c r="I1891" s="261">
        <v>7.8921000000000005E-2</v>
      </c>
      <c r="J1891" s="36">
        <v>7.9619999999999996E-2</v>
      </c>
      <c r="K1891" s="36">
        <v>7.8747999999999999E-2</v>
      </c>
      <c r="L1891" s="36">
        <v>8.0235000000000001E-2</v>
      </c>
      <c r="M1891" s="36">
        <v>8.0535999999999996E-2</v>
      </c>
      <c r="N1891" s="36">
        <v>8.1698151927344531E-2</v>
      </c>
      <c r="O1891" s="36">
        <v>8.0833713568703974E-2</v>
      </c>
      <c r="P1891" s="36">
        <v>7.9451999999999995E-2</v>
      </c>
      <c r="Q1891" s="36">
        <v>7.6724662968274293E-2</v>
      </c>
      <c r="R1891" s="36">
        <f>R1837</f>
        <v>8.1268700519883177E-2</v>
      </c>
      <c r="S1891" s="36">
        <f>S2</f>
        <v>7.9696892166366717E-2</v>
      </c>
      <c r="T1891" s="36">
        <f>T2</f>
        <v>7.8737918965874246E-2</v>
      </c>
      <c r="U1891" s="36">
        <f>U2</f>
        <v>7.7386335360771719E-2</v>
      </c>
      <c r="V1891" s="388">
        <f>V2</f>
        <v>7.7478165526227077E-2</v>
      </c>
    </row>
    <row r="1892" spans="1:22">
      <c r="A1892" s="1" t="s">
        <v>221</v>
      </c>
      <c r="G1892" s="26" t="s">
        <v>22</v>
      </c>
      <c r="H1892" s="6"/>
      <c r="I1892" s="30">
        <f xml:space="preserve"> ROUND(I1889 * I1890 * I1891,0)</f>
        <v>0</v>
      </c>
      <c r="J1892" s="30">
        <v>1355</v>
      </c>
      <c r="K1892" s="30">
        <v>997</v>
      </c>
      <c r="L1892" s="30">
        <v>1148</v>
      </c>
      <c r="M1892" s="30">
        <v>1011</v>
      </c>
      <c r="N1892" s="155">
        <v>1113</v>
      </c>
      <c r="O1892" s="155">
        <v>1438</v>
      </c>
      <c r="P1892" s="155">
        <v>1007</v>
      </c>
      <c r="Q1892" s="155">
        <f>Q1889*Q1891</f>
        <v>892.99835228774452</v>
      </c>
      <c r="R1892" s="155">
        <f>R1889*R1891</f>
        <v>684.52626447897603</v>
      </c>
      <c r="S1892" s="155">
        <f>ROUNDUP(S1889*S1891,0)</f>
        <v>675</v>
      </c>
      <c r="T1892" s="155">
        <f>T1889*T1891</f>
        <v>832.49601722618843</v>
      </c>
      <c r="U1892" s="155">
        <f>ROUNDUP(U1889*U1891,0)</f>
        <v>697</v>
      </c>
      <c r="V1892" s="155">
        <f>V1889*V1891</f>
        <v>1072.3273665620757</v>
      </c>
    </row>
    <row r="1893" spans="1:22">
      <c r="I1893" s="29"/>
      <c r="J1893" s="29"/>
      <c r="K1893" s="29"/>
      <c r="L1893" s="29"/>
      <c r="M1893" s="29"/>
      <c r="N1893" s="20"/>
      <c r="O1893" s="20"/>
      <c r="P1893" s="20"/>
      <c r="Q1893" s="20"/>
      <c r="R1893" s="20"/>
      <c r="S1893" s="20"/>
      <c r="T1893" s="20"/>
      <c r="U1893" s="20"/>
      <c r="V1893" s="20"/>
    </row>
    <row r="1894" spans="1:22" ht="18.75">
      <c r="F1894" s="9" t="s">
        <v>118</v>
      </c>
      <c r="I1894" s="2">
        <f>'Facility Detail'!$G$3475</f>
        <v>2011</v>
      </c>
      <c r="J1894" s="2">
        <f>I1894+1</f>
        <v>2012</v>
      </c>
      <c r="K1894" s="2">
        <f>J1894+1</f>
        <v>2013</v>
      </c>
      <c r="L1894" s="2">
        <f>L1888</f>
        <v>2014</v>
      </c>
      <c r="M1894" s="2">
        <f>M1888</f>
        <v>2015</v>
      </c>
      <c r="N1894" s="2">
        <f>N1888</f>
        <v>2016</v>
      </c>
      <c r="O1894" s="2">
        <f>O1888</f>
        <v>2017</v>
      </c>
      <c r="P1894" s="2">
        <f t="shared" ref="P1894:Q1894" si="949">P1888</f>
        <v>2018</v>
      </c>
      <c r="Q1894" s="2">
        <f t="shared" si="949"/>
        <v>2019</v>
      </c>
      <c r="R1894" s="2">
        <f t="shared" ref="R1894:S1894" si="950">R1888</f>
        <v>2020</v>
      </c>
      <c r="S1894" s="2">
        <f t="shared" si="950"/>
        <v>2021</v>
      </c>
      <c r="T1894" s="2">
        <f t="shared" ref="T1894:U1894" si="951">T1888</f>
        <v>2022</v>
      </c>
      <c r="U1894" s="2">
        <f t="shared" si="951"/>
        <v>2023</v>
      </c>
      <c r="V1894" s="2">
        <f t="shared" ref="V1894" si="952">V1888</f>
        <v>2024</v>
      </c>
    </row>
    <row r="1895" spans="1:22">
      <c r="G1895" s="60" t="s">
        <v>10</v>
      </c>
      <c r="H1895" s="55"/>
      <c r="I1895" s="38">
        <f>IF($J42 = "Eligible", I1892 * 'Facility Detail'!$G$3472, 0 )</f>
        <v>0</v>
      </c>
      <c r="J1895" s="11">
        <f>IF($J42 = "Eligible", J1892 * 'Facility Detail'!$G$3472, 0 )</f>
        <v>0</v>
      </c>
      <c r="K1895" s="11">
        <f>IF($J42 = "Eligible", K1892 * 'Facility Detail'!$G$3472, 0 )</f>
        <v>0</v>
      </c>
      <c r="L1895" s="11">
        <f>IF($J42 = "Eligible", L1892 * 'Facility Detail'!$G$3472, 0 )</f>
        <v>0</v>
      </c>
      <c r="M1895" s="11">
        <f>IF($J42 = "Eligible", M1892 * 'Facility Detail'!$G$3472, 0 )</f>
        <v>0</v>
      </c>
      <c r="N1895" s="11">
        <f>IF($J42 = "Eligible", N1892 * 'Facility Detail'!$G$3472, 0 )</f>
        <v>0</v>
      </c>
      <c r="O1895" s="11">
        <f>IF($J42 = "Eligible", O1892 * 'Facility Detail'!$G$3472, 0 )</f>
        <v>0</v>
      </c>
      <c r="P1895" s="11">
        <f>IF($J42 = "Eligible", P1892 * 'Facility Detail'!$G$3472, 0 )</f>
        <v>0</v>
      </c>
      <c r="Q1895" s="11">
        <f>IF($J42 = "Eligible", Q1892 * 'Facility Detail'!$G$3472, 0 )</f>
        <v>0</v>
      </c>
      <c r="R1895" s="11">
        <f>IF($J42 = "Eligible", R1892 * 'Facility Detail'!$G$3472, 0 )</f>
        <v>0</v>
      </c>
      <c r="S1895" s="11">
        <f>IF($J42 = "Eligible", S1892 * 'Facility Detail'!$G$3472, 0 )</f>
        <v>0</v>
      </c>
      <c r="T1895" s="11">
        <f>IF($J42 = "Eligible", T1892 * 'Facility Detail'!$G$3472, 0 )</f>
        <v>0</v>
      </c>
      <c r="U1895" s="11">
        <f>IF($J42 = "Eligible", U1892 * 'Facility Detail'!$G$3472, 0 )</f>
        <v>0</v>
      </c>
      <c r="V1895" s="370">
        <f>IF($J42 = "Eligible", V1892 * 'Facility Detail'!$G$3472, 0 )</f>
        <v>0</v>
      </c>
    </row>
    <row r="1896" spans="1:22">
      <c r="G1896" s="60" t="s">
        <v>6</v>
      </c>
      <c r="H1896" s="55"/>
      <c r="I1896" s="39">
        <f t="shared" ref="I1896:V1896" si="953">IF($K42= "Eligible", I1892, 0 )</f>
        <v>0</v>
      </c>
      <c r="J1896" s="187">
        <f t="shared" si="953"/>
        <v>0</v>
      </c>
      <c r="K1896" s="187">
        <f t="shared" si="953"/>
        <v>0</v>
      </c>
      <c r="L1896" s="187">
        <f t="shared" si="953"/>
        <v>0</v>
      </c>
      <c r="M1896" s="187">
        <f t="shared" si="953"/>
        <v>0</v>
      </c>
      <c r="N1896" s="187">
        <f t="shared" si="953"/>
        <v>0</v>
      </c>
      <c r="O1896" s="187">
        <f t="shared" si="953"/>
        <v>0</v>
      </c>
      <c r="P1896" s="187">
        <f t="shared" si="953"/>
        <v>0</v>
      </c>
      <c r="Q1896" s="187">
        <f t="shared" si="953"/>
        <v>0</v>
      </c>
      <c r="R1896" s="187">
        <f t="shared" si="953"/>
        <v>0</v>
      </c>
      <c r="S1896" s="187">
        <f t="shared" si="953"/>
        <v>0</v>
      </c>
      <c r="T1896" s="187">
        <f t="shared" si="953"/>
        <v>0</v>
      </c>
      <c r="U1896" s="187">
        <f t="shared" si="953"/>
        <v>0</v>
      </c>
      <c r="V1896" s="371">
        <f t="shared" si="953"/>
        <v>0</v>
      </c>
    </row>
    <row r="1897" spans="1:22">
      <c r="G1897" s="26" t="s">
        <v>120</v>
      </c>
      <c r="H1897" s="6"/>
      <c r="I1897" s="32">
        <f>SUM(I1895:I1896)</f>
        <v>0</v>
      </c>
      <c r="J1897" s="33">
        <f t="shared" ref="J1897:S1897" si="954">SUM(J1895:J1896)</f>
        <v>0</v>
      </c>
      <c r="K1897" s="33">
        <f t="shared" si="954"/>
        <v>0</v>
      </c>
      <c r="L1897" s="33">
        <f t="shared" si="954"/>
        <v>0</v>
      </c>
      <c r="M1897" s="33">
        <f t="shared" si="954"/>
        <v>0</v>
      </c>
      <c r="N1897" s="33">
        <f t="shared" si="954"/>
        <v>0</v>
      </c>
      <c r="O1897" s="33">
        <f t="shared" si="954"/>
        <v>0</v>
      </c>
      <c r="P1897" s="33">
        <f t="shared" si="954"/>
        <v>0</v>
      </c>
      <c r="Q1897" s="33">
        <f t="shared" si="954"/>
        <v>0</v>
      </c>
      <c r="R1897" s="33">
        <f t="shared" si="954"/>
        <v>0</v>
      </c>
      <c r="S1897" s="33">
        <f t="shared" si="954"/>
        <v>0</v>
      </c>
      <c r="T1897" s="33">
        <f t="shared" ref="T1897:U1897" si="955">SUM(T1895:T1896)</f>
        <v>0</v>
      </c>
      <c r="U1897" s="33">
        <f t="shared" si="955"/>
        <v>0</v>
      </c>
      <c r="V1897" s="33">
        <f t="shared" ref="V1897" si="956">SUM(V1895:V1896)</f>
        <v>0</v>
      </c>
    </row>
    <row r="1898" spans="1:22">
      <c r="I1898" s="31"/>
      <c r="J1898" s="24"/>
      <c r="K1898" s="24"/>
      <c r="L1898" s="24"/>
      <c r="M1898" s="24"/>
      <c r="N1898" s="24"/>
      <c r="O1898" s="24"/>
      <c r="P1898" s="24"/>
      <c r="Q1898" s="24"/>
      <c r="R1898" s="24"/>
      <c r="S1898" s="24"/>
      <c r="T1898" s="24"/>
      <c r="U1898" s="24"/>
      <c r="V1898" s="24"/>
    </row>
    <row r="1899" spans="1:22" ht="18.75">
      <c r="F1899" s="9" t="s">
        <v>30</v>
      </c>
      <c r="I1899" s="2">
        <f>'Facility Detail'!$G$3475</f>
        <v>2011</v>
      </c>
      <c r="J1899" s="2">
        <f>I1899+1</f>
        <v>2012</v>
      </c>
      <c r="K1899" s="2">
        <f>J1899+1</f>
        <v>2013</v>
      </c>
      <c r="L1899" s="2">
        <f>L1888</f>
        <v>2014</v>
      </c>
      <c r="M1899" s="2">
        <f>M1888</f>
        <v>2015</v>
      </c>
      <c r="N1899" s="2">
        <f>N1888</f>
        <v>2016</v>
      </c>
      <c r="O1899" s="2">
        <f>O1888</f>
        <v>2017</v>
      </c>
      <c r="P1899" s="2">
        <f t="shared" ref="P1899:Q1899" si="957">P1888</f>
        <v>2018</v>
      </c>
      <c r="Q1899" s="2">
        <f t="shared" si="957"/>
        <v>2019</v>
      </c>
      <c r="R1899" s="2">
        <f t="shared" ref="R1899:S1899" si="958">R1888</f>
        <v>2020</v>
      </c>
      <c r="S1899" s="2">
        <f t="shared" si="958"/>
        <v>2021</v>
      </c>
      <c r="T1899" s="2">
        <f t="shared" ref="T1899:U1899" si="959">T1888</f>
        <v>2022</v>
      </c>
      <c r="U1899" s="2">
        <f t="shared" si="959"/>
        <v>2023</v>
      </c>
      <c r="V1899" s="2">
        <f t="shared" ref="V1899" si="960">V1888</f>
        <v>2024</v>
      </c>
    </row>
    <row r="1900" spans="1:22">
      <c r="G1900" s="60" t="s">
        <v>47</v>
      </c>
      <c r="H1900" s="55"/>
      <c r="I1900" s="69"/>
      <c r="J1900" s="70"/>
      <c r="K1900" s="70"/>
      <c r="L1900" s="70"/>
      <c r="M1900" s="70"/>
      <c r="N1900" s="70"/>
      <c r="O1900" s="70"/>
      <c r="P1900" s="70"/>
      <c r="Q1900" s="70"/>
      <c r="R1900" s="70"/>
      <c r="S1900" s="70"/>
      <c r="T1900" s="70"/>
      <c r="U1900" s="70"/>
      <c r="V1900" s="372"/>
    </row>
    <row r="1901" spans="1:22">
      <c r="G1901" s="61" t="s">
        <v>23</v>
      </c>
      <c r="H1901" s="129"/>
      <c r="I1901" s="71"/>
      <c r="J1901" s="72"/>
      <c r="K1901" s="72"/>
      <c r="L1901" s="72"/>
      <c r="M1901" s="72"/>
      <c r="N1901" s="72"/>
      <c r="O1901" s="72"/>
      <c r="P1901" s="72"/>
      <c r="Q1901" s="72"/>
      <c r="R1901" s="72"/>
      <c r="S1901" s="72"/>
      <c r="T1901" s="72"/>
      <c r="U1901" s="72"/>
      <c r="V1901" s="373"/>
    </row>
    <row r="1902" spans="1:22">
      <c r="G1902" s="61" t="s">
        <v>89</v>
      </c>
      <c r="H1902" s="128"/>
      <c r="I1902" s="43"/>
      <c r="J1902" s="44"/>
      <c r="K1902" s="44"/>
      <c r="L1902" s="44"/>
      <c r="M1902" s="44"/>
      <c r="N1902" s="44"/>
      <c r="O1902" s="44"/>
      <c r="P1902" s="44"/>
      <c r="Q1902" s="44"/>
      <c r="R1902" s="44"/>
      <c r="S1902" s="44"/>
      <c r="T1902" s="44"/>
      <c r="U1902" s="44"/>
      <c r="V1902" s="374"/>
    </row>
    <row r="1903" spans="1:22">
      <c r="G1903" s="26" t="s">
        <v>90</v>
      </c>
      <c r="I1903" s="7">
        <f t="shared" ref="I1903:N1903" si="961">SUM(I1900:I1902)</f>
        <v>0</v>
      </c>
      <c r="J1903" s="7">
        <f t="shared" si="961"/>
        <v>0</v>
      </c>
      <c r="K1903" s="7">
        <f t="shared" si="961"/>
        <v>0</v>
      </c>
      <c r="L1903" s="7">
        <f t="shared" si="961"/>
        <v>0</v>
      </c>
      <c r="M1903" s="7">
        <f t="shared" si="961"/>
        <v>0</v>
      </c>
      <c r="N1903" s="7">
        <f t="shared" si="961"/>
        <v>0</v>
      </c>
      <c r="O1903" s="7">
        <f t="shared" ref="O1903:Q1903" si="962">SUM(O1900:O1902)</f>
        <v>0</v>
      </c>
      <c r="P1903" s="7">
        <f t="shared" si="962"/>
        <v>0</v>
      </c>
      <c r="Q1903" s="7">
        <f t="shared" si="962"/>
        <v>0</v>
      </c>
      <c r="R1903" s="7">
        <f t="shared" ref="R1903:S1903" si="963">SUM(R1900:R1902)</f>
        <v>0</v>
      </c>
      <c r="S1903" s="7">
        <f t="shared" si="963"/>
        <v>0</v>
      </c>
      <c r="T1903" s="7">
        <f t="shared" ref="T1903:U1903" si="964">SUM(T1900:T1902)</f>
        <v>0</v>
      </c>
      <c r="U1903" s="132">
        <f t="shared" si="964"/>
        <v>0</v>
      </c>
      <c r="V1903" s="7">
        <f t="shared" ref="V1903" si="965">SUM(V1900:V1902)</f>
        <v>0</v>
      </c>
    </row>
    <row r="1904" spans="1:22">
      <c r="G1904" s="6"/>
      <c r="I1904" s="7"/>
      <c r="J1904" s="7"/>
      <c r="K1904" s="7"/>
      <c r="L1904" s="23"/>
      <c r="M1904" s="23"/>
      <c r="N1904" s="23"/>
      <c r="O1904" s="23"/>
      <c r="P1904" s="23"/>
      <c r="Q1904" s="23"/>
      <c r="R1904" s="23"/>
      <c r="S1904" s="23"/>
      <c r="T1904" s="23"/>
      <c r="U1904" s="23"/>
      <c r="V1904" s="23"/>
    </row>
    <row r="1905" spans="6:22" ht="18.75">
      <c r="F1905" s="9" t="s">
        <v>100</v>
      </c>
      <c r="I1905" s="2">
        <f>'Facility Detail'!$G$3475</f>
        <v>2011</v>
      </c>
      <c r="J1905" s="2">
        <f t="shared" ref="J1905:O1905" si="966">I1905+1</f>
        <v>2012</v>
      </c>
      <c r="K1905" s="2">
        <f t="shared" si="966"/>
        <v>2013</v>
      </c>
      <c r="L1905" s="2">
        <f t="shared" si="966"/>
        <v>2014</v>
      </c>
      <c r="M1905" s="2">
        <f>L1905+1</f>
        <v>2015</v>
      </c>
      <c r="N1905" s="2">
        <f t="shared" si="966"/>
        <v>2016</v>
      </c>
      <c r="O1905" s="2">
        <f t="shared" si="966"/>
        <v>2017</v>
      </c>
      <c r="P1905" s="2">
        <f t="shared" ref="P1905" si="967">O1905+1</f>
        <v>2018</v>
      </c>
      <c r="Q1905" s="2">
        <f t="shared" ref="Q1905" si="968">P1905+1</f>
        <v>2019</v>
      </c>
      <c r="R1905" s="2">
        <f t="shared" ref="R1905" si="969">Q1905+1</f>
        <v>2020</v>
      </c>
      <c r="S1905" s="2">
        <f>R1905+1</f>
        <v>2021</v>
      </c>
      <c r="T1905" s="2">
        <f>S1905+1</f>
        <v>2022</v>
      </c>
      <c r="U1905" s="2">
        <f>T1905+1</f>
        <v>2023</v>
      </c>
      <c r="V1905" s="2">
        <f>U1905+1</f>
        <v>2024</v>
      </c>
    </row>
    <row r="1906" spans="6:22">
      <c r="G1906" s="60" t="s">
        <v>68</v>
      </c>
      <c r="I1906" s="3"/>
      <c r="J1906" s="45">
        <f>I1906</f>
        <v>0</v>
      </c>
      <c r="K1906" s="102"/>
      <c r="L1906" s="102"/>
      <c r="M1906" s="102"/>
      <c r="N1906" s="102"/>
      <c r="O1906" s="102"/>
      <c r="P1906" s="102"/>
      <c r="Q1906" s="102"/>
      <c r="R1906" s="102"/>
      <c r="S1906" s="102"/>
      <c r="T1906" s="210"/>
      <c r="U1906" s="210"/>
      <c r="V1906" s="376"/>
    </row>
    <row r="1907" spans="6:22">
      <c r="G1907" s="60" t="s">
        <v>69</v>
      </c>
      <c r="I1907" s="122">
        <f>J1907</f>
        <v>0</v>
      </c>
      <c r="J1907" s="10"/>
      <c r="K1907" s="58"/>
      <c r="L1907" s="58"/>
      <c r="M1907" s="58"/>
      <c r="N1907" s="58"/>
      <c r="O1907" s="58"/>
      <c r="P1907" s="58"/>
      <c r="Q1907" s="58"/>
      <c r="R1907" s="58"/>
      <c r="S1907" s="58"/>
      <c r="T1907" s="211"/>
      <c r="U1907" s="211"/>
      <c r="V1907" s="377"/>
    </row>
    <row r="1908" spans="6:22">
      <c r="G1908" s="60" t="s">
        <v>70</v>
      </c>
      <c r="I1908" s="46"/>
      <c r="J1908" s="10"/>
      <c r="K1908" s="54">
        <f>J1908</f>
        <v>0</v>
      </c>
      <c r="L1908" s="58"/>
      <c r="M1908" s="58"/>
      <c r="N1908" s="58"/>
      <c r="O1908" s="58"/>
      <c r="P1908" s="58"/>
      <c r="Q1908" s="58"/>
      <c r="R1908" s="58"/>
      <c r="S1908" s="58"/>
      <c r="T1908" s="211"/>
      <c r="U1908" s="211"/>
      <c r="V1908" s="377"/>
    </row>
    <row r="1909" spans="6:22">
      <c r="G1909" s="60" t="s">
        <v>71</v>
      </c>
      <c r="I1909" s="46"/>
      <c r="J1909" s="54">
        <f>K1909</f>
        <v>0</v>
      </c>
      <c r="K1909" s="10"/>
      <c r="L1909" s="58"/>
      <c r="M1909" s="58"/>
      <c r="N1909" s="58"/>
      <c r="O1909" s="58"/>
      <c r="P1909" s="58"/>
      <c r="Q1909" s="58"/>
      <c r="R1909" s="58"/>
      <c r="S1909" s="58"/>
      <c r="T1909" s="211"/>
      <c r="U1909" s="211"/>
      <c r="V1909" s="377"/>
    </row>
    <row r="1910" spans="6:22">
      <c r="G1910" s="60" t="s">
        <v>170</v>
      </c>
      <c r="I1910" s="46"/>
      <c r="J1910" s="114"/>
      <c r="K1910" s="10"/>
      <c r="L1910" s="115">
        <f>K1910</f>
        <v>0</v>
      </c>
      <c r="M1910" s="58"/>
      <c r="N1910" s="58"/>
      <c r="O1910" s="58"/>
      <c r="P1910" s="58"/>
      <c r="Q1910" s="58"/>
      <c r="R1910" s="58"/>
      <c r="S1910" s="58"/>
      <c r="T1910" s="140"/>
      <c r="U1910" s="140"/>
      <c r="V1910" s="378"/>
    </row>
    <row r="1911" spans="6:22">
      <c r="G1911" s="60" t="s">
        <v>171</v>
      </c>
      <c r="I1911" s="46"/>
      <c r="J1911" s="114"/>
      <c r="K1911" s="54">
        <f>L1911</f>
        <v>0</v>
      </c>
      <c r="L1911" s="10"/>
      <c r="M1911" s="58"/>
      <c r="N1911" s="58"/>
      <c r="O1911" s="58" t="s">
        <v>169</v>
      </c>
      <c r="P1911" s="58" t="s">
        <v>169</v>
      </c>
      <c r="Q1911" s="58" t="s">
        <v>169</v>
      </c>
      <c r="R1911" s="58" t="s">
        <v>169</v>
      </c>
      <c r="S1911" s="58" t="s">
        <v>169</v>
      </c>
      <c r="T1911" s="140" t="s">
        <v>169</v>
      </c>
      <c r="U1911" s="140" t="s">
        <v>169</v>
      </c>
      <c r="V1911" s="378" t="s">
        <v>169</v>
      </c>
    </row>
    <row r="1912" spans="6:22">
      <c r="G1912" s="60" t="s">
        <v>172</v>
      </c>
      <c r="I1912" s="46"/>
      <c r="J1912" s="114"/>
      <c r="K1912" s="114"/>
      <c r="L1912" s="10"/>
      <c r="M1912" s="115">
        <f>L1912</f>
        <v>0</v>
      </c>
      <c r="N1912" s="114">
        <f>M1912</f>
        <v>0</v>
      </c>
      <c r="O1912" s="58"/>
      <c r="P1912" s="58"/>
      <c r="Q1912" s="58"/>
      <c r="R1912" s="58"/>
      <c r="S1912" s="58"/>
      <c r="T1912" s="140"/>
      <c r="U1912" s="140"/>
      <c r="V1912" s="378"/>
    </row>
    <row r="1913" spans="6:22">
      <c r="G1913" s="60" t="s">
        <v>173</v>
      </c>
      <c r="I1913" s="46"/>
      <c r="J1913" s="114"/>
      <c r="K1913" s="114"/>
      <c r="L1913" s="54">
        <f>M1913</f>
        <v>0</v>
      </c>
      <c r="M1913" s="10"/>
      <c r="N1913" s="114"/>
      <c r="O1913" s="58"/>
      <c r="P1913" s="58"/>
      <c r="Q1913" s="58"/>
      <c r="R1913" s="58"/>
      <c r="S1913" s="58"/>
      <c r="T1913" s="140"/>
      <c r="U1913" s="140"/>
      <c r="V1913" s="378"/>
    </row>
    <row r="1914" spans="6:22">
      <c r="G1914" s="60" t="s">
        <v>174</v>
      </c>
      <c r="I1914" s="46"/>
      <c r="J1914" s="114"/>
      <c r="K1914" s="114"/>
      <c r="L1914" s="114"/>
      <c r="M1914" s="10">
        <v>0</v>
      </c>
      <c r="N1914" s="115">
        <f>M1914</f>
        <v>0</v>
      </c>
      <c r="O1914" s="58"/>
      <c r="P1914" s="58"/>
      <c r="Q1914" s="58"/>
      <c r="R1914" s="58"/>
      <c r="S1914" s="58"/>
      <c r="T1914" s="140"/>
      <c r="U1914" s="140"/>
      <c r="V1914" s="378"/>
    </row>
    <row r="1915" spans="6:22">
      <c r="G1915" s="60" t="s">
        <v>175</v>
      </c>
      <c r="I1915" s="46"/>
      <c r="J1915" s="114"/>
      <c r="K1915" s="114"/>
      <c r="L1915" s="114"/>
      <c r="M1915" s="54"/>
      <c r="N1915" s="10"/>
      <c r="O1915" s="58"/>
      <c r="P1915" s="58"/>
      <c r="Q1915" s="58"/>
      <c r="R1915" s="58"/>
      <c r="S1915" s="58"/>
      <c r="T1915" s="140"/>
      <c r="U1915" s="140"/>
      <c r="V1915" s="378"/>
    </row>
    <row r="1916" spans="6:22">
      <c r="G1916" s="60" t="s">
        <v>176</v>
      </c>
      <c r="I1916" s="46"/>
      <c r="J1916" s="114"/>
      <c r="K1916" s="114"/>
      <c r="L1916" s="114"/>
      <c r="M1916" s="114"/>
      <c r="N1916" s="143">
        <v>0</v>
      </c>
      <c r="O1916" s="116"/>
      <c r="P1916" s="58"/>
      <c r="Q1916" s="58"/>
      <c r="R1916" s="58"/>
      <c r="S1916" s="58"/>
      <c r="T1916" s="140"/>
      <c r="U1916" s="140"/>
      <c r="V1916" s="378"/>
    </row>
    <row r="1917" spans="6:22">
      <c r="G1917" s="60" t="s">
        <v>167</v>
      </c>
      <c r="I1917" s="46"/>
      <c r="J1917" s="114"/>
      <c r="K1917" s="114"/>
      <c r="L1917" s="114"/>
      <c r="M1917" s="114"/>
      <c r="N1917" s="144">
        <f>O1916</f>
        <v>0</v>
      </c>
      <c r="O1917" s="117"/>
      <c r="P1917" s="58"/>
      <c r="Q1917" s="58"/>
      <c r="R1917" s="58"/>
      <c r="S1917" s="58"/>
      <c r="T1917" s="140"/>
      <c r="U1917" s="140"/>
      <c r="V1917" s="378"/>
    </row>
    <row r="1918" spans="6:22">
      <c r="G1918" s="60" t="s">
        <v>168</v>
      </c>
      <c r="I1918" s="46"/>
      <c r="J1918" s="114"/>
      <c r="K1918" s="114"/>
      <c r="L1918" s="114"/>
      <c r="M1918" s="114"/>
      <c r="N1918" s="114"/>
      <c r="O1918" s="117">
        <v>0</v>
      </c>
      <c r="P1918" s="116"/>
      <c r="Q1918" s="58"/>
      <c r="R1918" s="58"/>
      <c r="S1918" s="58"/>
      <c r="T1918" s="140"/>
      <c r="U1918" s="140"/>
      <c r="V1918" s="378"/>
    </row>
    <row r="1919" spans="6:22">
      <c r="G1919" s="60" t="s">
        <v>185</v>
      </c>
      <c r="I1919" s="46"/>
      <c r="J1919" s="114"/>
      <c r="K1919" s="114"/>
      <c r="L1919" s="114"/>
      <c r="M1919" s="114"/>
      <c r="N1919" s="114"/>
      <c r="O1919" s="116"/>
      <c r="P1919" s="117"/>
      <c r="Q1919" s="58"/>
      <c r="R1919" s="58"/>
      <c r="S1919" s="58"/>
      <c r="T1919" s="140"/>
      <c r="U1919" s="140"/>
      <c r="V1919" s="378"/>
    </row>
    <row r="1920" spans="6:22">
      <c r="G1920" s="60" t="s">
        <v>186</v>
      </c>
      <c r="I1920" s="46"/>
      <c r="J1920" s="114"/>
      <c r="K1920" s="114"/>
      <c r="L1920" s="114"/>
      <c r="M1920" s="114"/>
      <c r="N1920" s="114"/>
      <c r="O1920" s="114"/>
      <c r="P1920" s="117"/>
      <c r="Q1920" s="54"/>
      <c r="R1920" s="58"/>
      <c r="S1920" s="58"/>
      <c r="T1920" s="140"/>
      <c r="U1920" s="140"/>
      <c r="V1920" s="378"/>
    </row>
    <row r="1921" spans="2:22">
      <c r="G1921" s="60" t="s">
        <v>187</v>
      </c>
      <c r="I1921" s="46"/>
      <c r="J1921" s="114"/>
      <c r="K1921" s="114"/>
      <c r="L1921" s="114"/>
      <c r="M1921" s="114"/>
      <c r="N1921" s="114"/>
      <c r="O1921" s="114"/>
      <c r="P1921" s="116"/>
      <c r="Q1921" s="275"/>
      <c r="R1921" s="58"/>
      <c r="S1921" s="58"/>
      <c r="T1921" s="140"/>
      <c r="U1921" s="140"/>
      <c r="V1921" s="378"/>
    </row>
    <row r="1922" spans="2:22">
      <c r="G1922" s="60" t="s">
        <v>188</v>
      </c>
      <c r="I1922" s="46"/>
      <c r="J1922" s="114"/>
      <c r="K1922" s="114"/>
      <c r="L1922" s="114"/>
      <c r="M1922" s="114"/>
      <c r="N1922" s="114"/>
      <c r="O1922" s="114"/>
      <c r="P1922" s="114"/>
      <c r="Q1922" s="117"/>
      <c r="R1922" s="145"/>
      <c r="S1922" s="58"/>
      <c r="T1922" s="140"/>
      <c r="U1922" s="140"/>
      <c r="V1922" s="378"/>
    </row>
    <row r="1923" spans="2:22">
      <c r="G1923" s="60" t="s">
        <v>189</v>
      </c>
      <c r="I1923" s="46"/>
      <c r="J1923" s="114"/>
      <c r="K1923" s="114"/>
      <c r="L1923" s="114"/>
      <c r="M1923" s="114"/>
      <c r="N1923" s="114"/>
      <c r="O1923" s="114"/>
      <c r="P1923" s="114"/>
      <c r="Q1923" s="145"/>
      <c r="R1923" s="167"/>
      <c r="S1923" s="58"/>
      <c r="T1923" s="140"/>
      <c r="U1923" s="140"/>
      <c r="V1923" s="378"/>
    </row>
    <row r="1924" spans="2:22">
      <c r="G1924" s="60" t="s">
        <v>190</v>
      </c>
      <c r="I1924" s="46"/>
      <c r="J1924" s="114"/>
      <c r="K1924" s="114"/>
      <c r="L1924" s="114"/>
      <c r="M1924" s="114"/>
      <c r="N1924" s="114"/>
      <c r="O1924" s="114"/>
      <c r="P1924" s="114"/>
      <c r="Q1924" s="114"/>
      <c r="R1924" s="167"/>
      <c r="S1924" s="145">
        <f>R1924</f>
        <v>0</v>
      </c>
      <c r="T1924" s="140"/>
      <c r="U1924" s="140"/>
      <c r="V1924" s="378"/>
    </row>
    <row r="1925" spans="2:22">
      <c r="G1925" s="60" t="s">
        <v>199</v>
      </c>
      <c r="I1925" s="46"/>
      <c r="J1925" s="114"/>
      <c r="K1925" s="114"/>
      <c r="L1925" s="114"/>
      <c r="M1925" s="114"/>
      <c r="N1925" s="114"/>
      <c r="O1925" s="114"/>
      <c r="P1925" s="114"/>
      <c r="Q1925" s="114"/>
      <c r="R1925" s="116"/>
      <c r="S1925" s="167">
        <v>0</v>
      </c>
      <c r="T1925" s="140"/>
      <c r="U1925" s="140"/>
      <c r="V1925" s="378"/>
    </row>
    <row r="1926" spans="2:22">
      <c r="G1926" s="60" t="s">
        <v>200</v>
      </c>
      <c r="I1926" s="46"/>
      <c r="J1926" s="114"/>
      <c r="K1926" s="114"/>
      <c r="L1926" s="114"/>
      <c r="M1926" s="114"/>
      <c r="N1926" s="114"/>
      <c r="O1926" s="114"/>
      <c r="P1926" s="114"/>
      <c r="Q1926" s="114"/>
      <c r="R1926" s="114"/>
      <c r="S1926" s="167">
        <v>0</v>
      </c>
      <c r="T1926" s="145">
        <f>S1926</f>
        <v>0</v>
      </c>
      <c r="U1926" s="140"/>
      <c r="V1926" s="378"/>
    </row>
    <row r="1927" spans="2:22">
      <c r="G1927" s="60" t="s">
        <v>308</v>
      </c>
      <c r="I1927" s="46"/>
      <c r="J1927" s="114"/>
      <c r="K1927" s="114"/>
      <c r="L1927" s="114"/>
      <c r="M1927" s="114"/>
      <c r="N1927" s="114"/>
      <c r="O1927" s="114"/>
      <c r="P1927" s="114"/>
      <c r="Q1927" s="114"/>
      <c r="R1927" s="114"/>
      <c r="S1927" s="116">
        <f>T1927</f>
        <v>0</v>
      </c>
      <c r="T1927" s="167">
        <v>0</v>
      </c>
      <c r="U1927" s="140"/>
      <c r="V1927" s="378"/>
    </row>
    <row r="1928" spans="2:22">
      <c r="G1928" s="60" t="s">
        <v>307</v>
      </c>
      <c r="I1928" s="110"/>
      <c r="J1928" s="103"/>
      <c r="K1928" s="103"/>
      <c r="L1928" s="103"/>
      <c r="M1928" s="103"/>
      <c r="N1928" s="103"/>
      <c r="O1928" s="103"/>
      <c r="P1928" s="103"/>
      <c r="Q1928" s="103"/>
      <c r="R1928" s="103"/>
      <c r="S1928" s="103"/>
      <c r="T1928" s="167">
        <v>0</v>
      </c>
      <c r="U1928" s="145">
        <f>T1928</f>
        <v>0</v>
      </c>
      <c r="V1928" s="347">
        <f>U1928</f>
        <v>0</v>
      </c>
    </row>
    <row r="1929" spans="2:22">
      <c r="G1929" s="60" t="s">
        <v>318</v>
      </c>
      <c r="I1929" s="110"/>
      <c r="J1929" s="103"/>
      <c r="K1929" s="103"/>
      <c r="L1929" s="103"/>
      <c r="M1929" s="103"/>
      <c r="N1929" s="103"/>
      <c r="O1929" s="103"/>
      <c r="P1929" s="103"/>
      <c r="Q1929" s="103"/>
      <c r="R1929" s="103"/>
      <c r="S1929" s="103"/>
      <c r="T1929" s="116">
        <f>U1929</f>
        <v>0</v>
      </c>
      <c r="U1929" s="367">
        <v>0</v>
      </c>
      <c r="V1929" s="389">
        <v>0</v>
      </c>
    </row>
    <row r="1930" spans="2:22">
      <c r="G1930" s="60" t="s">
        <v>319</v>
      </c>
      <c r="I1930" s="47"/>
      <c r="J1930" s="188"/>
      <c r="K1930" s="188"/>
      <c r="L1930" s="188"/>
      <c r="M1930" s="188"/>
      <c r="N1930" s="188"/>
      <c r="O1930" s="188"/>
      <c r="P1930" s="188"/>
      <c r="Q1930" s="188"/>
      <c r="R1930" s="188"/>
      <c r="S1930" s="188"/>
      <c r="T1930" s="188"/>
      <c r="U1930" s="391">
        <v>0</v>
      </c>
      <c r="V1930" s="390">
        <v>0</v>
      </c>
    </row>
    <row r="1931" spans="2:22">
      <c r="B1931" s="1" t="s">
        <v>221</v>
      </c>
      <c r="G1931" s="26" t="s">
        <v>17</v>
      </c>
      <c r="I1931" s="7">
        <f xml:space="preserve"> I1907 - I1906</f>
        <v>0</v>
      </c>
      <c r="J1931" s="7">
        <f xml:space="preserve"> J1906 + J1909 - J1908 - J1907</f>
        <v>0</v>
      </c>
      <c r="K1931" s="7">
        <f>K1908 - K1909 -K1910</f>
        <v>0</v>
      </c>
      <c r="L1931" s="7">
        <f>L1910-L1911-L1912</f>
        <v>0</v>
      </c>
      <c r="M1931" s="7">
        <f>M1912</f>
        <v>0</v>
      </c>
      <c r="N1931" s="7">
        <f>N1912</f>
        <v>0</v>
      </c>
      <c r="O1931" s="7">
        <f t="shared" ref="O1931:R1931" si="970">O1916-O1917-O1918</f>
        <v>0</v>
      </c>
      <c r="P1931" s="148">
        <f t="shared" si="970"/>
        <v>0</v>
      </c>
      <c r="Q1931" s="148">
        <f t="shared" si="970"/>
        <v>0</v>
      </c>
      <c r="R1931" s="148">
        <f t="shared" si="970"/>
        <v>0</v>
      </c>
      <c r="S1931" s="7">
        <f>S1924-S1925+S1926-S1927</f>
        <v>0</v>
      </c>
      <c r="T1931" s="7">
        <f>T1926-T1927-T1928+T1929</f>
        <v>0</v>
      </c>
      <c r="U1931" s="132">
        <f>U1928-U1929-U1930</f>
        <v>0</v>
      </c>
      <c r="V1931" s="7">
        <f>V1928-V1929-V1930</f>
        <v>0</v>
      </c>
    </row>
    <row r="1932" spans="2:22">
      <c r="G1932" s="6"/>
      <c r="I1932" s="148"/>
      <c r="J1932" s="148"/>
      <c r="K1932" s="148"/>
      <c r="L1932" s="148"/>
      <c r="M1932" s="148"/>
      <c r="N1932" s="148"/>
      <c r="O1932" s="148"/>
      <c r="P1932" s="148"/>
      <c r="Q1932" s="148"/>
      <c r="R1932" s="148"/>
      <c r="S1932" s="148"/>
      <c r="T1932" s="148"/>
      <c r="U1932" s="386"/>
      <c r="V1932" s="148"/>
    </row>
    <row r="1933" spans="2:22">
      <c r="G1933" s="26" t="s">
        <v>12</v>
      </c>
      <c r="H1933" s="55"/>
      <c r="I1933" s="149"/>
      <c r="J1933" s="150"/>
      <c r="K1933" s="150"/>
      <c r="L1933" s="150"/>
      <c r="M1933" s="150"/>
      <c r="N1933" s="150"/>
      <c r="O1933" s="150"/>
      <c r="P1933" s="150"/>
      <c r="Q1933" s="150"/>
      <c r="R1933" s="150"/>
      <c r="S1933" s="150"/>
      <c r="T1933" s="150"/>
      <c r="U1933" s="150"/>
      <c r="V1933" s="384"/>
    </row>
    <row r="1934" spans="2:22">
      <c r="G1934" s="6"/>
      <c r="I1934" s="148"/>
      <c r="J1934" s="148"/>
      <c r="K1934" s="148"/>
      <c r="L1934" s="148"/>
      <c r="M1934" s="148"/>
      <c r="N1934" s="148"/>
      <c r="O1934" s="148"/>
      <c r="P1934" s="148"/>
      <c r="Q1934" s="148"/>
      <c r="R1934" s="148"/>
      <c r="S1934" s="148"/>
      <c r="T1934" s="148"/>
      <c r="U1934" s="148"/>
      <c r="V1934" s="148"/>
    </row>
    <row r="1935" spans="2:22" ht="18.75">
      <c r="C1935" s="1" t="s">
        <v>221</v>
      </c>
      <c r="D1935" s="1" t="s">
        <v>141</v>
      </c>
      <c r="E1935" s="1" t="s">
        <v>114</v>
      </c>
      <c r="F1935" s="9" t="s">
        <v>26</v>
      </c>
      <c r="H1935" s="55"/>
      <c r="I1935" s="151">
        <f xml:space="preserve"> I1892 + I1897 - I1903 + I1931 + I1933</f>
        <v>0</v>
      </c>
      <c r="J1935" s="152">
        <v>1355</v>
      </c>
      <c r="K1935" s="152">
        <f t="shared" ref="K1935:S1935" si="971" xml:space="preserve"> K1892 + K1897 - K1903 + K1931 + K1933</f>
        <v>997</v>
      </c>
      <c r="L1935" s="152">
        <f t="shared" si="971"/>
        <v>1148</v>
      </c>
      <c r="M1935" s="152">
        <f t="shared" si="971"/>
        <v>1011</v>
      </c>
      <c r="N1935" s="152">
        <f t="shared" si="971"/>
        <v>1113</v>
      </c>
      <c r="O1935" s="152">
        <f t="shared" si="971"/>
        <v>1438</v>
      </c>
      <c r="P1935" s="152">
        <f t="shared" si="971"/>
        <v>1007</v>
      </c>
      <c r="Q1935" s="152">
        <f t="shared" si="971"/>
        <v>892.99835228774452</v>
      </c>
      <c r="R1935" s="152">
        <f t="shared" ref="R1935" si="972" xml:space="preserve"> R1892 + R1897 - R1903 + R1931 + R1933</f>
        <v>684.52626447897603</v>
      </c>
      <c r="S1935" s="152">
        <f t="shared" si="971"/>
        <v>675</v>
      </c>
      <c r="T1935" s="152">
        <f t="shared" ref="T1935:U1935" si="973" xml:space="preserve"> T1892 + T1897 - T1903 + T1931 + T1933</f>
        <v>832.49601722618843</v>
      </c>
      <c r="U1935" s="152">
        <f t="shared" si="973"/>
        <v>697</v>
      </c>
      <c r="V1935" s="385">
        <f t="shared" ref="V1935" si="974" xml:space="preserve"> V1892 + V1897 - V1903 + V1931 + V1933</f>
        <v>1072.3273665620757</v>
      </c>
    </row>
    <row r="1936" spans="2:22">
      <c r="G1936" s="6"/>
      <c r="I1936" s="7"/>
      <c r="J1936" s="7"/>
      <c r="K1936" s="7"/>
      <c r="L1936" s="23"/>
      <c r="M1936" s="23"/>
      <c r="N1936" s="23"/>
      <c r="O1936" s="23"/>
      <c r="P1936" s="23"/>
      <c r="Q1936" s="23"/>
      <c r="R1936" s="23"/>
      <c r="S1936" s="23"/>
      <c r="T1936" s="23"/>
      <c r="U1936" s="23"/>
      <c r="V1936" s="23"/>
    </row>
    <row r="1937" spans="1:22" ht="15.75" thickBot="1">
      <c r="S1937" s="1"/>
    </row>
    <row r="1938" spans="1:22">
      <c r="F1938" s="8"/>
      <c r="G1938" s="8"/>
      <c r="H1938" s="8"/>
      <c r="I1938" s="8"/>
      <c r="J1938" s="8"/>
      <c r="K1938" s="8"/>
      <c r="L1938" s="8"/>
      <c r="M1938" s="8"/>
      <c r="N1938" s="8"/>
      <c r="O1938" s="8"/>
      <c r="P1938" s="8"/>
      <c r="Q1938" s="8"/>
      <c r="R1938" s="8"/>
      <c r="S1938" s="8"/>
      <c r="T1938" s="8"/>
      <c r="U1938" s="8"/>
      <c r="V1938" s="8"/>
    </row>
    <row r="1939" spans="1:22" ht="15.75" thickBot="1">
      <c r="S1939" s="1"/>
    </row>
    <row r="1940" spans="1:22" ht="21.75" thickBot="1">
      <c r="F1940" s="13" t="s">
        <v>4</v>
      </c>
      <c r="G1940" s="13"/>
      <c r="H1940" s="179" t="s">
        <v>205</v>
      </c>
      <c r="I1940" s="180"/>
      <c r="J1940" s="168"/>
      <c r="S1940" s="1"/>
    </row>
    <row r="1941" spans="1:22">
      <c r="S1941" s="1"/>
    </row>
    <row r="1942" spans="1:22" ht="18.75">
      <c r="F1942" s="9" t="s">
        <v>21</v>
      </c>
      <c r="G1942" s="9"/>
      <c r="I1942" s="2">
        <f>'Facility Detail'!$G$3475</f>
        <v>2011</v>
      </c>
      <c r="J1942" s="2">
        <f>I1942+1</f>
        <v>2012</v>
      </c>
      <c r="K1942" s="2">
        <f>J1942+1</f>
        <v>2013</v>
      </c>
      <c r="L1942" s="2">
        <f>K1942+1</f>
        <v>2014</v>
      </c>
      <c r="M1942" s="2">
        <f>L1942+1</f>
        <v>2015</v>
      </c>
      <c r="N1942" s="2">
        <f>M1942+1</f>
        <v>2016</v>
      </c>
      <c r="O1942" s="2">
        <f t="shared" ref="O1942:P1942" si="975">N1942+1</f>
        <v>2017</v>
      </c>
      <c r="P1942" s="2">
        <f t="shared" si="975"/>
        <v>2018</v>
      </c>
      <c r="Q1942" s="2">
        <f t="shared" ref="Q1942" si="976">P1942+1</f>
        <v>2019</v>
      </c>
      <c r="R1942" s="2">
        <f t="shared" ref="R1942" si="977">Q1942+1</f>
        <v>2020</v>
      </c>
      <c r="S1942" s="2">
        <f>R1942+1</f>
        <v>2021</v>
      </c>
      <c r="T1942" s="2">
        <f>S1942+1</f>
        <v>2022</v>
      </c>
      <c r="U1942" s="2">
        <f>T1942+1</f>
        <v>2023</v>
      </c>
      <c r="V1942" s="2">
        <f>U1942+1</f>
        <v>2024</v>
      </c>
    </row>
    <row r="1943" spans="1:22">
      <c r="G1943" s="60" t="str">
        <f>"Total MWh Produced / Purchased from " &amp; H1940</f>
        <v>Total MWh Produced / Purchased from Lemolo 2 (Upgrage 2009)</v>
      </c>
      <c r="H1943" s="55"/>
      <c r="I1943" s="3"/>
      <c r="J1943" s="4">
        <v>1780.5182</v>
      </c>
      <c r="K1943" s="4">
        <v>1290.0086000000001</v>
      </c>
      <c r="L1943" s="4">
        <v>1355</v>
      </c>
      <c r="M1943" s="4">
        <v>1066</v>
      </c>
      <c r="N1943" s="4">
        <v>1144</v>
      </c>
      <c r="O1943" s="4">
        <v>1567</v>
      </c>
      <c r="P1943" s="4">
        <v>1037.6651999999999</v>
      </c>
      <c r="Q1943" s="4">
        <v>1130</v>
      </c>
      <c r="R1943" s="4">
        <v>747</v>
      </c>
      <c r="S1943" s="4">
        <v>790</v>
      </c>
      <c r="T1943" s="4">
        <v>847</v>
      </c>
      <c r="U1943" s="4">
        <v>924.16740000000004</v>
      </c>
      <c r="V1943" s="369">
        <v>1131.085499419434</v>
      </c>
    </row>
    <row r="1944" spans="1:22">
      <c r="G1944" s="60" t="s">
        <v>25</v>
      </c>
      <c r="H1944" s="55"/>
      <c r="I1944" s="260"/>
      <c r="J1944" s="41">
        <v>1</v>
      </c>
      <c r="K1944" s="41">
        <v>1</v>
      </c>
      <c r="L1944" s="41">
        <v>1</v>
      </c>
      <c r="M1944" s="41">
        <v>1</v>
      </c>
      <c r="N1944" s="41">
        <v>1</v>
      </c>
      <c r="O1944" s="41">
        <v>1</v>
      </c>
      <c r="P1944" s="41">
        <v>1</v>
      </c>
      <c r="Q1944" s="41">
        <v>1</v>
      </c>
      <c r="R1944" s="41">
        <v>1</v>
      </c>
      <c r="S1944" s="41">
        <v>1</v>
      </c>
      <c r="T1944" s="41">
        <v>1</v>
      </c>
      <c r="U1944" s="41">
        <v>1</v>
      </c>
      <c r="V1944" s="387">
        <v>1</v>
      </c>
    </row>
    <row r="1945" spans="1:22">
      <c r="G1945" s="60" t="s">
        <v>20</v>
      </c>
      <c r="H1945" s="55"/>
      <c r="I1945" s="261">
        <v>7.8921000000000005E-2</v>
      </c>
      <c r="J1945" s="36">
        <v>7.9619999999999996E-2</v>
      </c>
      <c r="K1945" s="36">
        <v>7.8747999999999999E-2</v>
      </c>
      <c r="L1945" s="36">
        <v>8.0235000000000001E-2</v>
      </c>
      <c r="M1945" s="36">
        <v>8.0535999999999996E-2</v>
      </c>
      <c r="N1945" s="36">
        <v>8.1698151927344531E-2</v>
      </c>
      <c r="O1945" s="36">
        <v>8.0833713568703974E-2</v>
      </c>
      <c r="P1945" s="36">
        <v>7.9451999999999995E-2</v>
      </c>
      <c r="Q1945" s="36">
        <v>7.6724662968274293E-2</v>
      </c>
      <c r="R1945" s="36">
        <f>R1891</f>
        <v>8.1268700519883177E-2</v>
      </c>
      <c r="S1945" s="36">
        <f>S2</f>
        <v>7.9696892166366717E-2</v>
      </c>
      <c r="T1945" s="36">
        <f>T2</f>
        <v>7.8737918965874246E-2</v>
      </c>
      <c r="U1945" s="36">
        <f>U2</f>
        <v>7.7386335360771719E-2</v>
      </c>
      <c r="V1945" s="388">
        <f>V2</f>
        <v>7.7478165526227077E-2</v>
      </c>
    </row>
    <row r="1946" spans="1:22">
      <c r="A1946" s="1" t="s">
        <v>222</v>
      </c>
      <c r="G1946" s="26" t="s">
        <v>22</v>
      </c>
      <c r="H1946" s="6"/>
      <c r="I1946" s="30">
        <f xml:space="preserve"> ROUND(I1943 * I1944 * I1945,0)</f>
        <v>0</v>
      </c>
      <c r="J1946" s="30">
        <v>142</v>
      </c>
      <c r="K1946" s="30">
        <v>102</v>
      </c>
      <c r="L1946" s="30">
        <v>109</v>
      </c>
      <c r="M1946" s="30">
        <v>86</v>
      </c>
      <c r="N1946" s="155">
        <v>95</v>
      </c>
      <c r="O1946" s="155">
        <v>127</v>
      </c>
      <c r="P1946" s="155">
        <v>84</v>
      </c>
      <c r="Q1946" s="155">
        <f>Q1943*Q1945</f>
        <v>86.698869154149946</v>
      </c>
      <c r="R1946" s="155">
        <f>R1943*R1945</f>
        <v>60.707719288352735</v>
      </c>
      <c r="S1946" s="155">
        <f>ROUNDDOWN(S1943*S1945,0)</f>
        <v>62</v>
      </c>
      <c r="T1946" s="155">
        <f>T1943*T1945</f>
        <v>66.691017364095487</v>
      </c>
      <c r="U1946" s="155">
        <f>U1943*U1945</f>
        <v>71.517928345892471</v>
      </c>
      <c r="V1946" s="155">
        <f>V1943*V1945</f>
        <v>87.634429548334126</v>
      </c>
    </row>
    <row r="1947" spans="1:22">
      <c r="I1947" s="29"/>
      <c r="J1947" s="29"/>
      <c r="K1947" s="29"/>
      <c r="L1947" s="29"/>
      <c r="M1947" s="29"/>
      <c r="N1947" s="20"/>
      <c r="O1947" s="20"/>
      <c r="P1947" s="20"/>
      <c r="Q1947" s="20"/>
      <c r="R1947" s="20"/>
      <c r="S1947" s="20"/>
      <c r="T1947" s="20"/>
      <c r="U1947" s="20"/>
      <c r="V1947" s="20"/>
    </row>
    <row r="1948" spans="1:22" ht="18.75">
      <c r="F1948" s="9" t="s">
        <v>118</v>
      </c>
      <c r="I1948" s="2">
        <f>'Facility Detail'!$G$3475</f>
        <v>2011</v>
      </c>
      <c r="J1948" s="2">
        <f>I1948+1</f>
        <v>2012</v>
      </c>
      <c r="K1948" s="2">
        <f>J1948+1</f>
        <v>2013</v>
      </c>
      <c r="L1948" s="2">
        <f>L1942</f>
        <v>2014</v>
      </c>
      <c r="M1948" s="2">
        <f>M1942</f>
        <v>2015</v>
      </c>
      <c r="N1948" s="2">
        <f>N1942</f>
        <v>2016</v>
      </c>
      <c r="O1948" s="2">
        <f t="shared" ref="O1948" si="978">O1942</f>
        <v>2017</v>
      </c>
      <c r="P1948" s="2">
        <f t="shared" ref="P1948:Q1948" si="979">P1942</f>
        <v>2018</v>
      </c>
      <c r="Q1948" s="2">
        <f t="shared" si="979"/>
        <v>2019</v>
      </c>
      <c r="R1948" s="2">
        <f t="shared" ref="R1948:S1948" si="980">R1942</f>
        <v>2020</v>
      </c>
      <c r="S1948" s="2">
        <f t="shared" si="980"/>
        <v>2021</v>
      </c>
      <c r="T1948" s="2">
        <f t="shared" ref="T1948:U1948" si="981">T1942</f>
        <v>2022</v>
      </c>
      <c r="U1948" s="2">
        <f t="shared" si="981"/>
        <v>2023</v>
      </c>
      <c r="V1948" s="2">
        <f t="shared" ref="V1948" si="982">V1942</f>
        <v>2024</v>
      </c>
    </row>
    <row r="1949" spans="1:22">
      <c r="G1949" s="60" t="s">
        <v>10</v>
      </c>
      <c r="H1949" s="55"/>
      <c r="I1949" s="38">
        <f>IF($J43 = "Eligible", I1946 * 'Facility Detail'!$G$3472, 0 )</f>
        <v>0</v>
      </c>
      <c r="J1949" s="11">
        <f>IF($J43 = "Eligible", J1946 * 'Facility Detail'!$G$3472, 0 )</f>
        <v>0</v>
      </c>
      <c r="K1949" s="11">
        <f>IF($J43 = "Eligible", K1946 * 'Facility Detail'!$G$3472, 0 )</f>
        <v>0</v>
      </c>
      <c r="L1949" s="11">
        <f>IF($J43 = "Eligible", L1946 * 'Facility Detail'!$G$3472, 0 )</f>
        <v>0</v>
      </c>
      <c r="M1949" s="11">
        <f>IF($J43 = "Eligible", M1946 * 'Facility Detail'!$G$3472, 0 )</f>
        <v>0</v>
      </c>
      <c r="N1949" s="11">
        <f>IF($J43 = "Eligible", N1946 * 'Facility Detail'!$G$3472, 0 )</f>
        <v>0</v>
      </c>
      <c r="O1949" s="11">
        <f>IF($J43 = "Eligible", O1946 * 'Facility Detail'!$G$3472, 0 )</f>
        <v>0</v>
      </c>
      <c r="P1949" s="11">
        <f>IF($J43 = "Eligible", P1946 * 'Facility Detail'!$G$3472, 0 )</f>
        <v>0</v>
      </c>
      <c r="Q1949" s="11">
        <f>IF($J43 = "Eligible", Q1946 * 'Facility Detail'!$G$3472, 0 )</f>
        <v>0</v>
      </c>
      <c r="R1949" s="11">
        <f>IF($J43 = "Eligible", R1946 * 'Facility Detail'!$G$3472, 0 )</f>
        <v>0</v>
      </c>
      <c r="S1949" s="11">
        <f>IF($J43 = "Eligible", S1946 * 'Facility Detail'!$G$3472, 0 )</f>
        <v>0</v>
      </c>
      <c r="T1949" s="11">
        <f>IF($J43 = "Eligible", T1946 * 'Facility Detail'!$G$3472, 0 )</f>
        <v>0</v>
      </c>
      <c r="U1949" s="11">
        <f>IF($J43 = "Eligible", U1946 * 'Facility Detail'!$G$3472, 0 )</f>
        <v>0</v>
      </c>
      <c r="V1949" s="370">
        <f>IF($J43 = "Eligible", V1946 * 'Facility Detail'!$G$3472, 0 )</f>
        <v>0</v>
      </c>
    </row>
    <row r="1950" spans="1:22">
      <c r="G1950" s="60" t="s">
        <v>6</v>
      </c>
      <c r="H1950" s="55"/>
      <c r="I1950" s="39">
        <f t="shared" ref="I1950:V1950" si="983">IF($K43= "Eligible", I1946, 0 )</f>
        <v>0</v>
      </c>
      <c r="J1950" s="187">
        <f t="shared" si="983"/>
        <v>0</v>
      </c>
      <c r="K1950" s="187">
        <f t="shared" si="983"/>
        <v>0</v>
      </c>
      <c r="L1950" s="187">
        <f t="shared" si="983"/>
        <v>0</v>
      </c>
      <c r="M1950" s="187">
        <f t="shared" si="983"/>
        <v>0</v>
      </c>
      <c r="N1950" s="187">
        <f t="shared" si="983"/>
        <v>0</v>
      </c>
      <c r="O1950" s="187">
        <f t="shared" si="983"/>
        <v>0</v>
      </c>
      <c r="P1950" s="187">
        <f t="shared" si="983"/>
        <v>0</v>
      </c>
      <c r="Q1950" s="187">
        <f t="shared" si="983"/>
        <v>0</v>
      </c>
      <c r="R1950" s="187">
        <f t="shared" si="983"/>
        <v>0</v>
      </c>
      <c r="S1950" s="187">
        <f t="shared" si="983"/>
        <v>0</v>
      </c>
      <c r="T1950" s="187">
        <f t="shared" si="983"/>
        <v>0</v>
      </c>
      <c r="U1950" s="187">
        <f t="shared" si="983"/>
        <v>0</v>
      </c>
      <c r="V1950" s="371">
        <f t="shared" si="983"/>
        <v>0</v>
      </c>
    </row>
    <row r="1951" spans="1:22">
      <c r="G1951" s="26" t="s">
        <v>120</v>
      </c>
      <c r="H1951" s="6"/>
      <c r="I1951" s="32">
        <f>SUM(I1949:I1950)</f>
        <v>0</v>
      </c>
      <c r="J1951" s="33">
        <f t="shared" ref="J1951:S1951" si="984">SUM(J1949:J1950)</f>
        <v>0</v>
      </c>
      <c r="K1951" s="33">
        <f t="shared" si="984"/>
        <v>0</v>
      </c>
      <c r="L1951" s="33">
        <f t="shared" si="984"/>
        <v>0</v>
      </c>
      <c r="M1951" s="33">
        <f t="shared" si="984"/>
        <v>0</v>
      </c>
      <c r="N1951" s="33">
        <f t="shared" si="984"/>
        <v>0</v>
      </c>
      <c r="O1951" s="33">
        <f t="shared" si="984"/>
        <v>0</v>
      </c>
      <c r="P1951" s="33">
        <f t="shared" si="984"/>
        <v>0</v>
      </c>
      <c r="Q1951" s="33">
        <f t="shared" si="984"/>
        <v>0</v>
      </c>
      <c r="R1951" s="33">
        <f t="shared" si="984"/>
        <v>0</v>
      </c>
      <c r="S1951" s="33">
        <f t="shared" si="984"/>
        <v>0</v>
      </c>
      <c r="T1951" s="33">
        <f t="shared" ref="T1951:U1951" si="985">SUM(T1949:T1950)</f>
        <v>0</v>
      </c>
      <c r="U1951" s="33">
        <f t="shared" si="985"/>
        <v>0</v>
      </c>
      <c r="V1951" s="33">
        <f t="shared" ref="V1951" si="986">SUM(V1949:V1950)</f>
        <v>0</v>
      </c>
    </row>
    <row r="1952" spans="1:22">
      <c r="I1952" s="31"/>
      <c r="J1952" s="24"/>
      <c r="K1952" s="24"/>
      <c r="L1952" s="24"/>
      <c r="M1952" s="24"/>
      <c r="N1952" s="24"/>
      <c r="O1952" s="24"/>
      <c r="P1952" s="24"/>
      <c r="Q1952" s="24"/>
      <c r="R1952" s="24"/>
      <c r="S1952" s="24"/>
      <c r="T1952" s="24"/>
      <c r="U1952" s="24"/>
      <c r="V1952" s="24"/>
    </row>
    <row r="1953" spans="6:22" ht="18.75">
      <c r="F1953" s="9" t="s">
        <v>30</v>
      </c>
      <c r="I1953" s="2">
        <f>'Facility Detail'!$G$3475</f>
        <v>2011</v>
      </c>
      <c r="J1953" s="2">
        <f>I1953+1</f>
        <v>2012</v>
      </c>
      <c r="K1953" s="2">
        <f>J1953+1</f>
        <v>2013</v>
      </c>
      <c r="L1953" s="2">
        <f>L1942</f>
        <v>2014</v>
      </c>
      <c r="M1953" s="2">
        <f>M1942</f>
        <v>2015</v>
      </c>
      <c r="N1953" s="2">
        <f>N1942</f>
        <v>2016</v>
      </c>
      <c r="O1953" s="2">
        <f t="shared" ref="O1953" si="987">O1942</f>
        <v>2017</v>
      </c>
      <c r="P1953" s="2">
        <f t="shared" ref="P1953:Q1953" si="988">P1942</f>
        <v>2018</v>
      </c>
      <c r="Q1953" s="2">
        <f t="shared" si="988"/>
        <v>2019</v>
      </c>
      <c r="R1953" s="2">
        <f t="shared" ref="R1953:S1953" si="989">R1942</f>
        <v>2020</v>
      </c>
      <c r="S1953" s="2">
        <f t="shared" si="989"/>
        <v>2021</v>
      </c>
      <c r="T1953" s="2">
        <f t="shared" ref="T1953:U1953" si="990">T1942</f>
        <v>2022</v>
      </c>
      <c r="U1953" s="2">
        <f t="shared" si="990"/>
        <v>2023</v>
      </c>
      <c r="V1953" s="2">
        <f t="shared" ref="V1953" si="991">V1942</f>
        <v>2024</v>
      </c>
    </row>
    <row r="1954" spans="6:22">
      <c r="G1954" s="60" t="s">
        <v>47</v>
      </c>
      <c r="H1954" s="55"/>
      <c r="I1954" s="69"/>
      <c r="J1954" s="70"/>
      <c r="K1954" s="70"/>
      <c r="L1954" s="70"/>
      <c r="M1954" s="70"/>
      <c r="N1954" s="70"/>
      <c r="O1954" s="70"/>
      <c r="P1954" s="70"/>
      <c r="Q1954" s="70"/>
      <c r="R1954" s="70"/>
      <c r="S1954" s="70"/>
      <c r="T1954" s="70"/>
      <c r="U1954" s="70"/>
      <c r="V1954" s="372"/>
    </row>
    <row r="1955" spans="6:22">
      <c r="G1955" s="61" t="s">
        <v>23</v>
      </c>
      <c r="H1955" s="129"/>
      <c r="I1955" s="71"/>
      <c r="J1955" s="72"/>
      <c r="K1955" s="72"/>
      <c r="L1955" s="72"/>
      <c r="M1955" s="72"/>
      <c r="N1955" s="72"/>
      <c r="O1955" s="72"/>
      <c r="P1955" s="72"/>
      <c r="Q1955" s="72"/>
      <c r="R1955" s="72"/>
      <c r="S1955" s="72"/>
      <c r="T1955" s="72"/>
      <c r="U1955" s="72"/>
      <c r="V1955" s="373"/>
    </row>
    <row r="1956" spans="6:22">
      <c r="G1956" s="61" t="s">
        <v>89</v>
      </c>
      <c r="H1956" s="128"/>
      <c r="I1956" s="43"/>
      <c r="J1956" s="44"/>
      <c r="K1956" s="44"/>
      <c r="L1956" s="44"/>
      <c r="M1956" s="44"/>
      <c r="N1956" s="44"/>
      <c r="O1956" s="44"/>
      <c r="P1956" s="44"/>
      <c r="Q1956" s="44"/>
      <c r="R1956" s="44"/>
      <c r="S1956" s="44"/>
      <c r="T1956" s="44"/>
      <c r="U1956" s="44"/>
      <c r="V1956" s="374"/>
    </row>
    <row r="1957" spans="6:22">
      <c r="G1957" s="26" t="s">
        <v>90</v>
      </c>
      <c r="I1957" s="7">
        <f t="shared" ref="I1957:N1957" si="992">SUM(I1954:I1956)</f>
        <v>0</v>
      </c>
      <c r="J1957" s="7">
        <f t="shared" si="992"/>
        <v>0</v>
      </c>
      <c r="K1957" s="7">
        <f t="shared" si="992"/>
        <v>0</v>
      </c>
      <c r="L1957" s="7">
        <f t="shared" si="992"/>
        <v>0</v>
      </c>
      <c r="M1957" s="7">
        <f t="shared" si="992"/>
        <v>0</v>
      </c>
      <c r="N1957" s="7">
        <f t="shared" si="992"/>
        <v>0</v>
      </c>
      <c r="O1957" s="7"/>
      <c r="P1957" s="7"/>
      <c r="Q1957" s="7"/>
      <c r="R1957" s="7"/>
      <c r="S1957" s="7"/>
      <c r="T1957" s="7"/>
      <c r="U1957" s="132"/>
      <c r="V1957" s="7"/>
    </row>
    <row r="1958" spans="6:22">
      <c r="G1958" s="6"/>
      <c r="I1958" s="7"/>
      <c r="J1958" s="7"/>
      <c r="K1958" s="7"/>
      <c r="L1958" s="23"/>
      <c r="M1958" s="23"/>
      <c r="N1958" s="23"/>
      <c r="O1958" s="23"/>
      <c r="P1958" s="23"/>
      <c r="Q1958" s="23"/>
      <c r="R1958" s="23"/>
      <c r="S1958" s="23"/>
      <c r="T1958" s="23"/>
      <c r="U1958" s="23"/>
      <c r="V1958" s="23"/>
    </row>
    <row r="1959" spans="6:22" ht="18.75">
      <c r="F1959" s="9" t="s">
        <v>100</v>
      </c>
      <c r="I1959" s="2">
        <f>'Facility Detail'!$G$3475</f>
        <v>2011</v>
      </c>
      <c r="J1959" s="2">
        <f>I1959+1</f>
        <v>2012</v>
      </c>
      <c r="K1959" s="2">
        <f>J1959+1</f>
        <v>2013</v>
      </c>
      <c r="L1959" s="2">
        <f>K1959+1</f>
        <v>2014</v>
      </c>
      <c r="M1959" s="2">
        <f>L1959+1</f>
        <v>2015</v>
      </c>
      <c r="N1959" s="2">
        <f>M1959+1</f>
        <v>2016</v>
      </c>
      <c r="O1959" s="2">
        <f t="shared" ref="O1959" si="993">N1959+1</f>
        <v>2017</v>
      </c>
      <c r="P1959" s="2">
        <f t="shared" ref="P1959" si="994">O1959+1</f>
        <v>2018</v>
      </c>
      <c r="Q1959" s="2">
        <f t="shared" ref="Q1959" si="995">P1959+1</f>
        <v>2019</v>
      </c>
      <c r="R1959" s="2">
        <f t="shared" ref="R1959" si="996">Q1959+1</f>
        <v>2020</v>
      </c>
      <c r="S1959" s="2">
        <f>R1959+1</f>
        <v>2021</v>
      </c>
      <c r="T1959" s="2">
        <f>S1959+1</f>
        <v>2022</v>
      </c>
      <c r="U1959" s="2">
        <f>T1959+1</f>
        <v>2023</v>
      </c>
      <c r="V1959" s="2">
        <f>U1959+1</f>
        <v>2024</v>
      </c>
    </row>
    <row r="1960" spans="6:22">
      <c r="G1960" s="60" t="s">
        <v>68</v>
      </c>
      <c r="I1960" s="3"/>
      <c r="J1960" s="45">
        <f>I1960</f>
        <v>0</v>
      </c>
      <c r="K1960" s="102"/>
      <c r="L1960" s="102"/>
      <c r="M1960" s="102"/>
      <c r="N1960" s="102"/>
      <c r="O1960" s="102"/>
      <c r="P1960" s="102"/>
      <c r="Q1960" s="102"/>
      <c r="R1960" s="102"/>
      <c r="S1960" s="102"/>
      <c r="T1960" s="210"/>
      <c r="U1960" s="210"/>
      <c r="V1960" s="376"/>
    </row>
    <row r="1961" spans="6:22">
      <c r="G1961" s="60" t="s">
        <v>69</v>
      </c>
      <c r="I1961" s="122">
        <f>J1961</f>
        <v>0</v>
      </c>
      <c r="J1961" s="10"/>
      <c r="K1961" s="58"/>
      <c r="L1961" s="58"/>
      <c r="M1961" s="58"/>
      <c r="N1961" s="58"/>
      <c r="O1961" s="58"/>
      <c r="P1961" s="58"/>
      <c r="Q1961" s="58"/>
      <c r="R1961" s="58"/>
      <c r="S1961" s="58"/>
      <c r="T1961" s="211"/>
      <c r="U1961" s="211"/>
      <c r="V1961" s="377"/>
    </row>
    <row r="1962" spans="6:22">
      <c r="G1962" s="60" t="s">
        <v>70</v>
      </c>
      <c r="I1962" s="46"/>
      <c r="J1962" s="10"/>
      <c r="K1962" s="54">
        <f>J1962</f>
        <v>0</v>
      </c>
      <c r="L1962" s="58"/>
      <c r="M1962" s="58"/>
      <c r="N1962" s="58"/>
      <c r="O1962" s="58"/>
      <c r="P1962" s="58"/>
      <c r="Q1962" s="58"/>
      <c r="R1962" s="58"/>
      <c r="S1962" s="58"/>
      <c r="T1962" s="211"/>
      <c r="U1962" s="211"/>
      <c r="V1962" s="377"/>
    </row>
    <row r="1963" spans="6:22">
      <c r="G1963" s="60" t="s">
        <v>71</v>
      </c>
      <c r="I1963" s="46"/>
      <c r="J1963" s="54">
        <f>K1963</f>
        <v>0</v>
      </c>
      <c r="K1963" s="10"/>
      <c r="L1963" s="58"/>
      <c r="M1963" s="58"/>
      <c r="N1963" s="58"/>
      <c r="O1963" s="58"/>
      <c r="P1963" s="58"/>
      <c r="Q1963" s="58"/>
      <c r="R1963" s="58"/>
      <c r="S1963" s="58"/>
      <c r="T1963" s="211"/>
      <c r="U1963" s="211"/>
      <c r="V1963" s="377"/>
    </row>
    <row r="1964" spans="6:22">
      <c r="G1964" s="60" t="s">
        <v>170</v>
      </c>
      <c r="I1964" s="46"/>
      <c r="J1964" s="114"/>
      <c r="K1964" s="10"/>
      <c r="L1964" s="115">
        <f>K1964</f>
        <v>0</v>
      </c>
      <c r="M1964" s="58"/>
      <c r="N1964" s="58"/>
      <c r="O1964" s="58"/>
      <c r="P1964" s="58"/>
      <c r="Q1964" s="58"/>
      <c r="R1964" s="58"/>
      <c r="S1964" s="58"/>
      <c r="T1964" s="140"/>
      <c r="U1964" s="140"/>
      <c r="V1964" s="378"/>
    </row>
    <row r="1965" spans="6:22">
      <c r="G1965" s="60" t="s">
        <v>171</v>
      </c>
      <c r="I1965" s="46"/>
      <c r="J1965" s="114"/>
      <c r="K1965" s="54">
        <f>L1965</f>
        <v>0</v>
      </c>
      <c r="L1965" s="10"/>
      <c r="M1965" s="58"/>
      <c r="N1965" s="58"/>
      <c r="O1965" s="58" t="s">
        <v>169</v>
      </c>
      <c r="P1965" s="58" t="s">
        <v>169</v>
      </c>
      <c r="Q1965" s="58" t="s">
        <v>169</v>
      </c>
      <c r="R1965" s="58" t="s">
        <v>169</v>
      </c>
      <c r="S1965" s="58" t="s">
        <v>169</v>
      </c>
      <c r="T1965" s="140" t="s">
        <v>169</v>
      </c>
      <c r="U1965" s="140" t="s">
        <v>169</v>
      </c>
      <c r="V1965" s="378" t="s">
        <v>169</v>
      </c>
    </row>
    <row r="1966" spans="6:22">
      <c r="G1966" s="60" t="s">
        <v>172</v>
      </c>
      <c r="I1966" s="46"/>
      <c r="J1966" s="114"/>
      <c r="K1966" s="114"/>
      <c r="L1966" s="10"/>
      <c r="M1966" s="115">
        <f>L1966</f>
        <v>0</v>
      </c>
      <c r="N1966" s="114">
        <f>M1966</f>
        <v>0</v>
      </c>
      <c r="O1966" s="58"/>
      <c r="P1966" s="58"/>
      <c r="Q1966" s="58"/>
      <c r="R1966" s="58"/>
      <c r="S1966" s="58"/>
      <c r="T1966" s="140"/>
      <c r="U1966" s="140"/>
      <c r="V1966" s="378"/>
    </row>
    <row r="1967" spans="6:22">
      <c r="G1967" s="60" t="s">
        <v>173</v>
      </c>
      <c r="I1967" s="46"/>
      <c r="J1967" s="114"/>
      <c r="K1967" s="114"/>
      <c r="L1967" s="54">
        <f>M1967</f>
        <v>0</v>
      </c>
      <c r="M1967" s="10"/>
      <c r="N1967" s="114"/>
      <c r="O1967" s="58"/>
      <c r="P1967" s="58"/>
      <c r="Q1967" s="58"/>
      <c r="R1967" s="58"/>
      <c r="S1967" s="58"/>
      <c r="T1967" s="140"/>
      <c r="U1967" s="140"/>
      <c r="V1967" s="378"/>
    </row>
    <row r="1968" spans="6:22">
      <c r="G1968" s="60" t="s">
        <v>174</v>
      </c>
      <c r="I1968" s="46"/>
      <c r="J1968" s="114"/>
      <c r="K1968" s="114"/>
      <c r="L1968" s="114"/>
      <c r="M1968" s="10">
        <v>0</v>
      </c>
      <c r="N1968" s="115">
        <f>M1968</f>
        <v>0</v>
      </c>
      <c r="O1968" s="58"/>
      <c r="P1968" s="58"/>
      <c r="Q1968" s="58"/>
      <c r="R1968" s="58"/>
      <c r="S1968" s="58"/>
      <c r="T1968" s="140"/>
      <c r="U1968" s="140"/>
      <c r="V1968" s="378"/>
    </row>
    <row r="1969" spans="7:22">
      <c r="G1969" s="60" t="s">
        <v>175</v>
      </c>
      <c r="I1969" s="46"/>
      <c r="J1969" s="114"/>
      <c r="K1969" s="114"/>
      <c r="L1969" s="114"/>
      <c r="M1969" s="54"/>
      <c r="N1969" s="10"/>
      <c r="O1969" s="58"/>
      <c r="P1969" s="58"/>
      <c r="Q1969" s="58"/>
      <c r="R1969" s="58"/>
      <c r="S1969" s="58"/>
      <c r="T1969" s="140"/>
      <c r="U1969" s="140"/>
      <c r="V1969" s="378"/>
    </row>
    <row r="1970" spans="7:22">
      <c r="G1970" s="60" t="s">
        <v>176</v>
      </c>
      <c r="I1970" s="46"/>
      <c r="J1970" s="114"/>
      <c r="K1970" s="114"/>
      <c r="L1970" s="114"/>
      <c r="M1970" s="114"/>
      <c r="N1970" s="143">
        <v>0</v>
      </c>
      <c r="O1970" s="116"/>
      <c r="P1970" s="58"/>
      <c r="Q1970" s="58"/>
      <c r="R1970" s="58"/>
      <c r="S1970" s="58"/>
      <c r="T1970" s="140"/>
      <c r="U1970" s="140"/>
      <c r="V1970" s="378"/>
    </row>
    <row r="1971" spans="7:22">
      <c r="G1971" s="60" t="s">
        <v>167</v>
      </c>
      <c r="I1971" s="46"/>
      <c r="J1971" s="114"/>
      <c r="K1971" s="114"/>
      <c r="L1971" s="114"/>
      <c r="M1971" s="114"/>
      <c r="N1971" s="144">
        <f>O1970</f>
        <v>0</v>
      </c>
      <c r="O1971" s="117"/>
      <c r="P1971" s="58"/>
      <c r="Q1971" s="58"/>
      <c r="R1971" s="58"/>
      <c r="S1971" s="58"/>
      <c r="T1971" s="140"/>
      <c r="U1971" s="140"/>
      <c r="V1971" s="378"/>
    </row>
    <row r="1972" spans="7:22">
      <c r="G1972" s="60" t="s">
        <v>168</v>
      </c>
      <c r="I1972" s="46"/>
      <c r="J1972" s="114"/>
      <c r="K1972" s="114"/>
      <c r="L1972" s="114"/>
      <c r="M1972" s="114"/>
      <c r="N1972" s="114"/>
      <c r="O1972" s="117">
        <v>0</v>
      </c>
      <c r="P1972" s="116"/>
      <c r="Q1972" s="58"/>
      <c r="R1972" s="58"/>
      <c r="S1972" s="58"/>
      <c r="T1972" s="140"/>
      <c r="U1972" s="140"/>
      <c r="V1972" s="378"/>
    </row>
    <row r="1973" spans="7:22">
      <c r="G1973" s="60" t="s">
        <v>185</v>
      </c>
      <c r="I1973" s="46"/>
      <c r="J1973" s="114"/>
      <c r="K1973" s="114"/>
      <c r="L1973" s="114"/>
      <c r="M1973" s="114"/>
      <c r="N1973" s="114"/>
      <c r="O1973" s="116"/>
      <c r="P1973" s="117"/>
      <c r="Q1973" s="58"/>
      <c r="R1973" s="58"/>
      <c r="S1973" s="58"/>
      <c r="T1973" s="140"/>
      <c r="U1973" s="140"/>
      <c r="V1973" s="378"/>
    </row>
    <row r="1974" spans="7:22">
      <c r="G1974" s="60" t="s">
        <v>186</v>
      </c>
      <c r="I1974" s="46"/>
      <c r="J1974" s="114"/>
      <c r="K1974" s="114"/>
      <c r="L1974" s="114"/>
      <c r="M1974" s="114"/>
      <c r="N1974" s="114"/>
      <c r="O1974" s="114"/>
      <c r="P1974" s="117"/>
      <c r="Q1974" s="54"/>
      <c r="R1974" s="58"/>
      <c r="S1974" s="58"/>
      <c r="T1974" s="140"/>
      <c r="U1974" s="140"/>
      <c r="V1974" s="378"/>
    </row>
    <row r="1975" spans="7:22">
      <c r="G1975" s="60" t="s">
        <v>187</v>
      </c>
      <c r="I1975" s="46"/>
      <c r="J1975" s="114"/>
      <c r="K1975" s="114"/>
      <c r="L1975" s="114"/>
      <c r="M1975" s="114"/>
      <c r="N1975" s="114"/>
      <c r="O1975" s="114"/>
      <c r="P1975" s="116"/>
      <c r="Q1975" s="275"/>
      <c r="R1975" s="58"/>
      <c r="S1975" s="58"/>
      <c r="T1975" s="140"/>
      <c r="U1975" s="140"/>
      <c r="V1975" s="378"/>
    </row>
    <row r="1976" spans="7:22">
      <c r="G1976" s="60" t="s">
        <v>188</v>
      </c>
      <c r="I1976" s="46"/>
      <c r="J1976" s="114"/>
      <c r="K1976" s="114"/>
      <c r="L1976" s="114"/>
      <c r="M1976" s="114"/>
      <c r="N1976" s="114"/>
      <c r="O1976" s="114"/>
      <c r="P1976" s="114"/>
      <c r="Q1976" s="117"/>
      <c r="R1976" s="145"/>
      <c r="S1976" s="58"/>
      <c r="T1976" s="140"/>
      <c r="U1976" s="140"/>
      <c r="V1976" s="378"/>
    </row>
    <row r="1977" spans="7:22">
      <c r="G1977" s="60" t="s">
        <v>189</v>
      </c>
      <c r="I1977" s="46"/>
      <c r="J1977" s="114"/>
      <c r="K1977" s="114"/>
      <c r="L1977" s="114"/>
      <c r="M1977" s="114"/>
      <c r="N1977" s="114"/>
      <c r="O1977" s="114"/>
      <c r="P1977" s="114"/>
      <c r="Q1977" s="145"/>
      <c r="R1977" s="167"/>
      <c r="S1977" s="58"/>
      <c r="T1977" s="140"/>
      <c r="U1977" s="140"/>
      <c r="V1977" s="378"/>
    </row>
    <row r="1978" spans="7:22">
      <c r="G1978" s="60" t="s">
        <v>190</v>
      </c>
      <c r="I1978" s="46"/>
      <c r="J1978" s="114"/>
      <c r="K1978" s="114"/>
      <c r="L1978" s="114"/>
      <c r="M1978" s="114"/>
      <c r="N1978" s="114"/>
      <c r="O1978" s="114"/>
      <c r="P1978" s="114"/>
      <c r="Q1978" s="114"/>
      <c r="R1978" s="167"/>
      <c r="S1978" s="145">
        <f>R1978</f>
        <v>0</v>
      </c>
      <c r="T1978" s="140"/>
      <c r="U1978" s="140"/>
      <c r="V1978" s="378"/>
    </row>
    <row r="1979" spans="7:22">
      <c r="G1979" s="60" t="s">
        <v>199</v>
      </c>
      <c r="I1979" s="46"/>
      <c r="J1979" s="114"/>
      <c r="K1979" s="114"/>
      <c r="L1979" s="114"/>
      <c r="M1979" s="114"/>
      <c r="N1979" s="114"/>
      <c r="O1979" s="114"/>
      <c r="P1979" s="114"/>
      <c r="Q1979" s="114"/>
      <c r="R1979" s="116"/>
      <c r="S1979" s="167">
        <v>0</v>
      </c>
      <c r="T1979" s="140"/>
      <c r="U1979" s="140"/>
      <c r="V1979" s="378"/>
    </row>
    <row r="1980" spans="7:22">
      <c r="G1980" s="60" t="s">
        <v>200</v>
      </c>
      <c r="I1980" s="46"/>
      <c r="J1980" s="114"/>
      <c r="K1980" s="114"/>
      <c r="L1980" s="114"/>
      <c r="M1980" s="114"/>
      <c r="N1980" s="114"/>
      <c r="O1980" s="114"/>
      <c r="P1980" s="114"/>
      <c r="Q1980" s="114"/>
      <c r="R1980" s="114"/>
      <c r="S1980" s="167">
        <v>0</v>
      </c>
      <c r="T1980" s="145">
        <f>S1980</f>
        <v>0</v>
      </c>
      <c r="U1980" s="140"/>
      <c r="V1980" s="378"/>
    </row>
    <row r="1981" spans="7:22">
      <c r="G1981" s="60" t="s">
        <v>308</v>
      </c>
      <c r="I1981" s="46"/>
      <c r="J1981" s="114"/>
      <c r="K1981" s="114"/>
      <c r="L1981" s="114"/>
      <c r="M1981" s="114"/>
      <c r="N1981" s="114"/>
      <c r="O1981" s="114"/>
      <c r="P1981" s="114"/>
      <c r="Q1981" s="114"/>
      <c r="R1981" s="114"/>
      <c r="S1981" s="116">
        <f>T1981</f>
        <v>0</v>
      </c>
      <c r="T1981" s="167">
        <v>0</v>
      </c>
      <c r="U1981" s="140"/>
      <c r="V1981" s="378"/>
    </row>
    <row r="1982" spans="7:22">
      <c r="G1982" s="60" t="s">
        <v>307</v>
      </c>
      <c r="I1982" s="110"/>
      <c r="J1982" s="103"/>
      <c r="K1982" s="103"/>
      <c r="L1982" s="103"/>
      <c r="M1982" s="103"/>
      <c r="N1982" s="103"/>
      <c r="O1982" s="103"/>
      <c r="P1982" s="103"/>
      <c r="Q1982" s="103"/>
      <c r="R1982" s="103"/>
      <c r="S1982" s="103"/>
      <c r="T1982" s="167">
        <v>0</v>
      </c>
      <c r="U1982" s="145">
        <f>T1982</f>
        <v>0</v>
      </c>
      <c r="V1982" s="347">
        <f>U1982</f>
        <v>0</v>
      </c>
    </row>
    <row r="1983" spans="7:22">
      <c r="G1983" s="60" t="s">
        <v>318</v>
      </c>
      <c r="I1983" s="110"/>
      <c r="J1983" s="103"/>
      <c r="K1983" s="103"/>
      <c r="L1983" s="103"/>
      <c r="M1983" s="103"/>
      <c r="N1983" s="103"/>
      <c r="O1983" s="103"/>
      <c r="P1983" s="103"/>
      <c r="Q1983" s="103"/>
      <c r="R1983" s="103"/>
      <c r="S1983" s="103"/>
      <c r="T1983" s="116">
        <f>U1983</f>
        <v>0</v>
      </c>
      <c r="U1983" s="367">
        <v>0</v>
      </c>
      <c r="V1983" s="389">
        <v>0</v>
      </c>
    </row>
    <row r="1984" spans="7:22">
      <c r="G1984" s="60" t="s">
        <v>319</v>
      </c>
      <c r="I1984" s="47"/>
      <c r="J1984" s="188"/>
      <c r="K1984" s="188"/>
      <c r="L1984" s="188"/>
      <c r="M1984" s="188"/>
      <c r="N1984" s="188"/>
      <c r="O1984" s="188"/>
      <c r="P1984" s="188"/>
      <c r="Q1984" s="188"/>
      <c r="R1984" s="188"/>
      <c r="S1984" s="188"/>
      <c r="T1984" s="188"/>
      <c r="U1984" s="391">
        <v>0</v>
      </c>
      <c r="V1984" s="390">
        <v>0</v>
      </c>
    </row>
    <row r="1985" spans="1:22">
      <c r="G1985" s="26" t="s">
        <v>17</v>
      </c>
      <c r="I1985" s="33"/>
      <c r="J1985" s="33"/>
      <c r="K1985" s="33"/>
      <c r="L1985" s="33"/>
      <c r="M1985" s="33"/>
      <c r="N1985" s="33"/>
      <c r="O1985" s="33"/>
      <c r="P1985" s="344"/>
      <c r="Q1985" s="344"/>
      <c r="R1985" s="344"/>
      <c r="S1985" s="33">
        <f>S1978-S1979+S1980-S1981</f>
        <v>0</v>
      </c>
      <c r="T1985" s="33">
        <f>T1980-T1981-T1982+T1983</f>
        <v>0</v>
      </c>
      <c r="U1985" s="33">
        <f>U1982-U1983-U1984</f>
        <v>0</v>
      </c>
      <c r="V1985" s="33">
        <f>V1982-V1983-V1984</f>
        <v>0</v>
      </c>
    </row>
    <row r="1986" spans="1:22">
      <c r="I1986" s="148"/>
      <c r="J1986" s="148"/>
      <c r="K1986" s="148"/>
      <c r="L1986" s="148"/>
      <c r="M1986" s="148"/>
      <c r="N1986" s="148"/>
      <c r="O1986" s="148"/>
      <c r="P1986" s="148"/>
      <c r="Q1986" s="148"/>
      <c r="R1986" s="148"/>
      <c r="S1986" s="148"/>
      <c r="T1986" s="148"/>
      <c r="U1986" s="148"/>
      <c r="V1986" s="148"/>
    </row>
    <row r="1987" spans="1:22">
      <c r="A1987" s="1" t="s">
        <v>222</v>
      </c>
      <c r="B1987" s="1" t="s">
        <v>143</v>
      </c>
      <c r="C1987" s="1" t="s">
        <v>114</v>
      </c>
      <c r="G1987" s="26" t="s">
        <v>12</v>
      </c>
      <c r="H1987" s="55"/>
      <c r="I1987" s="149"/>
      <c r="J1987" s="149"/>
      <c r="K1987" s="149"/>
      <c r="L1987" s="149"/>
      <c r="M1987" s="149"/>
      <c r="N1987" s="149"/>
      <c r="O1987" s="149"/>
      <c r="P1987" s="149"/>
      <c r="Q1987" s="149"/>
      <c r="R1987" s="149"/>
      <c r="S1987" s="149"/>
      <c r="T1987" s="149"/>
      <c r="U1987" s="149"/>
      <c r="V1987" s="149"/>
    </row>
    <row r="1988" spans="1:22">
      <c r="G1988" s="6"/>
      <c r="I1988" s="148"/>
      <c r="J1988" s="148"/>
      <c r="K1988" s="148"/>
      <c r="L1988" s="148"/>
      <c r="M1988" s="148"/>
      <c r="N1988" s="148"/>
      <c r="O1988" s="148"/>
      <c r="P1988" s="148"/>
      <c r="Q1988" s="148"/>
      <c r="R1988" s="148"/>
      <c r="S1988" s="148"/>
      <c r="T1988" s="148"/>
      <c r="U1988" s="148"/>
      <c r="V1988" s="148"/>
    </row>
    <row r="1989" spans="1:22" ht="19.5" thickBot="1">
      <c r="F1989" s="9" t="s">
        <v>26</v>
      </c>
      <c r="I1989" s="151"/>
      <c r="J1989" s="152">
        <f xml:space="preserve"> J1946 + J1951 - J1957 + J1983 + J1985</f>
        <v>142</v>
      </c>
      <c r="K1989" s="152">
        <f t="shared" ref="K1989:U1989" si="997" xml:space="preserve"> K1946 + K1951 - K1957 + K1983 + K1985</f>
        <v>102</v>
      </c>
      <c r="L1989" s="152">
        <f t="shared" si="997"/>
        <v>109</v>
      </c>
      <c r="M1989" s="152">
        <f t="shared" si="997"/>
        <v>86</v>
      </c>
      <c r="N1989" s="152">
        <f t="shared" si="997"/>
        <v>95</v>
      </c>
      <c r="O1989" s="152">
        <f t="shared" si="997"/>
        <v>127</v>
      </c>
      <c r="P1989" s="152">
        <f t="shared" si="997"/>
        <v>84</v>
      </c>
      <c r="Q1989" s="152">
        <f t="shared" si="997"/>
        <v>86.698869154149946</v>
      </c>
      <c r="R1989" s="152">
        <f t="shared" si="997"/>
        <v>60.707719288352735</v>
      </c>
      <c r="S1989" s="152">
        <f t="shared" si="997"/>
        <v>62</v>
      </c>
      <c r="T1989" s="152">
        <f t="shared" si="997"/>
        <v>66.691017364095487</v>
      </c>
      <c r="U1989" s="152">
        <f t="shared" si="997"/>
        <v>71.517928345892471</v>
      </c>
      <c r="V1989" s="152">
        <f t="shared" ref="V1989" si="998" xml:space="preserve"> V1946 + V1951 - V1957 + V1983 + V1985</f>
        <v>87.634429548334126</v>
      </c>
    </row>
    <row r="1990" spans="1:22">
      <c r="F1990" s="8"/>
      <c r="G1990" s="8"/>
      <c r="H1990" s="8"/>
      <c r="I1990" s="8"/>
      <c r="J1990" s="8"/>
      <c r="K1990" s="8"/>
      <c r="L1990" s="8"/>
      <c r="M1990" s="8"/>
      <c r="N1990" s="8"/>
      <c r="O1990" s="8"/>
      <c r="P1990" s="8"/>
      <c r="Q1990" s="8"/>
      <c r="R1990" s="8"/>
      <c r="S1990" s="8"/>
      <c r="T1990" s="8"/>
      <c r="U1990" s="8"/>
      <c r="V1990" s="8"/>
    </row>
    <row r="1991" spans="1:22" ht="15.75" thickBot="1">
      <c r="S1991" s="1"/>
    </row>
    <row r="1992" spans="1:22" ht="21.75" thickBot="1">
      <c r="F1992" s="13" t="s">
        <v>4</v>
      </c>
      <c r="G1992" s="13"/>
      <c r="H1992" s="179" t="str">
        <f>G44</f>
        <v>Lower Snake – Phalen Gulch - REC Only</v>
      </c>
      <c r="I1992" s="180"/>
      <c r="J1992" s="168"/>
      <c r="S1992" s="1"/>
    </row>
    <row r="1993" spans="1:22">
      <c r="S1993" s="1"/>
    </row>
    <row r="1994" spans="1:22" ht="18.75">
      <c r="F1994" s="9" t="s">
        <v>21</v>
      </c>
      <c r="G1994" s="9"/>
      <c r="I1994" s="2">
        <f>'Facility Detail'!$G$3475</f>
        <v>2011</v>
      </c>
      <c r="J1994" s="2">
        <f>I1994+1</f>
        <v>2012</v>
      </c>
      <c r="K1994" s="2">
        <f>J1994+1</f>
        <v>2013</v>
      </c>
      <c r="L1994" s="2">
        <f t="shared" ref="L1994:R1994" si="999">K1994+1</f>
        <v>2014</v>
      </c>
      <c r="M1994" s="2">
        <f>L1994+1</f>
        <v>2015</v>
      </c>
      <c r="N1994" s="2">
        <f t="shared" si="999"/>
        <v>2016</v>
      </c>
      <c r="O1994" s="2">
        <f t="shared" si="999"/>
        <v>2017</v>
      </c>
      <c r="P1994" s="2">
        <f t="shared" si="999"/>
        <v>2018</v>
      </c>
      <c r="Q1994" s="2">
        <f t="shared" si="999"/>
        <v>2019</v>
      </c>
      <c r="R1994" s="2">
        <f t="shared" si="999"/>
        <v>2020</v>
      </c>
      <c r="S1994" s="2">
        <f>R1994+1</f>
        <v>2021</v>
      </c>
      <c r="T1994" s="2">
        <f>S1994+1</f>
        <v>2022</v>
      </c>
      <c r="U1994" s="2">
        <f>T1994+1</f>
        <v>2023</v>
      </c>
      <c r="V1994" s="2">
        <f>U1994+1</f>
        <v>2024</v>
      </c>
    </row>
    <row r="1995" spans="1:22">
      <c r="G1995" s="60" t="str">
        <f>"Total MWh Produced / Purchased from " &amp; H1992</f>
        <v>Total MWh Produced / Purchased from Lower Snake – Phalen Gulch - REC Only</v>
      </c>
      <c r="H1995" s="55"/>
      <c r="I1995" s="3"/>
      <c r="J1995" s="4"/>
      <c r="K1995" s="4"/>
      <c r="L1995" s="4"/>
      <c r="M1995" s="4">
        <v>1300</v>
      </c>
      <c r="N1995" s="4"/>
      <c r="O1995" s="4"/>
      <c r="P1995" s="4"/>
      <c r="Q1995" s="4"/>
      <c r="R1995" s="4"/>
      <c r="S1995" s="4"/>
      <c r="T1995" s="4"/>
      <c r="U1995" s="4"/>
      <c r="V1995" s="369"/>
    </row>
    <row r="1996" spans="1:22">
      <c r="G1996" s="60" t="s">
        <v>25</v>
      </c>
      <c r="H1996" s="55"/>
      <c r="I1996" s="260"/>
      <c r="J1996" s="41"/>
      <c r="K1996" s="41"/>
      <c r="L1996" s="41"/>
      <c r="M1996" s="41">
        <v>1</v>
      </c>
      <c r="N1996" s="41"/>
      <c r="O1996" s="41"/>
      <c r="P1996" s="41"/>
      <c r="Q1996" s="41"/>
      <c r="R1996" s="41"/>
      <c r="S1996" s="41"/>
      <c r="T1996" s="41"/>
      <c r="U1996" s="41"/>
      <c r="V1996" s="381"/>
    </row>
    <row r="1997" spans="1:22">
      <c r="G1997" s="60" t="s">
        <v>20</v>
      </c>
      <c r="H1997" s="55"/>
      <c r="I1997" s="261"/>
      <c r="J1997" s="36"/>
      <c r="K1997" s="36"/>
      <c r="L1997" s="36"/>
      <c r="M1997" s="36">
        <v>1</v>
      </c>
      <c r="N1997" s="36"/>
      <c r="O1997" s="36"/>
      <c r="P1997" s="36"/>
      <c r="Q1997" s="36"/>
      <c r="R1997" s="36"/>
      <c r="S1997" s="36"/>
      <c r="T1997" s="36"/>
      <c r="U1997" s="36"/>
      <c r="V1997" s="382"/>
    </row>
    <row r="1998" spans="1:22">
      <c r="A1998" s="1" t="s">
        <v>286</v>
      </c>
      <c r="G1998" s="26" t="s">
        <v>22</v>
      </c>
      <c r="H1998" s="6"/>
      <c r="I1998" s="30">
        <f xml:space="preserve"> I1995 * I1996 * I1997</f>
        <v>0</v>
      </c>
      <c r="J1998" s="30">
        <f xml:space="preserve"> J1995 * J1996 * J1997</f>
        <v>0</v>
      </c>
      <c r="K1998" s="30">
        <f xml:space="preserve"> K1995 * K1996 * K1997</f>
        <v>0</v>
      </c>
      <c r="L1998" s="30">
        <f t="shared" ref="L1998:S1998" si="1000" xml:space="preserve"> L1995 * L1996 * L1997</f>
        <v>0</v>
      </c>
      <c r="M1998" s="30">
        <v>1300</v>
      </c>
      <c r="N1998" s="155">
        <f t="shared" si="1000"/>
        <v>0</v>
      </c>
      <c r="O1998" s="155">
        <f t="shared" si="1000"/>
        <v>0</v>
      </c>
      <c r="P1998" s="155">
        <f t="shared" si="1000"/>
        <v>0</v>
      </c>
      <c r="Q1998" s="155">
        <f t="shared" si="1000"/>
        <v>0</v>
      </c>
      <c r="R1998" s="155">
        <f t="shared" si="1000"/>
        <v>0</v>
      </c>
      <c r="S1998" s="155">
        <f t="shared" si="1000"/>
        <v>0</v>
      </c>
      <c r="T1998" s="155">
        <f t="shared" ref="T1998:U1998" si="1001" xml:space="preserve"> T1995 * T1996 * T1997</f>
        <v>0</v>
      </c>
      <c r="U1998" s="155">
        <f t="shared" si="1001"/>
        <v>0</v>
      </c>
      <c r="V1998" s="155">
        <f t="shared" ref="V1998" si="1002" xml:space="preserve"> V1995 * V1996 * V1997</f>
        <v>0</v>
      </c>
    </row>
    <row r="1999" spans="1:22">
      <c r="I1999" s="29"/>
      <c r="J1999" s="29"/>
      <c r="K1999" s="29"/>
      <c r="L1999" s="29"/>
      <c r="M1999" s="29"/>
      <c r="N1999" s="20"/>
      <c r="O1999" s="20"/>
      <c r="P1999" s="20"/>
      <c r="Q1999" s="20"/>
      <c r="R1999" s="20"/>
      <c r="S1999" s="20"/>
      <c r="T1999" s="20"/>
      <c r="U1999" s="20"/>
      <c r="V1999" s="20"/>
    </row>
    <row r="2000" spans="1:22" ht="18.75">
      <c r="F2000" s="9" t="s">
        <v>118</v>
      </c>
      <c r="I2000" s="2">
        <f>'Facility Detail'!$G$3475</f>
        <v>2011</v>
      </c>
      <c r="J2000" s="2">
        <f>I2000+1</f>
        <v>2012</v>
      </c>
      <c r="K2000" s="2">
        <f>J2000+1</f>
        <v>2013</v>
      </c>
      <c r="L2000" s="2">
        <f t="shared" ref="L2000:R2000" si="1003">K2000+1</f>
        <v>2014</v>
      </c>
      <c r="M2000" s="2">
        <f>L2000+1</f>
        <v>2015</v>
      </c>
      <c r="N2000" s="2">
        <f t="shared" si="1003"/>
        <v>2016</v>
      </c>
      <c r="O2000" s="2">
        <f t="shared" si="1003"/>
        <v>2017</v>
      </c>
      <c r="P2000" s="2">
        <f t="shared" si="1003"/>
        <v>2018</v>
      </c>
      <c r="Q2000" s="2">
        <f t="shared" si="1003"/>
        <v>2019</v>
      </c>
      <c r="R2000" s="2">
        <f t="shared" si="1003"/>
        <v>2020</v>
      </c>
      <c r="S2000" s="2">
        <f>R2000+1</f>
        <v>2021</v>
      </c>
      <c r="T2000" s="2">
        <f>S2000+1</f>
        <v>2022</v>
      </c>
      <c r="U2000" s="2">
        <f>T2000+1</f>
        <v>2023</v>
      </c>
      <c r="V2000" s="2">
        <f>U2000+1</f>
        <v>2024</v>
      </c>
    </row>
    <row r="2001" spans="6:22">
      <c r="G2001" s="60" t="s">
        <v>10</v>
      </c>
      <c r="H2001" s="55"/>
      <c r="I2001" s="38">
        <f>IF($J44 = "Eligible", I1998 * 'Facility Detail'!$G$3472, 0 )</f>
        <v>0</v>
      </c>
      <c r="J2001" s="11">
        <f>IF($J44 = "Eligible", J1998 * 'Facility Detail'!$G$3472, 0 )</f>
        <v>0</v>
      </c>
      <c r="K2001" s="11">
        <f>IF($J44 = "Eligible", K1998 * 'Facility Detail'!$G$3472, 0 )</f>
        <v>0</v>
      </c>
      <c r="L2001" s="11">
        <f>IF($J44 = "Eligible", L1998 * 'Facility Detail'!$G$3472, 0 )</f>
        <v>0</v>
      </c>
      <c r="M2001" s="11">
        <f>IF($J44 = "Eligible", M1998 * 'Facility Detail'!$G$3472, 0 )</f>
        <v>0</v>
      </c>
      <c r="N2001" s="11">
        <f>IF($J44 = "Eligible", N1998 * 'Facility Detail'!$G$3472, 0 )</f>
        <v>0</v>
      </c>
      <c r="O2001" s="11">
        <f>IF($J44 = "Eligible", O1998 * 'Facility Detail'!$G$3472, 0 )</f>
        <v>0</v>
      </c>
      <c r="P2001" s="11">
        <f>IF($J44 = "Eligible", P1998 * 'Facility Detail'!$G$3472, 0 )</f>
        <v>0</v>
      </c>
      <c r="Q2001" s="11">
        <f>IF($J44 = "Eligible", Q1998 * 'Facility Detail'!$G$3472, 0 )</f>
        <v>0</v>
      </c>
      <c r="R2001" s="11">
        <f>IF($J44 = "Eligible", R1998 * 'Facility Detail'!$G$3472, 0 )</f>
        <v>0</v>
      </c>
      <c r="S2001" s="11">
        <f>IF($J44 = "Eligible", S1998 * 'Facility Detail'!$G$3472, 0 )</f>
        <v>0</v>
      </c>
      <c r="T2001" s="11">
        <f>IF($J44 = "Eligible", T1998 * 'Facility Detail'!$G$3472, 0 )</f>
        <v>0</v>
      </c>
      <c r="U2001" s="11">
        <f>IF($J44 = "Eligible", U1998 * 'Facility Detail'!$G$3472, 0 )</f>
        <v>0</v>
      </c>
      <c r="V2001" s="370">
        <f>IF($J44 = "Eligible", V1998 * 'Facility Detail'!$G$3472, 0 )</f>
        <v>0</v>
      </c>
    </row>
    <row r="2002" spans="6:22">
      <c r="G2002" s="60" t="s">
        <v>6</v>
      </c>
      <c r="H2002" s="55"/>
      <c r="I2002" s="39">
        <f t="shared" ref="I2002:V2002" si="1004">IF($K44= "Eligible", I1998, 0 )</f>
        <v>0</v>
      </c>
      <c r="J2002" s="187">
        <f t="shared" si="1004"/>
        <v>0</v>
      </c>
      <c r="K2002" s="187">
        <f t="shared" si="1004"/>
        <v>0</v>
      </c>
      <c r="L2002" s="187">
        <f t="shared" si="1004"/>
        <v>0</v>
      </c>
      <c r="M2002" s="187">
        <f t="shared" si="1004"/>
        <v>0</v>
      </c>
      <c r="N2002" s="187">
        <f t="shared" si="1004"/>
        <v>0</v>
      </c>
      <c r="O2002" s="187">
        <f t="shared" si="1004"/>
        <v>0</v>
      </c>
      <c r="P2002" s="187">
        <f t="shared" si="1004"/>
        <v>0</v>
      </c>
      <c r="Q2002" s="187">
        <f t="shared" si="1004"/>
        <v>0</v>
      </c>
      <c r="R2002" s="187">
        <f t="shared" si="1004"/>
        <v>0</v>
      </c>
      <c r="S2002" s="187">
        <f t="shared" si="1004"/>
        <v>0</v>
      </c>
      <c r="T2002" s="187">
        <f t="shared" si="1004"/>
        <v>0</v>
      </c>
      <c r="U2002" s="187">
        <f t="shared" si="1004"/>
        <v>0</v>
      </c>
      <c r="V2002" s="371">
        <f t="shared" si="1004"/>
        <v>0</v>
      </c>
    </row>
    <row r="2003" spans="6:22">
      <c r="G2003" s="26" t="s">
        <v>120</v>
      </c>
      <c r="H2003" s="6"/>
      <c r="I2003" s="32">
        <f>SUM(I2001:I2002)</f>
        <v>0</v>
      </c>
      <c r="J2003" s="33">
        <f>SUM(J2001:J2002)</f>
        <v>0</v>
      </c>
      <c r="K2003" s="33">
        <f>SUM(K2001:K2002)</f>
        <v>0</v>
      </c>
      <c r="L2003" s="33">
        <f t="shared" ref="L2003:S2003" si="1005">SUM(L2001:L2002)</f>
        <v>0</v>
      </c>
      <c r="M2003" s="33">
        <f t="shared" si="1005"/>
        <v>0</v>
      </c>
      <c r="N2003" s="33">
        <f t="shared" si="1005"/>
        <v>0</v>
      </c>
      <c r="O2003" s="33">
        <f t="shared" si="1005"/>
        <v>0</v>
      </c>
      <c r="P2003" s="33">
        <f t="shared" si="1005"/>
        <v>0</v>
      </c>
      <c r="Q2003" s="33">
        <f t="shared" si="1005"/>
        <v>0</v>
      </c>
      <c r="R2003" s="33">
        <f t="shared" si="1005"/>
        <v>0</v>
      </c>
      <c r="S2003" s="33">
        <f t="shared" si="1005"/>
        <v>0</v>
      </c>
      <c r="T2003" s="33">
        <f t="shared" ref="T2003:U2003" si="1006">SUM(T2001:T2002)</f>
        <v>0</v>
      </c>
      <c r="U2003" s="33">
        <f t="shared" si="1006"/>
        <v>0</v>
      </c>
      <c r="V2003" s="33">
        <f t="shared" ref="V2003" si="1007">SUM(V2001:V2002)</f>
        <v>0</v>
      </c>
    </row>
    <row r="2004" spans="6:22">
      <c r="I2004" s="31"/>
      <c r="J2004" s="24"/>
      <c r="K2004" s="24"/>
      <c r="L2004" s="24"/>
      <c r="M2004" s="24"/>
      <c r="N2004" s="24"/>
      <c r="O2004" s="24"/>
      <c r="P2004" s="24"/>
      <c r="Q2004" s="24"/>
      <c r="R2004" s="24"/>
      <c r="S2004" s="24"/>
      <c r="T2004" s="24"/>
      <c r="U2004" s="24"/>
      <c r="V2004" s="24"/>
    </row>
    <row r="2005" spans="6:22" ht="18.75">
      <c r="F2005" s="9" t="s">
        <v>30</v>
      </c>
      <c r="I2005" s="2">
        <f>'Facility Detail'!$G$3475</f>
        <v>2011</v>
      </c>
      <c r="J2005" s="2">
        <f>I2005+1</f>
        <v>2012</v>
      </c>
      <c r="K2005" s="2">
        <f>J2005+1</f>
        <v>2013</v>
      </c>
      <c r="L2005" s="2">
        <f t="shared" ref="L2005:R2005" si="1008">K2005+1</f>
        <v>2014</v>
      </c>
      <c r="M2005" s="2">
        <f>L2005+1</f>
        <v>2015</v>
      </c>
      <c r="N2005" s="2">
        <f t="shared" si="1008"/>
        <v>2016</v>
      </c>
      <c r="O2005" s="2">
        <f t="shared" si="1008"/>
        <v>2017</v>
      </c>
      <c r="P2005" s="2">
        <f t="shared" si="1008"/>
        <v>2018</v>
      </c>
      <c r="Q2005" s="2">
        <f t="shared" si="1008"/>
        <v>2019</v>
      </c>
      <c r="R2005" s="2">
        <f t="shared" si="1008"/>
        <v>2020</v>
      </c>
      <c r="S2005" s="2">
        <f>R2005+1</f>
        <v>2021</v>
      </c>
      <c r="T2005" s="2">
        <f>S2005+1</f>
        <v>2022</v>
      </c>
      <c r="U2005" s="2">
        <f>T2005+1</f>
        <v>2023</v>
      </c>
      <c r="V2005" s="2">
        <f>U2005+1</f>
        <v>2024</v>
      </c>
    </row>
    <row r="2006" spans="6:22">
      <c r="G2006" s="60" t="s">
        <v>47</v>
      </c>
      <c r="H2006" s="55"/>
      <c r="I2006" s="69"/>
      <c r="J2006" s="70"/>
      <c r="K2006" s="70"/>
      <c r="L2006" s="70"/>
      <c r="M2006" s="70"/>
      <c r="N2006" s="70"/>
      <c r="O2006" s="70"/>
      <c r="P2006" s="70"/>
      <c r="Q2006" s="70"/>
      <c r="R2006" s="70"/>
      <c r="S2006" s="70"/>
      <c r="T2006" s="70"/>
      <c r="U2006" s="70"/>
      <c r="V2006" s="372"/>
    </row>
    <row r="2007" spans="6:22">
      <c r="G2007" s="61" t="s">
        <v>23</v>
      </c>
      <c r="H2007" s="129"/>
      <c r="I2007" s="71"/>
      <c r="J2007" s="72"/>
      <c r="K2007" s="72"/>
      <c r="L2007" s="72"/>
      <c r="M2007" s="72"/>
      <c r="N2007" s="72"/>
      <c r="O2007" s="72"/>
      <c r="P2007" s="72"/>
      <c r="Q2007" s="72"/>
      <c r="R2007" s="72"/>
      <c r="S2007" s="72"/>
      <c r="T2007" s="72"/>
      <c r="U2007" s="72"/>
      <c r="V2007" s="373"/>
    </row>
    <row r="2008" spans="6:22">
      <c r="G2008" s="61" t="s">
        <v>89</v>
      </c>
      <c r="H2008" s="128"/>
      <c r="I2008" s="43"/>
      <c r="J2008" s="44"/>
      <c r="K2008" s="44"/>
      <c r="L2008" s="44"/>
      <c r="M2008" s="44"/>
      <c r="N2008" s="44"/>
      <c r="O2008" s="44"/>
      <c r="P2008" s="44"/>
      <c r="Q2008" s="44"/>
      <c r="R2008" s="44"/>
      <c r="S2008" s="44"/>
      <c r="T2008" s="44"/>
      <c r="U2008" s="44"/>
      <c r="V2008" s="374"/>
    </row>
    <row r="2009" spans="6:22">
      <c r="G2009" s="26" t="s">
        <v>90</v>
      </c>
      <c r="I2009" s="7">
        <f>SUM(I2006:I2008)</f>
        <v>0</v>
      </c>
      <c r="J2009" s="7">
        <f>SUM(J2006:J2008)</f>
        <v>0</v>
      </c>
      <c r="K2009" s="7">
        <f>SUM(K2006:K2008)</f>
        <v>0</v>
      </c>
      <c r="L2009" s="7">
        <f t="shared" ref="L2009:S2009" si="1009">SUM(L2006:L2008)</f>
        <v>0</v>
      </c>
      <c r="M2009" s="7">
        <f t="shared" si="1009"/>
        <v>0</v>
      </c>
      <c r="N2009" s="7">
        <f t="shared" si="1009"/>
        <v>0</v>
      </c>
      <c r="O2009" s="7">
        <f t="shared" si="1009"/>
        <v>0</v>
      </c>
      <c r="P2009" s="7">
        <f t="shared" si="1009"/>
        <v>0</v>
      </c>
      <c r="Q2009" s="7">
        <f t="shared" si="1009"/>
        <v>0</v>
      </c>
      <c r="R2009" s="7">
        <f t="shared" si="1009"/>
        <v>0</v>
      </c>
      <c r="S2009" s="7">
        <f t="shared" si="1009"/>
        <v>0</v>
      </c>
      <c r="T2009" s="7">
        <f t="shared" ref="T2009:U2009" si="1010">SUM(T2006:T2008)</f>
        <v>0</v>
      </c>
      <c r="U2009" s="132">
        <f t="shared" si="1010"/>
        <v>0</v>
      </c>
      <c r="V2009" s="7">
        <f t="shared" ref="V2009" si="1011">SUM(V2006:V2008)</f>
        <v>0</v>
      </c>
    </row>
    <row r="2010" spans="6:22">
      <c r="G2010" s="6"/>
      <c r="I2010" s="7"/>
      <c r="J2010" s="7"/>
      <c r="K2010" s="7"/>
      <c r="L2010" s="7"/>
      <c r="M2010" s="7"/>
      <c r="N2010" s="7"/>
      <c r="O2010" s="7"/>
      <c r="P2010" s="7"/>
      <c r="Q2010" s="7"/>
      <c r="R2010" s="7"/>
      <c r="S2010" s="7"/>
      <c r="T2010" s="7"/>
      <c r="U2010" s="132"/>
      <c r="V2010" s="7"/>
    </row>
    <row r="2011" spans="6:22" ht="18.75">
      <c r="F2011" s="9" t="s">
        <v>100</v>
      </c>
      <c r="I2011" s="2">
        <f>'Facility Detail'!$G$3475</f>
        <v>2011</v>
      </c>
      <c r="J2011" s="2">
        <f>I2011+1</f>
        <v>2012</v>
      </c>
      <c r="K2011" s="2">
        <f>J2011+1</f>
        <v>2013</v>
      </c>
      <c r="L2011" s="2">
        <f t="shared" ref="L2011:R2011" si="1012">K2011+1</f>
        <v>2014</v>
      </c>
      <c r="M2011" s="2">
        <f>L2011+1</f>
        <v>2015</v>
      </c>
      <c r="N2011" s="2">
        <f t="shared" si="1012"/>
        <v>2016</v>
      </c>
      <c r="O2011" s="2">
        <f t="shared" si="1012"/>
        <v>2017</v>
      </c>
      <c r="P2011" s="2">
        <f t="shared" si="1012"/>
        <v>2018</v>
      </c>
      <c r="Q2011" s="2">
        <f t="shared" si="1012"/>
        <v>2019</v>
      </c>
      <c r="R2011" s="2">
        <f t="shared" si="1012"/>
        <v>2020</v>
      </c>
      <c r="S2011" s="2">
        <f>R2011+1</f>
        <v>2021</v>
      </c>
      <c r="T2011" s="2">
        <f>S2011+1</f>
        <v>2022</v>
      </c>
      <c r="U2011" s="2">
        <f>T2011+1</f>
        <v>2023</v>
      </c>
      <c r="V2011" s="2">
        <f>U2011+1</f>
        <v>2024</v>
      </c>
    </row>
    <row r="2012" spans="6:22">
      <c r="G2012" s="60" t="s">
        <v>68</v>
      </c>
      <c r="H2012" s="55"/>
      <c r="I2012" s="3"/>
      <c r="J2012" s="45">
        <f>I2012</f>
        <v>0</v>
      </c>
      <c r="K2012" s="102"/>
      <c r="L2012" s="102"/>
      <c r="M2012" s="102"/>
      <c r="N2012" s="102"/>
      <c r="O2012" s="102"/>
      <c r="P2012" s="102"/>
      <c r="Q2012" s="102"/>
      <c r="R2012" s="102"/>
      <c r="S2012" s="102"/>
      <c r="T2012" s="102"/>
      <c r="U2012" s="210"/>
      <c r="V2012" s="376"/>
    </row>
    <row r="2013" spans="6:22">
      <c r="G2013" s="60" t="s">
        <v>69</v>
      </c>
      <c r="H2013" s="55"/>
      <c r="I2013" s="122">
        <f>J2013</f>
        <v>0</v>
      </c>
      <c r="J2013" s="10"/>
      <c r="K2013" s="58"/>
      <c r="L2013" s="58"/>
      <c r="M2013" s="58"/>
      <c r="N2013" s="58"/>
      <c r="O2013" s="58"/>
      <c r="P2013" s="58"/>
      <c r="Q2013" s="58"/>
      <c r="R2013" s="58"/>
      <c r="S2013" s="58"/>
      <c r="T2013" s="58"/>
      <c r="U2013" s="211"/>
      <c r="V2013" s="377"/>
    </row>
    <row r="2014" spans="6:22">
      <c r="G2014" s="60" t="s">
        <v>70</v>
      </c>
      <c r="H2014" s="55"/>
      <c r="I2014" s="46"/>
      <c r="J2014" s="10">
        <f>J1998</f>
        <v>0</v>
      </c>
      <c r="K2014" s="54">
        <f>J2014</f>
        <v>0</v>
      </c>
      <c r="L2014" s="58"/>
      <c r="M2014" s="58"/>
      <c r="N2014" s="58"/>
      <c r="O2014" s="58"/>
      <c r="P2014" s="58"/>
      <c r="Q2014" s="58"/>
      <c r="R2014" s="58"/>
      <c r="S2014" s="58"/>
      <c r="T2014" s="58"/>
      <c r="U2014" s="211"/>
      <c r="V2014" s="377"/>
    </row>
    <row r="2015" spans="6:22">
      <c r="G2015" s="60" t="s">
        <v>71</v>
      </c>
      <c r="H2015" s="55"/>
      <c r="I2015" s="46"/>
      <c r="J2015" s="54">
        <f>K2015</f>
        <v>0</v>
      </c>
      <c r="K2015" s="121"/>
      <c r="L2015" s="58"/>
      <c r="M2015" s="58"/>
      <c r="N2015" s="58"/>
      <c r="O2015" s="58"/>
      <c r="P2015" s="58"/>
      <c r="Q2015" s="58"/>
      <c r="R2015" s="58"/>
      <c r="S2015" s="58"/>
      <c r="T2015" s="58"/>
      <c r="U2015" s="211"/>
      <c r="V2015" s="377"/>
    </row>
    <row r="2016" spans="6:22">
      <c r="G2016" s="60" t="s">
        <v>170</v>
      </c>
      <c r="I2016" s="46"/>
      <c r="J2016" s="114"/>
      <c r="K2016" s="10">
        <f>K1998</f>
        <v>0</v>
      </c>
      <c r="L2016" s="115">
        <f>K2016</f>
        <v>0</v>
      </c>
      <c r="M2016" s="58"/>
      <c r="N2016" s="58"/>
      <c r="O2016" s="58"/>
      <c r="P2016" s="58"/>
      <c r="Q2016" s="58"/>
      <c r="R2016" s="58"/>
      <c r="S2016" s="58"/>
      <c r="T2016" s="58"/>
      <c r="U2016" s="211"/>
      <c r="V2016" s="377"/>
    </row>
    <row r="2017" spans="2:22">
      <c r="G2017" s="60" t="s">
        <v>171</v>
      </c>
      <c r="I2017" s="46"/>
      <c r="J2017" s="114"/>
      <c r="K2017" s="54">
        <f>L2017</f>
        <v>0</v>
      </c>
      <c r="L2017" s="10"/>
      <c r="M2017" s="58"/>
      <c r="N2017" s="58"/>
      <c r="O2017" s="58"/>
      <c r="P2017" s="58"/>
      <c r="Q2017" s="58"/>
      <c r="R2017" s="58"/>
      <c r="S2017" s="58"/>
      <c r="T2017" s="58"/>
      <c r="U2017" s="211"/>
      <c r="V2017" s="377"/>
    </row>
    <row r="2018" spans="2:22">
      <c r="G2018" s="60" t="s">
        <v>172</v>
      </c>
      <c r="I2018" s="46"/>
      <c r="J2018" s="114"/>
      <c r="K2018" s="114"/>
      <c r="L2018" s="10">
        <f>L1998</f>
        <v>0</v>
      </c>
      <c r="M2018" s="115">
        <f>L2018</f>
        <v>0</v>
      </c>
      <c r="N2018" s="114"/>
      <c r="O2018" s="114"/>
      <c r="P2018" s="114"/>
      <c r="Q2018" s="114"/>
      <c r="R2018" s="114"/>
      <c r="S2018" s="114"/>
      <c r="T2018" s="114"/>
      <c r="U2018" s="140"/>
      <c r="V2018" s="378"/>
    </row>
    <row r="2019" spans="2:22">
      <c r="G2019" s="60" t="s">
        <v>173</v>
      </c>
      <c r="I2019" s="46"/>
      <c r="J2019" s="114"/>
      <c r="K2019" s="114"/>
      <c r="L2019" s="116"/>
      <c r="M2019" s="117"/>
      <c r="N2019" s="114"/>
      <c r="O2019" s="58"/>
      <c r="P2019" s="58"/>
      <c r="Q2019" s="58"/>
      <c r="R2019" s="58"/>
      <c r="S2019" s="58"/>
      <c r="T2019" s="58"/>
      <c r="U2019" s="211"/>
      <c r="V2019" s="377"/>
    </row>
    <row r="2020" spans="2:22">
      <c r="G2020" s="60" t="s">
        <v>174</v>
      </c>
      <c r="I2020" s="46"/>
      <c r="J2020" s="114"/>
      <c r="K2020" s="114"/>
      <c r="L2020" s="114"/>
      <c r="M2020" s="117">
        <f>M1998</f>
        <v>1300</v>
      </c>
      <c r="N2020" s="115">
        <f>M2020</f>
        <v>1300</v>
      </c>
      <c r="O2020" s="58"/>
      <c r="P2020" s="58"/>
      <c r="Q2020" s="58"/>
      <c r="R2020" s="58"/>
      <c r="S2020" s="58"/>
      <c r="T2020" s="58"/>
      <c r="U2020" s="211"/>
      <c r="V2020" s="377"/>
    </row>
    <row r="2021" spans="2:22">
      <c r="G2021" s="60" t="s">
        <v>175</v>
      </c>
      <c r="I2021" s="46"/>
      <c r="J2021" s="114"/>
      <c r="K2021" s="114"/>
      <c r="L2021" s="114"/>
      <c r="M2021" s="54"/>
      <c r="N2021" s="117"/>
      <c r="O2021" s="58"/>
      <c r="P2021" s="58"/>
      <c r="Q2021" s="58"/>
      <c r="R2021" s="58"/>
      <c r="S2021" s="58"/>
      <c r="T2021" s="58"/>
      <c r="U2021" s="211"/>
      <c r="V2021" s="377"/>
    </row>
    <row r="2022" spans="2:22">
      <c r="G2022" s="60" t="s">
        <v>176</v>
      </c>
      <c r="I2022" s="46"/>
      <c r="J2022" s="114"/>
      <c r="K2022" s="114"/>
      <c r="L2022" s="114"/>
      <c r="M2022" s="114"/>
      <c r="N2022" s="117">
        <f>N1998</f>
        <v>0</v>
      </c>
      <c r="O2022" s="115">
        <f>N2022</f>
        <v>0</v>
      </c>
      <c r="P2022" s="58"/>
      <c r="Q2022" s="58"/>
      <c r="R2022" s="58"/>
      <c r="S2022" s="58"/>
      <c r="T2022" s="58"/>
      <c r="U2022" s="211"/>
      <c r="V2022" s="377"/>
    </row>
    <row r="2023" spans="2:22">
      <c r="G2023" s="60" t="s">
        <v>167</v>
      </c>
      <c r="I2023" s="46"/>
      <c r="J2023" s="114"/>
      <c r="K2023" s="114"/>
      <c r="L2023" s="114"/>
      <c r="M2023" s="114"/>
      <c r="N2023" s="54"/>
      <c r="O2023" s="117"/>
      <c r="P2023" s="58"/>
      <c r="Q2023" s="58"/>
      <c r="R2023" s="58"/>
      <c r="S2023" s="58"/>
      <c r="T2023" s="58"/>
      <c r="U2023" s="211"/>
      <c r="V2023" s="377"/>
    </row>
    <row r="2024" spans="2:22">
      <c r="G2024" s="60" t="s">
        <v>168</v>
      </c>
      <c r="I2024" s="47"/>
      <c r="J2024" s="104"/>
      <c r="K2024" s="104"/>
      <c r="L2024" s="104"/>
      <c r="M2024" s="104"/>
      <c r="N2024" s="104"/>
      <c r="O2024" s="118"/>
      <c r="P2024" s="262"/>
      <c r="Q2024" s="188"/>
      <c r="R2024" s="188"/>
      <c r="S2024" s="188"/>
      <c r="T2024" s="188"/>
      <c r="U2024" s="364"/>
      <c r="V2024" s="383"/>
    </row>
    <row r="2025" spans="2:22">
      <c r="B2025" s="1" t="s">
        <v>286</v>
      </c>
      <c r="G2025" s="26" t="s">
        <v>17</v>
      </c>
      <c r="I2025" s="132">
        <f xml:space="preserve"> I2018 - I2017</f>
        <v>0</v>
      </c>
      <c r="J2025" s="132">
        <f xml:space="preserve"> J2017 + J2020 - J2019 - J2018</f>
        <v>0</v>
      </c>
      <c r="K2025" s="132">
        <f>K2019 - K2020</f>
        <v>0</v>
      </c>
      <c r="L2025" s="132">
        <f t="shared" ref="L2025" si="1013">L2019 - L2020</f>
        <v>0</v>
      </c>
      <c r="M2025" s="132">
        <f>M2018-M2019-M2020</f>
        <v>-1300</v>
      </c>
      <c r="N2025" s="132">
        <f>N2020-N2021-N2022</f>
        <v>1300</v>
      </c>
      <c r="O2025" s="132">
        <f>O2022-O2023-O2024</f>
        <v>0</v>
      </c>
      <c r="P2025" s="132">
        <f>P2024</f>
        <v>0</v>
      </c>
      <c r="Q2025" s="132">
        <f t="shared" ref="Q2025:S2025" si="1014">Q2024</f>
        <v>0</v>
      </c>
      <c r="R2025" s="132">
        <f t="shared" si="1014"/>
        <v>0</v>
      </c>
      <c r="S2025" s="132">
        <f t="shared" si="1014"/>
        <v>0</v>
      </c>
      <c r="T2025" s="132">
        <f t="shared" ref="T2025:U2025" si="1015">T2024</f>
        <v>0</v>
      </c>
      <c r="U2025" s="132">
        <f t="shared" si="1015"/>
        <v>0</v>
      </c>
      <c r="V2025" s="132">
        <f t="shared" ref="V2025" si="1016">V2024</f>
        <v>0</v>
      </c>
    </row>
    <row r="2026" spans="2:22">
      <c r="G2026" s="6"/>
      <c r="I2026" s="7"/>
      <c r="J2026" s="7"/>
      <c r="K2026" s="7"/>
      <c r="L2026" s="7"/>
      <c r="M2026" s="7"/>
      <c r="N2026" s="7"/>
      <c r="O2026" s="7"/>
      <c r="P2026" s="7"/>
      <c r="Q2026" s="7"/>
      <c r="R2026" s="7"/>
      <c r="S2026" s="7"/>
      <c r="T2026" s="7"/>
      <c r="U2026" s="132"/>
      <c r="V2026" s="7"/>
    </row>
    <row r="2027" spans="2:22">
      <c r="G2027" s="26" t="s">
        <v>12</v>
      </c>
      <c r="H2027" s="55"/>
      <c r="I2027" s="149"/>
      <c r="J2027" s="150"/>
      <c r="K2027" s="150"/>
      <c r="L2027" s="150"/>
      <c r="M2027" s="150"/>
      <c r="N2027" s="150"/>
      <c r="O2027" s="150"/>
      <c r="P2027" s="150"/>
      <c r="Q2027" s="150"/>
      <c r="R2027" s="150"/>
      <c r="S2027" s="150"/>
      <c r="T2027" s="150"/>
      <c r="U2027" s="150"/>
      <c r="V2027" s="384"/>
    </row>
    <row r="2028" spans="2:22">
      <c r="G2028" s="6"/>
      <c r="I2028" s="148"/>
      <c r="J2028" s="148"/>
      <c r="K2028" s="148"/>
      <c r="L2028" s="148"/>
      <c r="M2028" s="148"/>
      <c r="N2028" s="148"/>
      <c r="O2028" s="148"/>
      <c r="P2028" s="148"/>
      <c r="Q2028" s="148"/>
      <c r="R2028" s="148"/>
      <c r="S2028" s="148"/>
      <c r="T2028" s="148"/>
      <c r="U2028" s="148"/>
      <c r="V2028" s="148"/>
    </row>
    <row r="2029" spans="2:22" ht="18.75">
      <c r="C2029" s="1" t="s">
        <v>286</v>
      </c>
      <c r="D2029" s="1" t="s">
        <v>287</v>
      </c>
      <c r="E2029" s="1" t="s">
        <v>107</v>
      </c>
      <c r="F2029" s="9" t="s">
        <v>26</v>
      </c>
      <c r="H2029" s="55"/>
      <c r="I2029" s="151">
        <f xml:space="preserve"> I1998 + I2003 - I2009 + I2025 + I2027</f>
        <v>0</v>
      </c>
      <c r="J2029" s="152">
        <f xml:space="preserve"> J1998 + J2003 - J2009 + J2025 + J2027</f>
        <v>0</v>
      </c>
      <c r="K2029" s="152">
        <f xml:space="preserve"> K1998 + K2003 - K2009 + K2025 + K2027</f>
        <v>0</v>
      </c>
      <c r="L2029" s="152">
        <f t="shared" ref="L2029:S2029" si="1017" xml:space="preserve"> L1998 + L2003 - L2009 + L2025 + L2027</f>
        <v>0</v>
      </c>
      <c r="M2029" s="152">
        <f t="shared" si="1017"/>
        <v>0</v>
      </c>
      <c r="N2029" s="152">
        <f t="shared" si="1017"/>
        <v>1300</v>
      </c>
      <c r="O2029" s="152">
        <f t="shared" si="1017"/>
        <v>0</v>
      </c>
      <c r="P2029" s="152">
        <f t="shared" si="1017"/>
        <v>0</v>
      </c>
      <c r="Q2029" s="152">
        <f t="shared" si="1017"/>
        <v>0</v>
      </c>
      <c r="R2029" s="152">
        <f t="shared" si="1017"/>
        <v>0</v>
      </c>
      <c r="S2029" s="152">
        <f t="shared" si="1017"/>
        <v>0</v>
      </c>
      <c r="T2029" s="152">
        <f t="shared" ref="T2029:U2029" si="1018" xml:space="preserve"> T1998 + T2003 - T2009 + T2025 + T2027</f>
        <v>0</v>
      </c>
      <c r="U2029" s="152">
        <f t="shared" si="1018"/>
        <v>0</v>
      </c>
      <c r="V2029" s="385">
        <f t="shared" ref="V2029" si="1019" xml:space="preserve"> V1998 + V2003 - V2009 + V2025 + V2027</f>
        <v>0</v>
      </c>
    </row>
    <row r="2030" spans="2:22">
      <c r="G2030" s="6"/>
      <c r="I2030" s="7"/>
      <c r="J2030" s="7"/>
      <c r="K2030" s="7"/>
      <c r="L2030" s="23"/>
      <c r="M2030" s="23"/>
      <c r="N2030" s="23"/>
      <c r="O2030" s="23"/>
      <c r="P2030" s="23"/>
      <c r="Q2030" s="23"/>
      <c r="R2030" s="23"/>
      <c r="S2030" s="23"/>
      <c r="T2030" s="23"/>
      <c r="U2030" s="23"/>
      <c r="V2030" s="23"/>
    </row>
    <row r="2031" spans="2:22" ht="15.75" thickBot="1">
      <c r="S2031" s="1"/>
    </row>
    <row r="2032" spans="2:22">
      <c r="F2032" s="8"/>
      <c r="G2032" s="8"/>
      <c r="H2032" s="8"/>
      <c r="I2032" s="8"/>
      <c r="J2032" s="8"/>
      <c r="K2032" s="8"/>
      <c r="L2032" s="8"/>
      <c r="M2032" s="8"/>
      <c r="N2032" s="8"/>
      <c r="O2032" s="8"/>
      <c r="P2032" s="8"/>
      <c r="Q2032" s="8"/>
      <c r="R2032" s="8"/>
      <c r="S2032" s="8"/>
      <c r="T2032" s="8"/>
      <c r="U2032" s="8"/>
      <c r="V2032" s="8"/>
    </row>
    <row r="2033" spans="1:22" ht="15.75" thickBot="1">
      <c r="S2033" s="1"/>
    </row>
    <row r="2034" spans="1:22" ht="21.75" thickBot="1">
      <c r="F2034" s="13" t="s">
        <v>4</v>
      </c>
      <c r="G2034" s="13"/>
      <c r="H2034" s="169" t="s">
        <v>130</v>
      </c>
      <c r="I2034" s="177"/>
      <c r="S2034" s="1"/>
    </row>
    <row r="2035" spans="1:22">
      <c r="S2035" s="1"/>
    </row>
    <row r="2036" spans="1:22" ht="18.75">
      <c r="F2036" s="9" t="s">
        <v>21</v>
      </c>
      <c r="G2036" s="9"/>
      <c r="I2036" s="2">
        <f>'Facility Detail'!$G$3475</f>
        <v>2011</v>
      </c>
      <c r="J2036" s="2">
        <f t="shared" ref="J2036:P2036" si="1020">I2036+1</f>
        <v>2012</v>
      </c>
      <c r="K2036" s="2">
        <f t="shared" si="1020"/>
        <v>2013</v>
      </c>
      <c r="L2036" s="2">
        <f t="shared" si="1020"/>
        <v>2014</v>
      </c>
      <c r="M2036" s="2">
        <f>L2036+1</f>
        <v>2015</v>
      </c>
      <c r="N2036" s="2">
        <f t="shared" si="1020"/>
        <v>2016</v>
      </c>
      <c r="O2036" s="2">
        <f t="shared" si="1020"/>
        <v>2017</v>
      </c>
      <c r="P2036" s="2">
        <f t="shared" si="1020"/>
        <v>2018</v>
      </c>
      <c r="Q2036" s="2">
        <f t="shared" ref="Q2036" si="1021">P2036+1</f>
        <v>2019</v>
      </c>
      <c r="R2036" s="2">
        <f t="shared" ref="R2036" si="1022">Q2036+1</f>
        <v>2020</v>
      </c>
      <c r="S2036" s="2">
        <f>R2036+1</f>
        <v>2021</v>
      </c>
      <c r="T2036" s="2">
        <f>S2036+1</f>
        <v>2022</v>
      </c>
      <c r="U2036" s="2">
        <f>T2036+1</f>
        <v>2023</v>
      </c>
      <c r="V2036" s="2">
        <f>U2036+1</f>
        <v>2024</v>
      </c>
    </row>
    <row r="2037" spans="1:22">
      <c r="G2037" s="60" t="str">
        <f>"Total MWh Produced / Purchased from " &amp; H2034</f>
        <v>Total MWh Produced / Purchased from Marengo I</v>
      </c>
      <c r="H2037" s="55"/>
      <c r="I2037" s="3">
        <v>403408</v>
      </c>
      <c r="J2037" s="4">
        <v>358669</v>
      </c>
      <c r="K2037" s="4">
        <v>331240</v>
      </c>
      <c r="L2037" s="4">
        <v>367390</v>
      </c>
      <c r="M2037" s="4">
        <v>298771</v>
      </c>
      <c r="N2037" s="4">
        <v>356053</v>
      </c>
      <c r="O2037" s="4">
        <v>315543</v>
      </c>
      <c r="P2037" s="4">
        <v>336426</v>
      </c>
      <c r="Q2037" s="4">
        <v>145630</v>
      </c>
      <c r="R2037" s="4">
        <v>482194</v>
      </c>
      <c r="S2037" s="4">
        <v>484854</v>
      </c>
      <c r="T2037" s="4">
        <v>391503</v>
      </c>
      <c r="U2037" s="4">
        <v>369925</v>
      </c>
      <c r="V2037" s="369">
        <v>488020.46673923021</v>
      </c>
    </row>
    <row r="2038" spans="1:22">
      <c r="G2038" s="60" t="s">
        <v>25</v>
      </c>
      <c r="H2038" s="55"/>
      <c r="I2038" s="260">
        <v>1</v>
      </c>
      <c r="J2038" s="41">
        <v>1</v>
      </c>
      <c r="K2038" s="41">
        <v>1</v>
      </c>
      <c r="L2038" s="41">
        <v>1</v>
      </c>
      <c r="M2038" s="41">
        <v>1</v>
      </c>
      <c r="N2038" s="41">
        <v>1</v>
      </c>
      <c r="O2038" s="41">
        <v>1</v>
      </c>
      <c r="P2038" s="41">
        <v>1</v>
      </c>
      <c r="Q2038" s="41">
        <v>1</v>
      </c>
      <c r="R2038" s="41">
        <v>1</v>
      </c>
      <c r="S2038" s="41">
        <v>1</v>
      </c>
      <c r="T2038" s="41">
        <v>1</v>
      </c>
      <c r="U2038" s="41">
        <v>1</v>
      </c>
      <c r="V2038" s="387">
        <v>1</v>
      </c>
    </row>
    <row r="2039" spans="1:22">
      <c r="G2039" s="60" t="s">
        <v>20</v>
      </c>
      <c r="H2039" s="55"/>
      <c r="I2039" s="261">
        <v>7.8921000000000005E-2</v>
      </c>
      <c r="J2039" s="36">
        <v>7.9619999999999996E-2</v>
      </c>
      <c r="K2039" s="36">
        <v>7.8747999999999999E-2</v>
      </c>
      <c r="L2039" s="36">
        <v>8.0235000000000001E-2</v>
      </c>
      <c r="M2039" s="36">
        <v>8.0535999999999996E-2</v>
      </c>
      <c r="N2039" s="36">
        <v>8.1698151927344531E-2</v>
      </c>
      <c r="O2039" s="36">
        <v>8.0833713568703974E-2</v>
      </c>
      <c r="P2039" s="36">
        <v>7.9451999999999995E-2</v>
      </c>
      <c r="Q2039" s="36">
        <v>7.6724662968274293E-2</v>
      </c>
      <c r="R2039" s="36">
        <f>R1945</f>
        <v>8.1268700519883177E-2</v>
      </c>
      <c r="S2039" s="36">
        <f>S2</f>
        <v>7.9696892166366717E-2</v>
      </c>
      <c r="T2039" s="36">
        <f>T2</f>
        <v>7.8737918965874246E-2</v>
      </c>
      <c r="U2039" s="36">
        <f>U2</f>
        <v>7.7386335360771719E-2</v>
      </c>
      <c r="V2039" s="388">
        <f>V2</f>
        <v>7.7478165526227077E-2</v>
      </c>
    </row>
    <row r="2040" spans="1:22">
      <c r="A2040" s="1" t="s">
        <v>130</v>
      </c>
      <c r="G2040" s="26" t="s">
        <v>22</v>
      </c>
      <c r="H2040" s="6"/>
      <c r="I2040" s="30">
        <v>31837</v>
      </c>
      <c r="J2040" s="30">
        <v>28557</v>
      </c>
      <c r="K2040" s="30">
        <v>26084</v>
      </c>
      <c r="L2040" s="30">
        <v>29478</v>
      </c>
      <c r="M2040" s="30">
        <v>24062</v>
      </c>
      <c r="N2040" s="155">
        <v>29087</v>
      </c>
      <c r="O2040" s="155">
        <v>25507</v>
      </c>
      <c r="P2040" s="155">
        <v>26729</v>
      </c>
      <c r="Q2040" s="155">
        <f>Q2037*Q2039</f>
        <v>11173.412668069785</v>
      </c>
      <c r="R2040" s="155">
        <f>R2037*R2039</f>
        <v>39187.279778484546</v>
      </c>
      <c r="S2040" s="155">
        <f>ROUNDUP(S2037*S2039,0)</f>
        <v>38642</v>
      </c>
      <c r="T2040" s="155">
        <f>ROUNDUP(T2037*T2039,0)</f>
        <v>30827</v>
      </c>
      <c r="U2040" s="155">
        <f>ROUNDUP(U2037*U2039,0)</f>
        <v>28628</v>
      </c>
      <c r="V2040" s="155">
        <f>V2037*V2039</f>
        <v>37810.930502208677</v>
      </c>
    </row>
    <row r="2041" spans="1:22">
      <c r="I2041" s="29"/>
      <c r="J2041" s="29"/>
      <c r="K2041" s="29"/>
      <c r="L2041" s="29"/>
      <c r="M2041" s="29"/>
      <c r="N2041" s="20"/>
      <c r="O2041" s="20"/>
      <c r="P2041" s="20"/>
      <c r="Q2041" s="20"/>
      <c r="R2041" s="20"/>
      <c r="S2041" s="20"/>
      <c r="T2041" s="20"/>
      <c r="U2041" s="20"/>
      <c r="V2041" s="20"/>
    </row>
    <row r="2042" spans="1:22" ht="18.75">
      <c r="F2042" s="9" t="s">
        <v>118</v>
      </c>
      <c r="I2042" s="2">
        <f>'Facility Detail'!$G$3475</f>
        <v>2011</v>
      </c>
      <c r="J2042" s="2">
        <f>I2042+1</f>
        <v>2012</v>
      </c>
      <c r="K2042" s="2">
        <f>J2042+1</f>
        <v>2013</v>
      </c>
      <c r="L2042" s="2">
        <f>L2036</f>
        <v>2014</v>
      </c>
      <c r="M2042" s="2">
        <f>M2036</f>
        <v>2015</v>
      </c>
      <c r="N2042" s="2">
        <f>N2036</f>
        <v>2016</v>
      </c>
      <c r="O2042" s="2">
        <f>O2036</f>
        <v>2017</v>
      </c>
      <c r="P2042" s="2">
        <f>P2036</f>
        <v>2018</v>
      </c>
      <c r="Q2042" s="2">
        <f t="shared" ref="Q2042:S2042" si="1023">Q2036</f>
        <v>2019</v>
      </c>
      <c r="R2042" s="2">
        <f t="shared" si="1023"/>
        <v>2020</v>
      </c>
      <c r="S2042" s="2">
        <f t="shared" si="1023"/>
        <v>2021</v>
      </c>
      <c r="T2042" s="2">
        <f t="shared" ref="T2042:U2042" si="1024">T2036</f>
        <v>2022</v>
      </c>
      <c r="U2042" s="2">
        <f t="shared" si="1024"/>
        <v>2023</v>
      </c>
      <c r="V2042" s="2">
        <f t="shared" ref="V2042" si="1025">V2036</f>
        <v>2024</v>
      </c>
    </row>
    <row r="2043" spans="1:22">
      <c r="G2043" s="60" t="s">
        <v>10</v>
      </c>
      <c r="H2043" s="55"/>
      <c r="I2043" s="38">
        <f>IF($J45 = "Eligible", I2040 * 'Facility Detail'!$G$3472, 0 )</f>
        <v>0</v>
      </c>
      <c r="J2043" s="11">
        <f>IF($J45 = "Eligible", J2040 * 'Facility Detail'!$G$3472, 0 )</f>
        <v>0</v>
      </c>
      <c r="K2043" s="11">
        <f>IF($J45 = "Eligible", K2040 * 'Facility Detail'!$G$3472, 0 )</f>
        <v>0</v>
      </c>
      <c r="L2043" s="11">
        <f>IF($J45 = "Eligible", L2040 * 'Facility Detail'!$G$3472, 0 )</f>
        <v>0</v>
      </c>
      <c r="M2043" s="11">
        <f>IF($J45 = "Eligible", M2040 * 'Facility Detail'!$G$3472, 0 )</f>
        <v>0</v>
      </c>
      <c r="N2043" s="11">
        <f>IF($J45 = "Eligible", N2040 * 'Facility Detail'!$G$3472, 0 )</f>
        <v>0</v>
      </c>
      <c r="O2043" s="11">
        <f>IF($J45 = "Eligible", O2040 * 'Facility Detail'!$G$3472, 0 )</f>
        <v>0</v>
      </c>
      <c r="P2043" s="11">
        <f>IF($J45 = "Eligible", P2040 * 'Facility Detail'!$G$3472, 0 )</f>
        <v>0</v>
      </c>
      <c r="Q2043" s="11">
        <f>IF($J45 = "Eligible", Q2040 * 'Facility Detail'!$G$3472, 0 )</f>
        <v>0</v>
      </c>
      <c r="R2043" s="11">
        <f>IF($J45 = "Eligible", R2040 * 'Facility Detail'!$G$3472, 0 )</f>
        <v>0</v>
      </c>
      <c r="S2043" s="11">
        <f>IF($J45 = "Eligible", S2040 * 'Facility Detail'!$G$3472, 0 )</f>
        <v>0</v>
      </c>
      <c r="T2043" s="11">
        <f>IF($J45 = "Eligible", T2040 * 'Facility Detail'!$G$3472, 0 )</f>
        <v>0</v>
      </c>
      <c r="U2043" s="11">
        <f>IF($J45 = "Eligible", U2040 * 'Facility Detail'!$G$3472, 0 )</f>
        <v>0</v>
      </c>
      <c r="V2043" s="370">
        <f>IF($J45 = "Eligible", V2040 * 'Facility Detail'!$G$3472, 0 )</f>
        <v>0</v>
      </c>
    </row>
    <row r="2044" spans="1:22">
      <c r="G2044" s="60" t="s">
        <v>6</v>
      </c>
      <c r="H2044" s="55"/>
      <c r="I2044" s="39">
        <f t="shared" ref="I2044:V2044" si="1026">IF($K45= "Eligible", I2040, 0 )</f>
        <v>0</v>
      </c>
      <c r="J2044" s="187">
        <f t="shared" si="1026"/>
        <v>0</v>
      </c>
      <c r="K2044" s="187">
        <f t="shared" si="1026"/>
        <v>0</v>
      </c>
      <c r="L2044" s="187">
        <f t="shared" si="1026"/>
        <v>0</v>
      </c>
      <c r="M2044" s="187">
        <f t="shared" si="1026"/>
        <v>0</v>
      </c>
      <c r="N2044" s="187">
        <f t="shared" si="1026"/>
        <v>0</v>
      </c>
      <c r="O2044" s="187">
        <f t="shared" si="1026"/>
        <v>0</v>
      </c>
      <c r="P2044" s="187">
        <f t="shared" si="1026"/>
        <v>0</v>
      </c>
      <c r="Q2044" s="187">
        <f t="shared" si="1026"/>
        <v>0</v>
      </c>
      <c r="R2044" s="187">
        <f t="shared" si="1026"/>
        <v>0</v>
      </c>
      <c r="S2044" s="187">
        <f t="shared" si="1026"/>
        <v>0</v>
      </c>
      <c r="T2044" s="187">
        <f t="shared" si="1026"/>
        <v>0</v>
      </c>
      <c r="U2044" s="187">
        <f t="shared" si="1026"/>
        <v>0</v>
      </c>
      <c r="V2044" s="371">
        <f t="shared" si="1026"/>
        <v>0</v>
      </c>
    </row>
    <row r="2045" spans="1:22">
      <c r="G2045" s="26" t="s">
        <v>120</v>
      </c>
      <c r="H2045" s="6"/>
      <c r="I2045" s="32">
        <f>SUM(I2043:I2044)</f>
        <v>0</v>
      </c>
      <c r="J2045" s="33">
        <f t="shared" ref="J2045:S2045" si="1027">SUM(J2043:J2044)</f>
        <v>0</v>
      </c>
      <c r="K2045" s="33">
        <f t="shared" si="1027"/>
        <v>0</v>
      </c>
      <c r="L2045" s="33">
        <f t="shared" si="1027"/>
        <v>0</v>
      </c>
      <c r="M2045" s="33">
        <f t="shared" si="1027"/>
        <v>0</v>
      </c>
      <c r="N2045" s="33">
        <f t="shared" si="1027"/>
        <v>0</v>
      </c>
      <c r="O2045" s="33">
        <f t="shared" si="1027"/>
        <v>0</v>
      </c>
      <c r="P2045" s="33">
        <f t="shared" si="1027"/>
        <v>0</v>
      </c>
      <c r="Q2045" s="33">
        <f t="shared" si="1027"/>
        <v>0</v>
      </c>
      <c r="R2045" s="33">
        <f t="shared" si="1027"/>
        <v>0</v>
      </c>
      <c r="S2045" s="33">
        <f t="shared" si="1027"/>
        <v>0</v>
      </c>
      <c r="T2045" s="33">
        <f t="shared" ref="T2045:U2045" si="1028">SUM(T2043:T2044)</f>
        <v>0</v>
      </c>
      <c r="U2045" s="33">
        <f t="shared" si="1028"/>
        <v>0</v>
      </c>
      <c r="V2045" s="33">
        <f t="shared" ref="V2045" si="1029">SUM(V2043:V2044)</f>
        <v>0</v>
      </c>
    </row>
    <row r="2046" spans="1:22">
      <c r="I2046" s="31"/>
      <c r="J2046" s="24"/>
      <c r="K2046" s="24"/>
      <c r="L2046" s="24"/>
      <c r="M2046" s="24"/>
      <c r="N2046" s="24"/>
      <c r="O2046" s="24"/>
      <c r="P2046" s="24"/>
      <c r="Q2046" s="24"/>
      <c r="R2046" s="24"/>
      <c r="S2046" s="24"/>
      <c r="T2046" s="24"/>
      <c r="U2046" s="24"/>
      <c r="V2046" s="24"/>
    </row>
    <row r="2047" spans="1:22" ht="18.75">
      <c r="F2047" s="9" t="s">
        <v>30</v>
      </c>
      <c r="I2047" s="2">
        <f>'Facility Detail'!$G$3475</f>
        <v>2011</v>
      </c>
      <c r="J2047" s="2">
        <f>I2047+1</f>
        <v>2012</v>
      </c>
      <c r="K2047" s="2">
        <f>J2047+1</f>
        <v>2013</v>
      </c>
      <c r="L2047" s="2">
        <f>L2036</f>
        <v>2014</v>
      </c>
      <c r="M2047" s="2">
        <f>M2036</f>
        <v>2015</v>
      </c>
      <c r="N2047" s="2">
        <f>N2036</f>
        <v>2016</v>
      </c>
      <c r="O2047" s="2">
        <f>O2036</f>
        <v>2017</v>
      </c>
      <c r="P2047" s="2">
        <f>P2036</f>
        <v>2018</v>
      </c>
      <c r="Q2047" s="2">
        <f t="shared" ref="Q2047:S2047" si="1030">Q2036</f>
        <v>2019</v>
      </c>
      <c r="R2047" s="2">
        <f t="shared" ref="R2047" si="1031">R2036</f>
        <v>2020</v>
      </c>
      <c r="S2047" s="2">
        <f t="shared" si="1030"/>
        <v>2021</v>
      </c>
      <c r="T2047" s="2">
        <f t="shared" ref="T2047:U2047" si="1032">T2036</f>
        <v>2022</v>
      </c>
      <c r="U2047" s="2">
        <f t="shared" si="1032"/>
        <v>2023</v>
      </c>
      <c r="V2047" s="2">
        <f t="shared" ref="V2047" si="1033">V2036</f>
        <v>2024</v>
      </c>
    </row>
    <row r="2048" spans="1:22">
      <c r="G2048" s="60" t="s">
        <v>47</v>
      </c>
      <c r="H2048" s="55"/>
      <c r="I2048" s="69"/>
      <c r="J2048" s="70"/>
      <c r="K2048" s="70"/>
      <c r="L2048" s="70"/>
      <c r="M2048" s="70"/>
      <c r="N2048" s="70"/>
      <c r="O2048" s="70"/>
      <c r="P2048" s="70"/>
      <c r="Q2048" s="70"/>
      <c r="R2048" s="70"/>
      <c r="S2048" s="70"/>
      <c r="T2048" s="70"/>
      <c r="U2048" s="70"/>
      <c r="V2048" s="372"/>
    </row>
    <row r="2049" spans="6:22">
      <c r="G2049" s="61" t="s">
        <v>23</v>
      </c>
      <c r="H2049" s="129"/>
      <c r="I2049" s="71"/>
      <c r="J2049" s="72"/>
      <c r="K2049" s="72"/>
      <c r="L2049" s="72"/>
      <c r="M2049" s="72"/>
      <c r="N2049" s="72"/>
      <c r="O2049" s="72"/>
      <c r="P2049" s="72"/>
      <c r="Q2049" s="72"/>
      <c r="R2049" s="72"/>
      <c r="S2049" s="72"/>
      <c r="T2049" s="72"/>
      <c r="U2049" s="72"/>
      <c r="V2049" s="373"/>
    </row>
    <row r="2050" spans="6:22">
      <c r="G2050" s="61" t="s">
        <v>89</v>
      </c>
      <c r="H2050" s="128"/>
      <c r="I2050" s="43"/>
      <c r="J2050" s="44"/>
      <c r="K2050" s="44"/>
      <c r="L2050" s="44"/>
      <c r="M2050" s="44"/>
      <c r="N2050" s="44"/>
      <c r="O2050" s="44"/>
      <c r="P2050" s="44"/>
      <c r="Q2050" s="44"/>
      <c r="R2050" s="44"/>
      <c r="S2050" s="44"/>
      <c r="T2050" s="44"/>
      <c r="U2050" s="44"/>
      <c r="V2050" s="374"/>
    </row>
    <row r="2051" spans="6:22">
      <c r="G2051" s="26" t="s">
        <v>90</v>
      </c>
      <c r="I2051" s="7">
        <f t="shared" ref="I2051:O2051" si="1034">SUM(I2048:I2050)</f>
        <v>0</v>
      </c>
      <c r="J2051" s="7">
        <f t="shared" si="1034"/>
        <v>0</v>
      </c>
      <c r="K2051" s="7">
        <f t="shared" si="1034"/>
        <v>0</v>
      </c>
      <c r="L2051" s="7">
        <f t="shared" si="1034"/>
        <v>0</v>
      </c>
      <c r="M2051" s="7">
        <f t="shared" si="1034"/>
        <v>0</v>
      </c>
      <c r="N2051" s="7">
        <f t="shared" si="1034"/>
        <v>0</v>
      </c>
      <c r="O2051" s="7">
        <f t="shared" si="1034"/>
        <v>0</v>
      </c>
      <c r="P2051" s="7">
        <f t="shared" ref="P2051:Q2051" si="1035">SUM(P2048:P2050)</f>
        <v>0</v>
      </c>
      <c r="Q2051" s="7">
        <f t="shared" si="1035"/>
        <v>0</v>
      </c>
      <c r="R2051" s="7">
        <f t="shared" ref="R2051:S2051" si="1036">SUM(R2048:R2050)</f>
        <v>0</v>
      </c>
      <c r="S2051" s="7">
        <f t="shared" si="1036"/>
        <v>0</v>
      </c>
      <c r="T2051" s="7">
        <f t="shared" ref="T2051:U2051" si="1037">SUM(T2048:T2050)</f>
        <v>0</v>
      </c>
      <c r="U2051" s="132">
        <f t="shared" si="1037"/>
        <v>0</v>
      </c>
      <c r="V2051" s="7">
        <f t="shared" ref="V2051" si="1038">SUM(V2048:V2050)</f>
        <v>0</v>
      </c>
    </row>
    <row r="2052" spans="6:22">
      <c r="G2052" s="6"/>
      <c r="I2052" s="7"/>
      <c r="J2052" s="7"/>
      <c r="K2052" s="7"/>
      <c r="L2052" s="23"/>
      <c r="M2052" s="23"/>
      <c r="N2052" s="23"/>
      <c r="O2052" s="23"/>
      <c r="P2052" s="23"/>
      <c r="Q2052" s="23"/>
      <c r="R2052" s="23"/>
      <c r="S2052" s="23"/>
      <c r="T2052" s="23"/>
      <c r="U2052" s="23"/>
      <c r="V2052" s="23"/>
    </row>
    <row r="2053" spans="6:22" ht="18.75">
      <c r="F2053" s="9" t="s">
        <v>100</v>
      </c>
      <c r="I2053" s="2">
        <f>'Facility Detail'!$G$3475</f>
        <v>2011</v>
      </c>
      <c r="J2053" s="2">
        <f t="shared" ref="J2053:P2053" si="1039">I2053+1</f>
        <v>2012</v>
      </c>
      <c r="K2053" s="2">
        <f t="shared" si="1039"/>
        <v>2013</v>
      </c>
      <c r="L2053" s="2">
        <f t="shared" si="1039"/>
        <v>2014</v>
      </c>
      <c r="M2053" s="2">
        <f>L2053+1</f>
        <v>2015</v>
      </c>
      <c r="N2053" s="2">
        <f t="shared" si="1039"/>
        <v>2016</v>
      </c>
      <c r="O2053" s="2">
        <f t="shared" si="1039"/>
        <v>2017</v>
      </c>
      <c r="P2053" s="2">
        <f t="shared" si="1039"/>
        <v>2018</v>
      </c>
      <c r="Q2053" s="2">
        <f t="shared" ref="Q2053" si="1040">P2053+1</f>
        <v>2019</v>
      </c>
      <c r="R2053" s="2">
        <f t="shared" ref="R2053" si="1041">Q2053+1</f>
        <v>2020</v>
      </c>
      <c r="S2053" s="2">
        <f>R2053+1</f>
        <v>2021</v>
      </c>
      <c r="T2053" s="2">
        <f>S2053+1</f>
        <v>2022</v>
      </c>
      <c r="U2053" s="2">
        <f>T2053+1</f>
        <v>2023</v>
      </c>
      <c r="V2053" s="2">
        <f>U2053+1</f>
        <v>2024</v>
      </c>
    </row>
    <row r="2054" spans="6:22">
      <c r="G2054" s="60" t="s">
        <v>68</v>
      </c>
      <c r="H2054" s="55"/>
      <c r="I2054" s="3">
        <v>31837</v>
      </c>
      <c r="J2054" s="45">
        <f>I2054</f>
        <v>31837</v>
      </c>
      <c r="K2054" s="102"/>
      <c r="L2054" s="102"/>
      <c r="M2054" s="102"/>
      <c r="N2054" s="102"/>
      <c r="O2054" s="102"/>
      <c r="P2054" s="102"/>
      <c r="Q2054" s="102"/>
      <c r="R2054" s="102"/>
      <c r="S2054" s="102"/>
      <c r="T2054" s="210"/>
      <c r="U2054" s="210"/>
      <c r="V2054" s="376"/>
    </row>
    <row r="2055" spans="6:22">
      <c r="G2055" s="60" t="s">
        <v>69</v>
      </c>
      <c r="H2055" s="55"/>
      <c r="I2055" s="122">
        <f>J2055</f>
        <v>0</v>
      </c>
      <c r="J2055" s="10"/>
      <c r="K2055" s="58"/>
      <c r="L2055" s="58"/>
      <c r="M2055" s="58"/>
      <c r="N2055" s="58"/>
      <c r="O2055" s="58"/>
      <c r="P2055" s="58"/>
      <c r="Q2055" s="58"/>
      <c r="R2055" s="58"/>
      <c r="S2055" s="58"/>
      <c r="T2055" s="211"/>
      <c r="U2055" s="211"/>
      <c r="V2055" s="377"/>
    </row>
    <row r="2056" spans="6:22">
      <c r="G2056" s="60" t="s">
        <v>70</v>
      </c>
      <c r="H2056" s="55"/>
      <c r="I2056" s="46"/>
      <c r="J2056" s="10">
        <f>J2040</f>
        <v>28557</v>
      </c>
      <c r="K2056" s="54">
        <f>J2056</f>
        <v>28557</v>
      </c>
      <c r="L2056" s="58"/>
      <c r="M2056" s="58"/>
      <c r="N2056" s="58"/>
      <c r="O2056" s="58"/>
      <c r="P2056" s="58"/>
      <c r="Q2056" s="58"/>
      <c r="R2056" s="58"/>
      <c r="S2056" s="58"/>
      <c r="T2056" s="211"/>
      <c r="U2056" s="211"/>
      <c r="V2056" s="377"/>
    </row>
    <row r="2057" spans="6:22">
      <c r="G2057" s="60" t="s">
        <v>71</v>
      </c>
      <c r="H2057" s="55"/>
      <c r="I2057" s="46"/>
      <c r="J2057" s="54">
        <f>K2057</f>
        <v>0</v>
      </c>
      <c r="K2057" s="10"/>
      <c r="L2057" s="58"/>
      <c r="M2057" s="58"/>
      <c r="N2057" s="58"/>
      <c r="O2057" s="58"/>
      <c r="P2057" s="58"/>
      <c r="Q2057" s="58"/>
      <c r="R2057" s="58"/>
      <c r="S2057" s="58"/>
      <c r="T2057" s="211"/>
      <c r="U2057" s="211"/>
      <c r="V2057" s="377"/>
    </row>
    <row r="2058" spans="6:22">
      <c r="G2058" s="60" t="s">
        <v>170</v>
      </c>
      <c r="H2058" s="55"/>
      <c r="I2058" s="46"/>
      <c r="J2058" s="114"/>
      <c r="K2058" s="10">
        <f>K2040</f>
        <v>26084</v>
      </c>
      <c r="L2058" s="115">
        <f>K2058</f>
        <v>26084</v>
      </c>
      <c r="M2058" s="58"/>
      <c r="N2058" s="58"/>
      <c r="O2058" s="58"/>
      <c r="P2058" s="58"/>
      <c r="Q2058" s="58"/>
      <c r="R2058" s="58"/>
      <c r="S2058" s="58"/>
      <c r="T2058" s="140"/>
      <c r="U2058" s="140"/>
      <c r="V2058" s="378"/>
    </row>
    <row r="2059" spans="6:22">
      <c r="G2059" s="60" t="s">
        <v>171</v>
      </c>
      <c r="H2059" s="55"/>
      <c r="I2059" s="46"/>
      <c r="J2059" s="114"/>
      <c r="K2059" s="54">
        <f>L2059</f>
        <v>0</v>
      </c>
      <c r="L2059" s="10"/>
      <c r="M2059" s="58"/>
      <c r="N2059" s="58"/>
      <c r="O2059" s="58" t="s">
        <v>169</v>
      </c>
      <c r="P2059" s="58" t="s">
        <v>169</v>
      </c>
      <c r="Q2059" s="58"/>
      <c r="R2059" s="58"/>
      <c r="S2059" s="58"/>
      <c r="T2059" s="140"/>
      <c r="U2059" s="140"/>
      <c r="V2059" s="378"/>
    </row>
    <row r="2060" spans="6:22">
      <c r="G2060" s="60" t="s">
        <v>172</v>
      </c>
      <c r="H2060" s="55"/>
      <c r="I2060" s="46"/>
      <c r="J2060" s="114"/>
      <c r="K2060" s="114"/>
      <c r="L2060" s="10">
        <f>L2040</f>
        <v>29478</v>
      </c>
      <c r="M2060" s="115">
        <f>L2060</f>
        <v>29478</v>
      </c>
      <c r="N2060" s="114"/>
      <c r="O2060" s="58"/>
      <c r="P2060" s="58"/>
      <c r="Q2060" s="58"/>
      <c r="R2060" s="58"/>
      <c r="S2060" s="58"/>
      <c r="T2060" s="140"/>
      <c r="U2060" s="140"/>
      <c r="V2060" s="378"/>
    </row>
    <row r="2061" spans="6:22">
      <c r="G2061" s="60" t="s">
        <v>173</v>
      </c>
      <c r="H2061" s="55"/>
      <c r="I2061" s="46"/>
      <c r="J2061" s="114"/>
      <c r="K2061" s="114"/>
      <c r="L2061" s="54"/>
      <c r="M2061" s="10"/>
      <c r="N2061" s="114"/>
      <c r="O2061" s="58"/>
      <c r="P2061" s="58"/>
      <c r="Q2061" s="58"/>
      <c r="R2061" s="58"/>
      <c r="S2061" s="58"/>
      <c r="T2061" s="140"/>
      <c r="U2061" s="140"/>
      <c r="V2061" s="378"/>
    </row>
    <row r="2062" spans="6:22">
      <c r="G2062" s="60" t="s">
        <v>174</v>
      </c>
      <c r="H2062" s="55"/>
      <c r="I2062" s="46"/>
      <c r="J2062" s="114"/>
      <c r="K2062" s="114"/>
      <c r="L2062" s="114"/>
      <c r="M2062" s="10">
        <f>M2040</f>
        <v>24062</v>
      </c>
      <c r="N2062" s="115">
        <f>M2062</f>
        <v>24062</v>
      </c>
      <c r="O2062" s="58"/>
      <c r="P2062" s="58"/>
      <c r="Q2062" s="58"/>
      <c r="R2062" s="58"/>
      <c r="S2062" s="58"/>
      <c r="T2062" s="140"/>
      <c r="U2062" s="140"/>
      <c r="V2062" s="378"/>
    </row>
    <row r="2063" spans="6:22">
      <c r="G2063" s="60" t="s">
        <v>175</v>
      </c>
      <c r="H2063" s="55"/>
      <c r="I2063" s="46"/>
      <c r="J2063" s="114"/>
      <c r="K2063" s="114"/>
      <c r="L2063" s="114"/>
      <c r="M2063" s="54"/>
      <c r="N2063" s="10"/>
      <c r="O2063" s="58"/>
      <c r="P2063" s="58"/>
      <c r="Q2063" s="58"/>
      <c r="R2063" s="58"/>
      <c r="S2063" s="58"/>
      <c r="T2063" s="140"/>
      <c r="U2063" s="140"/>
      <c r="V2063" s="378"/>
    </row>
    <row r="2064" spans="6:22">
      <c r="G2064" s="60" t="s">
        <v>176</v>
      </c>
      <c r="H2064" s="55"/>
      <c r="I2064" s="46"/>
      <c r="J2064" s="114"/>
      <c r="K2064" s="114"/>
      <c r="L2064" s="114"/>
      <c r="M2064" s="114"/>
      <c r="N2064" s="143"/>
      <c r="O2064" s="116">
        <f>N2064</f>
        <v>0</v>
      </c>
      <c r="P2064" s="58"/>
      <c r="Q2064" s="58"/>
      <c r="R2064" s="58"/>
      <c r="S2064" s="58"/>
      <c r="T2064" s="140"/>
      <c r="U2064" s="140"/>
      <c r="V2064" s="378"/>
    </row>
    <row r="2065" spans="2:22">
      <c r="G2065" s="60" t="s">
        <v>167</v>
      </c>
      <c r="I2065" s="46"/>
      <c r="J2065" s="114"/>
      <c r="K2065" s="114"/>
      <c r="L2065" s="114"/>
      <c r="M2065" s="114"/>
      <c r="N2065" s="144">
        <v>0</v>
      </c>
      <c r="O2065" s="117"/>
      <c r="P2065" s="58"/>
      <c r="Q2065" s="58"/>
      <c r="R2065" s="58"/>
      <c r="S2065" s="58"/>
      <c r="T2065" s="140"/>
      <c r="U2065" s="140"/>
      <c r="V2065" s="378"/>
    </row>
    <row r="2066" spans="2:22">
      <c r="G2066" s="60" t="s">
        <v>168</v>
      </c>
      <c r="I2066" s="46"/>
      <c r="J2066" s="114"/>
      <c r="K2066" s="114"/>
      <c r="L2066" s="114"/>
      <c r="M2066" s="114"/>
      <c r="N2066" s="114"/>
      <c r="O2066" s="117"/>
      <c r="P2066" s="116">
        <f>O2066</f>
        <v>0</v>
      </c>
      <c r="Q2066" s="58"/>
      <c r="R2066" s="58"/>
      <c r="S2066" s="58"/>
      <c r="T2066" s="140"/>
      <c r="U2066" s="140"/>
      <c r="V2066" s="378"/>
    </row>
    <row r="2067" spans="2:22">
      <c r="G2067" s="60" t="s">
        <v>185</v>
      </c>
      <c r="I2067" s="46"/>
      <c r="J2067" s="114"/>
      <c r="K2067" s="114"/>
      <c r="L2067" s="114"/>
      <c r="M2067" s="114"/>
      <c r="N2067" s="114"/>
      <c r="O2067" s="116"/>
      <c r="P2067" s="117"/>
      <c r="Q2067" s="58"/>
      <c r="R2067" s="58"/>
      <c r="S2067" s="58"/>
      <c r="T2067" s="140"/>
      <c r="U2067" s="140"/>
      <c r="V2067" s="378"/>
    </row>
    <row r="2068" spans="2:22">
      <c r="G2068" s="60" t="s">
        <v>186</v>
      </c>
      <c r="I2068" s="46"/>
      <c r="J2068" s="114"/>
      <c r="K2068" s="114"/>
      <c r="L2068" s="114"/>
      <c r="M2068" s="114"/>
      <c r="N2068" s="114"/>
      <c r="O2068" s="114"/>
      <c r="P2068" s="117"/>
      <c r="Q2068" s="54">
        <f>P2068</f>
        <v>0</v>
      </c>
      <c r="R2068" s="58"/>
      <c r="S2068" s="58"/>
      <c r="T2068" s="140"/>
      <c r="U2068" s="140"/>
      <c r="V2068" s="378"/>
    </row>
    <row r="2069" spans="2:22">
      <c r="G2069" s="60" t="s">
        <v>187</v>
      </c>
      <c r="I2069" s="46"/>
      <c r="J2069" s="114"/>
      <c r="K2069" s="114"/>
      <c r="L2069" s="114"/>
      <c r="M2069" s="114"/>
      <c r="N2069" s="114"/>
      <c r="O2069" s="114"/>
      <c r="P2069" s="116"/>
      <c r="Q2069" s="275"/>
      <c r="R2069" s="58"/>
      <c r="S2069" s="58"/>
      <c r="T2069" s="140"/>
      <c r="U2069" s="140"/>
      <c r="V2069" s="378"/>
    </row>
    <row r="2070" spans="2:22">
      <c r="G2070" s="60" t="s">
        <v>188</v>
      </c>
      <c r="I2070" s="46"/>
      <c r="J2070" s="114"/>
      <c r="K2070" s="114"/>
      <c r="L2070" s="114"/>
      <c r="M2070" s="114"/>
      <c r="N2070" s="114"/>
      <c r="O2070" s="114"/>
      <c r="P2070" s="114"/>
      <c r="Q2070" s="117"/>
      <c r="R2070" s="145">
        <f>Q2070</f>
        <v>0</v>
      </c>
      <c r="S2070" s="58"/>
      <c r="T2070" s="140"/>
      <c r="U2070" s="140"/>
      <c r="V2070" s="378"/>
    </row>
    <row r="2071" spans="2:22">
      <c r="G2071" s="60" t="s">
        <v>189</v>
      </c>
      <c r="I2071" s="46"/>
      <c r="J2071" s="114"/>
      <c r="K2071" s="114"/>
      <c r="L2071" s="114"/>
      <c r="M2071" s="114"/>
      <c r="N2071" s="114"/>
      <c r="O2071" s="114"/>
      <c r="P2071" s="114"/>
      <c r="Q2071" s="145">
        <v>36231</v>
      </c>
      <c r="R2071" s="167">
        <v>36231</v>
      </c>
      <c r="S2071" s="58"/>
      <c r="T2071" s="140"/>
      <c r="U2071" s="140"/>
      <c r="V2071" s="378"/>
    </row>
    <row r="2072" spans="2:22">
      <c r="G2072" s="60" t="s">
        <v>190</v>
      </c>
      <c r="I2072" s="46"/>
      <c r="J2072" s="114"/>
      <c r="K2072" s="114"/>
      <c r="L2072" s="114"/>
      <c r="M2072" s="114"/>
      <c r="N2072" s="114"/>
      <c r="O2072" s="114"/>
      <c r="P2072" s="114"/>
      <c r="Q2072" s="114"/>
      <c r="R2072" s="167"/>
      <c r="S2072" s="145">
        <f>R2072</f>
        <v>0</v>
      </c>
      <c r="T2072" s="140">
        <f>S2072</f>
        <v>0</v>
      </c>
      <c r="U2072" s="140">
        <f>T2072</f>
        <v>0</v>
      </c>
      <c r="V2072" s="378">
        <f>U2072</f>
        <v>0</v>
      </c>
    </row>
    <row r="2073" spans="2:22">
      <c r="G2073" s="60" t="s">
        <v>199</v>
      </c>
      <c r="I2073" s="46"/>
      <c r="J2073" s="114"/>
      <c r="K2073" s="114"/>
      <c r="L2073" s="114"/>
      <c r="M2073" s="114"/>
      <c r="N2073" s="114"/>
      <c r="O2073" s="114"/>
      <c r="P2073" s="114"/>
      <c r="Q2073" s="114"/>
      <c r="R2073" s="116">
        <v>25000</v>
      </c>
      <c r="S2073" s="167">
        <v>25000</v>
      </c>
      <c r="T2073" s="140"/>
      <c r="U2073" s="140"/>
      <c r="V2073" s="378"/>
    </row>
    <row r="2074" spans="2:22">
      <c r="G2074" s="60" t="s">
        <v>200</v>
      </c>
      <c r="I2074" s="46"/>
      <c r="J2074" s="114"/>
      <c r="K2074" s="114"/>
      <c r="L2074" s="114"/>
      <c r="M2074" s="114"/>
      <c r="N2074" s="114"/>
      <c r="O2074" s="114"/>
      <c r="P2074" s="114"/>
      <c r="Q2074" s="114"/>
      <c r="R2074" s="114"/>
      <c r="S2074" s="167"/>
      <c r="T2074" s="145"/>
      <c r="U2074" s="140"/>
      <c r="V2074" s="378"/>
    </row>
    <row r="2075" spans="2:22">
      <c r="G2075" s="60" t="s">
        <v>308</v>
      </c>
      <c r="I2075" s="46"/>
      <c r="J2075" s="114"/>
      <c r="K2075" s="114"/>
      <c r="L2075" s="114"/>
      <c r="M2075" s="114"/>
      <c r="N2075" s="114"/>
      <c r="O2075" s="114"/>
      <c r="P2075" s="114"/>
      <c r="Q2075" s="114"/>
      <c r="R2075" s="114"/>
      <c r="S2075" s="116"/>
      <c r="T2075" s="167"/>
      <c r="U2075" s="140"/>
      <c r="V2075" s="378"/>
    </row>
    <row r="2076" spans="2:22">
      <c r="G2076" s="60" t="s">
        <v>307</v>
      </c>
      <c r="I2076" s="110"/>
      <c r="J2076" s="103"/>
      <c r="K2076" s="103"/>
      <c r="L2076" s="103"/>
      <c r="M2076" s="103"/>
      <c r="N2076" s="103"/>
      <c r="O2076" s="103"/>
      <c r="P2076" s="103"/>
      <c r="Q2076" s="103"/>
      <c r="R2076" s="103"/>
      <c r="S2076" s="103"/>
      <c r="T2076" s="167"/>
      <c r="U2076" s="145"/>
      <c r="V2076" s="347"/>
    </row>
    <row r="2077" spans="2:22">
      <c r="G2077" s="60" t="s">
        <v>318</v>
      </c>
      <c r="I2077" s="110"/>
      <c r="J2077" s="103"/>
      <c r="K2077" s="103"/>
      <c r="L2077" s="103"/>
      <c r="M2077" s="103"/>
      <c r="N2077" s="103"/>
      <c r="O2077" s="103"/>
      <c r="P2077" s="103"/>
      <c r="Q2077" s="103"/>
      <c r="R2077" s="103"/>
      <c r="S2077" s="103"/>
      <c r="T2077" s="116"/>
      <c r="U2077" s="367"/>
      <c r="V2077" s="389"/>
    </row>
    <row r="2078" spans="2:22">
      <c r="G2078" s="60" t="s">
        <v>319</v>
      </c>
      <c r="I2078" s="47"/>
      <c r="J2078" s="188"/>
      <c r="K2078" s="188"/>
      <c r="L2078" s="188"/>
      <c r="M2078" s="188"/>
      <c r="N2078" s="188"/>
      <c r="O2078" s="188"/>
      <c r="P2078" s="188"/>
      <c r="Q2078" s="188"/>
      <c r="R2078" s="188"/>
      <c r="S2078" s="188"/>
      <c r="T2078" s="188"/>
      <c r="U2078" s="391"/>
      <c r="V2078" s="390"/>
    </row>
    <row r="2079" spans="2:22">
      <c r="B2079" s="1" t="s">
        <v>130</v>
      </c>
      <c r="G2079" s="26" t="s">
        <v>17</v>
      </c>
      <c r="I2079" s="7">
        <f xml:space="preserve"> I2055 - I2054</f>
        <v>-31837</v>
      </c>
      <c r="J2079" s="7">
        <f xml:space="preserve"> J2054 + J2057 - J2056 - J2055</f>
        <v>3280</v>
      </c>
      <c r="K2079" s="7">
        <f>K2056 - K2057 - K2058</f>
        <v>2473</v>
      </c>
      <c r="L2079" s="7">
        <f>L2058-L2059-L2060</f>
        <v>-3394</v>
      </c>
      <c r="M2079" s="7">
        <f>M2060-M2061-M2062</f>
        <v>5416</v>
      </c>
      <c r="N2079" s="7">
        <f>N2062-N2063-N2064</f>
        <v>24062</v>
      </c>
      <c r="O2079" s="7">
        <f t="shared" ref="O2079:P2079" si="1042">O2062-O2063-O2064</f>
        <v>0</v>
      </c>
      <c r="P2079" s="148">
        <f t="shared" si="1042"/>
        <v>0</v>
      </c>
      <c r="Q2079" s="148">
        <f>Q2069-Q2070+Q2071</f>
        <v>36231</v>
      </c>
      <c r="R2079" s="148">
        <f>R2070-R2071-R2072+R2073</f>
        <v>-11231</v>
      </c>
      <c r="S2079" s="7">
        <f>S2072-S2073-S2074</f>
        <v>-25000</v>
      </c>
      <c r="T2079" s="7">
        <f>T2074-T2075-T2076</f>
        <v>0</v>
      </c>
      <c r="U2079" s="132">
        <f>U2074-U2075-U2076</f>
        <v>0</v>
      </c>
      <c r="V2079" s="7">
        <f>V2074-V2075-V2076</f>
        <v>0</v>
      </c>
    </row>
    <row r="2080" spans="2:22">
      <c r="G2080" s="6"/>
      <c r="I2080" s="148"/>
      <c r="J2080" s="148"/>
      <c r="K2080" s="148"/>
      <c r="L2080" s="148"/>
      <c r="M2080" s="148"/>
      <c r="N2080" s="148"/>
      <c r="O2080" s="148"/>
      <c r="P2080" s="148"/>
      <c r="Q2080" s="148"/>
      <c r="R2080" s="148"/>
      <c r="S2080" s="148"/>
      <c r="T2080" s="148"/>
      <c r="U2080" s="386"/>
      <c r="V2080" s="148"/>
    </row>
    <row r="2081" spans="1:22">
      <c r="G2081" s="26" t="s">
        <v>12</v>
      </c>
      <c r="H2081" s="55"/>
      <c r="I2081" s="149"/>
      <c r="J2081" s="150"/>
      <c r="K2081" s="150"/>
      <c r="L2081" s="150"/>
      <c r="M2081" s="150"/>
      <c r="N2081" s="150"/>
      <c r="O2081" s="150"/>
      <c r="P2081" s="150"/>
      <c r="Q2081" s="150"/>
      <c r="R2081" s="150"/>
      <c r="S2081" s="150"/>
      <c r="T2081" s="150"/>
      <c r="U2081" s="150"/>
      <c r="V2081" s="384"/>
    </row>
    <row r="2082" spans="1:22">
      <c r="G2082" s="6"/>
      <c r="I2082" s="148"/>
      <c r="J2082" s="148"/>
      <c r="K2082" s="148"/>
      <c r="L2082" s="148"/>
      <c r="M2082" s="148"/>
      <c r="N2082" s="148"/>
      <c r="O2082" s="148"/>
      <c r="P2082" s="148"/>
      <c r="Q2082" s="148"/>
      <c r="R2082" s="148"/>
      <c r="S2082" s="148"/>
      <c r="T2082" s="148"/>
      <c r="U2082" s="148"/>
      <c r="V2082" s="148"/>
    </row>
    <row r="2083" spans="1:22" ht="18.75">
      <c r="C2083" s="1" t="s">
        <v>130</v>
      </c>
      <c r="D2083" s="1" t="s">
        <v>131</v>
      </c>
      <c r="E2083" s="1" t="s">
        <v>107</v>
      </c>
      <c r="F2083" s="9" t="s">
        <v>26</v>
      </c>
      <c r="H2083" s="55"/>
      <c r="I2083" s="151">
        <f t="shared" ref="I2083:P2083" si="1043" xml:space="preserve"> I2040 + I2045 - I2051 + I2079 + I2081</f>
        <v>0</v>
      </c>
      <c r="J2083" s="152">
        <f t="shared" si="1043"/>
        <v>31837</v>
      </c>
      <c r="K2083" s="152">
        <f t="shared" si="1043"/>
        <v>28557</v>
      </c>
      <c r="L2083" s="152">
        <f t="shared" si="1043"/>
        <v>26084</v>
      </c>
      <c r="M2083" s="152">
        <f t="shared" si="1043"/>
        <v>29478</v>
      </c>
      <c r="N2083" s="152">
        <f xml:space="preserve"> N2040 + N2045 - N2051 + N2079 + N2081</f>
        <v>53149</v>
      </c>
      <c r="O2083" s="152">
        <f t="shared" si="1043"/>
        <v>25507</v>
      </c>
      <c r="P2083" s="152">
        <f t="shared" si="1043"/>
        <v>26729</v>
      </c>
      <c r="Q2083" s="152">
        <f xml:space="preserve"> Q2040 + Q2045 - Q2051 + Q2079 + Q2081</f>
        <v>47404.412668069781</v>
      </c>
      <c r="R2083" s="152">
        <f xml:space="preserve"> R2040 + R2045-R2071+R2073 - R2051</f>
        <v>27956.279778484546</v>
      </c>
      <c r="S2083" s="152">
        <f>S2040+S2079</f>
        <v>13642</v>
      </c>
      <c r="T2083" s="152">
        <f>T2040+T2079</f>
        <v>30827</v>
      </c>
      <c r="U2083" s="152">
        <f>U2040+U2079</f>
        <v>28628</v>
      </c>
      <c r="V2083" s="385">
        <f>V2040+V2079</f>
        <v>37810.930502208677</v>
      </c>
    </row>
    <row r="2084" spans="1:22">
      <c r="G2084" s="6"/>
      <c r="I2084" s="7"/>
      <c r="J2084" s="7"/>
      <c r="K2084" s="7"/>
      <c r="L2084" s="23"/>
      <c r="M2084" s="23"/>
      <c r="N2084" s="23"/>
      <c r="O2084" s="23"/>
      <c r="P2084" s="23"/>
      <c r="Q2084" s="23"/>
      <c r="R2084" s="23"/>
      <c r="S2084" s="23"/>
      <c r="T2084" s="23"/>
      <c r="U2084" s="23"/>
      <c r="V2084" s="23"/>
    </row>
    <row r="2085" spans="1:22" ht="15.75" thickBot="1">
      <c r="S2085" s="1"/>
    </row>
    <row r="2086" spans="1:22">
      <c r="F2086" s="8"/>
      <c r="G2086" s="8"/>
      <c r="H2086" s="8"/>
      <c r="I2086" s="8"/>
      <c r="J2086" s="8"/>
      <c r="K2086" s="8"/>
      <c r="L2086" s="8"/>
      <c r="M2086" s="8"/>
      <c r="N2086" s="8"/>
      <c r="O2086" s="8"/>
      <c r="P2086" s="8"/>
      <c r="Q2086" s="8"/>
      <c r="R2086" s="8"/>
      <c r="S2086" s="8"/>
      <c r="T2086" s="8"/>
      <c r="U2086" s="8"/>
      <c r="V2086" s="8"/>
    </row>
    <row r="2087" spans="1:22" ht="15.75" thickBot="1">
      <c r="S2087" s="1"/>
    </row>
    <row r="2088" spans="1:22" ht="21.75" thickBot="1">
      <c r="F2088" s="13" t="s">
        <v>4</v>
      </c>
      <c r="G2088" s="13"/>
      <c r="H2088" s="179" t="s">
        <v>132</v>
      </c>
      <c r="I2088" s="177"/>
      <c r="S2088" s="1"/>
    </row>
    <row r="2089" spans="1:22">
      <c r="S2089" s="1"/>
    </row>
    <row r="2090" spans="1:22" ht="18.75">
      <c r="F2090" s="9" t="s">
        <v>21</v>
      </c>
      <c r="G2090" s="9"/>
      <c r="I2090" s="2">
        <f>'Facility Detail'!$G$3475</f>
        <v>2011</v>
      </c>
      <c r="J2090" s="2">
        <f t="shared" ref="J2090:P2090" si="1044">I2090+1</f>
        <v>2012</v>
      </c>
      <c r="K2090" s="2">
        <f t="shared" si="1044"/>
        <v>2013</v>
      </c>
      <c r="L2090" s="2">
        <f t="shared" si="1044"/>
        <v>2014</v>
      </c>
      <c r="M2090" s="2">
        <f>L2090+1</f>
        <v>2015</v>
      </c>
      <c r="N2090" s="2">
        <f t="shared" si="1044"/>
        <v>2016</v>
      </c>
      <c r="O2090" s="2">
        <f t="shared" si="1044"/>
        <v>2017</v>
      </c>
      <c r="P2090" s="2">
        <f t="shared" si="1044"/>
        <v>2018</v>
      </c>
      <c r="Q2090" s="2">
        <f t="shared" ref="Q2090" si="1045">P2090+1</f>
        <v>2019</v>
      </c>
      <c r="R2090" s="2">
        <f t="shared" ref="R2090" si="1046">Q2090+1</f>
        <v>2020</v>
      </c>
      <c r="S2090" s="2">
        <f>R2090+1</f>
        <v>2021</v>
      </c>
      <c r="T2090" s="2">
        <f>S2090+1</f>
        <v>2022</v>
      </c>
      <c r="U2090" s="2">
        <f>T2090+1</f>
        <v>2023</v>
      </c>
      <c r="V2090" s="2">
        <f>U2090+1</f>
        <v>2024</v>
      </c>
    </row>
    <row r="2091" spans="1:22">
      <c r="G2091" s="60" t="str">
        <f>"Total MWh Produced / Purchased from " &amp; H2088</f>
        <v>Total MWh Produced / Purchased from Marengo II</v>
      </c>
      <c r="H2091" s="55"/>
      <c r="I2091" s="3">
        <v>194378</v>
      </c>
      <c r="J2091" s="4">
        <v>177552</v>
      </c>
      <c r="K2091" s="4">
        <v>154612</v>
      </c>
      <c r="L2091" s="4">
        <v>174766</v>
      </c>
      <c r="M2091" s="4">
        <v>137848</v>
      </c>
      <c r="N2091" s="4">
        <v>170369</v>
      </c>
      <c r="O2091" s="4">
        <v>153361</v>
      </c>
      <c r="P2091" s="4">
        <v>164436</v>
      </c>
      <c r="Q2091" s="4">
        <v>91366</v>
      </c>
      <c r="R2091" s="4">
        <v>211675</v>
      </c>
      <c r="S2091" s="4">
        <v>247430</v>
      </c>
      <c r="T2091" s="4">
        <v>196630</v>
      </c>
      <c r="U2091" s="4">
        <v>190643</v>
      </c>
      <c r="V2091" s="369">
        <v>232618.04060422981</v>
      </c>
    </row>
    <row r="2092" spans="1:22">
      <c r="G2092" s="60" t="s">
        <v>25</v>
      </c>
      <c r="H2092" s="55"/>
      <c r="I2092" s="260">
        <v>1</v>
      </c>
      <c r="J2092" s="41">
        <v>1</v>
      </c>
      <c r="K2092" s="41">
        <v>1</v>
      </c>
      <c r="L2092" s="41">
        <v>1</v>
      </c>
      <c r="M2092" s="41">
        <v>1</v>
      </c>
      <c r="N2092" s="41">
        <v>1</v>
      </c>
      <c r="O2092" s="41">
        <v>1</v>
      </c>
      <c r="P2092" s="41">
        <v>1</v>
      </c>
      <c r="Q2092" s="41">
        <v>1</v>
      </c>
      <c r="R2092" s="41">
        <v>1</v>
      </c>
      <c r="S2092" s="41">
        <v>1</v>
      </c>
      <c r="T2092" s="41">
        <v>1</v>
      </c>
      <c r="U2092" s="41">
        <v>1</v>
      </c>
      <c r="V2092" s="387">
        <v>1</v>
      </c>
    </row>
    <row r="2093" spans="1:22">
      <c r="G2093" s="60" t="s">
        <v>20</v>
      </c>
      <c r="H2093" s="55"/>
      <c r="I2093" s="261">
        <v>7.8921000000000005E-2</v>
      </c>
      <c r="J2093" s="36">
        <v>7.9619999999999996E-2</v>
      </c>
      <c r="K2093" s="36">
        <v>7.8747999999999999E-2</v>
      </c>
      <c r="L2093" s="36">
        <v>8.0235000000000001E-2</v>
      </c>
      <c r="M2093" s="36">
        <v>8.0535999999999996E-2</v>
      </c>
      <c r="N2093" s="36">
        <v>8.1698151927344531E-2</v>
      </c>
      <c r="O2093" s="36">
        <v>8.0833713568703974E-2</v>
      </c>
      <c r="P2093" s="36">
        <v>7.9451999999999995E-2</v>
      </c>
      <c r="Q2093" s="36">
        <v>7.6724662968274293E-2</v>
      </c>
      <c r="R2093" s="36">
        <f>R2039</f>
        <v>8.1268700519883177E-2</v>
      </c>
      <c r="S2093" s="36">
        <f>S2</f>
        <v>7.9696892166366717E-2</v>
      </c>
      <c r="T2093" s="36">
        <f>T2</f>
        <v>7.8737918965874246E-2</v>
      </c>
      <c r="U2093" s="36">
        <f>U2</f>
        <v>7.7386335360771719E-2</v>
      </c>
      <c r="V2093" s="388">
        <f>V2</f>
        <v>7.7478165526227077E-2</v>
      </c>
    </row>
    <row r="2094" spans="1:22">
      <c r="A2094" s="1" t="s">
        <v>132</v>
      </c>
      <c r="G2094" s="26" t="s">
        <v>22</v>
      </c>
      <c r="H2094" s="6"/>
      <c r="I2094" s="30">
        <v>15341</v>
      </c>
      <c r="J2094" s="30">
        <v>14137</v>
      </c>
      <c r="K2094" s="30">
        <v>12175</v>
      </c>
      <c r="L2094" s="30">
        <v>14022</v>
      </c>
      <c r="M2094" s="30">
        <v>11102</v>
      </c>
      <c r="N2094" s="155">
        <v>13918</v>
      </c>
      <c r="O2094" s="155">
        <v>12396</v>
      </c>
      <c r="P2094" s="155">
        <v>13065</v>
      </c>
      <c r="Q2094" s="155">
        <f>Q2091*Q2093</f>
        <v>7010.0255567593495</v>
      </c>
      <c r="R2094" s="155">
        <f>R2091*R2093</f>
        <v>17202.552182546271</v>
      </c>
      <c r="S2094" s="155">
        <f>ROUNDUP(S2091*S2093,0)</f>
        <v>19720</v>
      </c>
      <c r="T2094" s="155">
        <f>ROUNDUP(T2091*T2093,0)</f>
        <v>15483</v>
      </c>
      <c r="U2094" s="155">
        <f>ROUNDDOWN(U2091*U2093,0)</f>
        <v>14753</v>
      </c>
      <c r="V2094" s="155">
        <f>V2091*V2093</f>
        <v>18022.819054321128</v>
      </c>
    </row>
    <row r="2095" spans="1:22">
      <c r="I2095" s="29"/>
      <c r="J2095" s="29"/>
      <c r="K2095" s="29"/>
      <c r="L2095" s="29"/>
      <c r="M2095" s="29"/>
      <c r="N2095" s="20"/>
      <c r="O2095" s="20"/>
      <c r="P2095" s="20"/>
      <c r="Q2095" s="20"/>
      <c r="R2095" s="20"/>
      <c r="S2095" s="20"/>
      <c r="T2095" s="20"/>
      <c r="U2095" s="20"/>
      <c r="V2095" s="20"/>
    </row>
    <row r="2096" spans="1:22" ht="18.75">
      <c r="F2096" s="9" t="s">
        <v>118</v>
      </c>
      <c r="I2096" s="2">
        <f>'Facility Detail'!$G$3475</f>
        <v>2011</v>
      </c>
      <c r="J2096" s="2">
        <f>I2096+1</f>
        <v>2012</v>
      </c>
      <c r="K2096" s="2">
        <f>J2096+1</f>
        <v>2013</v>
      </c>
      <c r="L2096" s="2">
        <f t="shared" ref="L2096:Q2096" si="1047">L2090</f>
        <v>2014</v>
      </c>
      <c r="M2096" s="2">
        <f t="shared" si="1047"/>
        <v>2015</v>
      </c>
      <c r="N2096" s="2">
        <f t="shared" si="1047"/>
        <v>2016</v>
      </c>
      <c r="O2096" s="2">
        <f t="shared" si="1047"/>
        <v>2017</v>
      </c>
      <c r="P2096" s="2">
        <f t="shared" si="1047"/>
        <v>2018</v>
      </c>
      <c r="Q2096" s="2">
        <f t="shared" si="1047"/>
        <v>2019</v>
      </c>
      <c r="R2096" s="2">
        <f t="shared" ref="R2096:S2096" si="1048">R2090</f>
        <v>2020</v>
      </c>
      <c r="S2096" s="2">
        <f t="shared" si="1048"/>
        <v>2021</v>
      </c>
      <c r="T2096" s="2">
        <f t="shared" ref="T2096:U2096" si="1049">T2090</f>
        <v>2022</v>
      </c>
      <c r="U2096" s="2">
        <f t="shared" si="1049"/>
        <v>2023</v>
      </c>
      <c r="V2096" s="2">
        <f t="shared" ref="V2096" si="1050">V2090</f>
        <v>2024</v>
      </c>
    </row>
    <row r="2097" spans="1:22">
      <c r="G2097" s="60" t="s">
        <v>10</v>
      </c>
      <c r="H2097" s="55"/>
      <c r="I2097" s="38">
        <f>IF($J46= "Eligible", I2094 * 'Facility Detail'!$G$3472, 0 )</f>
        <v>0</v>
      </c>
      <c r="J2097" s="11">
        <f>IF($J46= "Eligible", J2094 * 'Facility Detail'!$G$3472, 0 )</f>
        <v>0</v>
      </c>
      <c r="K2097" s="11">
        <f>IF($J46= "Eligible", K2094 * 'Facility Detail'!$G$3472, 0 )</f>
        <v>0</v>
      </c>
      <c r="L2097" s="11">
        <f>IF($J46= "Eligible", L2094 * 'Facility Detail'!$G$3472, 0 )</f>
        <v>0</v>
      </c>
      <c r="M2097" s="11">
        <f>IF($J46= "Eligible", M2094 * 'Facility Detail'!$G$3472, 0 )</f>
        <v>0</v>
      </c>
      <c r="N2097" s="11">
        <f>IF($J46= "Eligible", N2094 * 'Facility Detail'!$G$3472, 0 )</f>
        <v>0</v>
      </c>
      <c r="O2097" s="11">
        <f>IF($J46= "Eligible", O2094 * 'Facility Detail'!$G$3472, 0 )</f>
        <v>0</v>
      </c>
      <c r="P2097" s="11">
        <f>IF($J46= "Eligible", P2094 * 'Facility Detail'!$G$3472, 0 )</f>
        <v>0</v>
      </c>
      <c r="Q2097" s="11">
        <f>IF($J46= "Eligible", Q2094 * 'Facility Detail'!$G$3472, 0 )</f>
        <v>0</v>
      </c>
      <c r="R2097" s="11">
        <f>IF($J46= "Eligible", R2094 * 'Facility Detail'!$G$3472, 0 )</f>
        <v>0</v>
      </c>
      <c r="S2097" s="11">
        <f>IF($J46= "Eligible", S2094 * 'Facility Detail'!$G$3472, 0 )</f>
        <v>0</v>
      </c>
      <c r="T2097" s="11">
        <f>IF($J46= "Eligible", T2094 * 'Facility Detail'!$G$3472, 0 )</f>
        <v>0</v>
      </c>
      <c r="U2097" s="11">
        <f>IF($J46= "Eligible", U2094 * 'Facility Detail'!$G$3472, 0 )</f>
        <v>0</v>
      </c>
      <c r="V2097" s="370">
        <f>IF($J46= "Eligible", V2094 * 'Facility Detail'!$G$3472, 0 )</f>
        <v>0</v>
      </c>
    </row>
    <row r="2098" spans="1:22">
      <c r="G2098" s="60" t="s">
        <v>6</v>
      </c>
      <c r="H2098" s="55"/>
      <c r="I2098" s="39">
        <f t="shared" ref="I2098:V2098" si="1051">IF($K46= "Eligible", I2094, 0 )</f>
        <v>0</v>
      </c>
      <c r="J2098" s="187">
        <f t="shared" si="1051"/>
        <v>0</v>
      </c>
      <c r="K2098" s="187">
        <f t="shared" si="1051"/>
        <v>0</v>
      </c>
      <c r="L2098" s="187">
        <f t="shared" si="1051"/>
        <v>0</v>
      </c>
      <c r="M2098" s="187">
        <f t="shared" si="1051"/>
        <v>0</v>
      </c>
      <c r="N2098" s="187">
        <f t="shared" si="1051"/>
        <v>0</v>
      </c>
      <c r="O2098" s="187">
        <f t="shared" si="1051"/>
        <v>0</v>
      </c>
      <c r="P2098" s="187">
        <f t="shared" si="1051"/>
        <v>0</v>
      </c>
      <c r="Q2098" s="187">
        <f t="shared" si="1051"/>
        <v>0</v>
      </c>
      <c r="R2098" s="187">
        <f t="shared" si="1051"/>
        <v>0</v>
      </c>
      <c r="S2098" s="187">
        <f t="shared" si="1051"/>
        <v>0</v>
      </c>
      <c r="T2098" s="187">
        <f t="shared" si="1051"/>
        <v>0</v>
      </c>
      <c r="U2098" s="187">
        <f t="shared" si="1051"/>
        <v>0</v>
      </c>
      <c r="V2098" s="371">
        <f t="shared" si="1051"/>
        <v>0</v>
      </c>
    </row>
    <row r="2099" spans="1:22">
      <c r="G2099" s="26" t="s">
        <v>120</v>
      </c>
      <c r="H2099" s="6"/>
      <c r="I2099" s="32">
        <f>SUM(I2097:I2098)</f>
        <v>0</v>
      </c>
      <c r="J2099" s="33">
        <f t="shared" ref="J2099:S2099" si="1052">SUM(J2097:J2098)</f>
        <v>0</v>
      </c>
      <c r="K2099" s="33">
        <f t="shared" si="1052"/>
        <v>0</v>
      </c>
      <c r="L2099" s="33">
        <f t="shared" si="1052"/>
        <v>0</v>
      </c>
      <c r="M2099" s="33">
        <f t="shared" si="1052"/>
        <v>0</v>
      </c>
      <c r="N2099" s="33">
        <f t="shared" si="1052"/>
        <v>0</v>
      </c>
      <c r="O2099" s="33">
        <f t="shared" si="1052"/>
        <v>0</v>
      </c>
      <c r="P2099" s="33">
        <f t="shared" si="1052"/>
        <v>0</v>
      </c>
      <c r="Q2099" s="33">
        <f t="shared" si="1052"/>
        <v>0</v>
      </c>
      <c r="R2099" s="33">
        <f t="shared" si="1052"/>
        <v>0</v>
      </c>
      <c r="S2099" s="33">
        <f t="shared" si="1052"/>
        <v>0</v>
      </c>
      <c r="T2099" s="33">
        <f t="shared" ref="T2099:U2099" si="1053">SUM(T2097:T2098)</f>
        <v>0</v>
      </c>
      <c r="U2099" s="33">
        <f t="shared" si="1053"/>
        <v>0</v>
      </c>
      <c r="V2099" s="33">
        <f t="shared" ref="V2099" si="1054">SUM(V2097:V2098)</f>
        <v>0</v>
      </c>
    </row>
    <row r="2100" spans="1:22">
      <c r="I2100" s="31"/>
      <c r="J2100" s="24"/>
      <c r="K2100" s="24"/>
      <c r="L2100" s="24"/>
      <c r="M2100" s="24"/>
      <c r="N2100" s="24"/>
      <c r="O2100" s="24"/>
      <c r="P2100" s="24"/>
      <c r="Q2100" s="24"/>
      <c r="R2100" s="24"/>
      <c r="S2100" s="24"/>
      <c r="T2100" s="24"/>
      <c r="U2100" s="24"/>
      <c r="V2100" s="24"/>
    </row>
    <row r="2101" spans="1:22" ht="18.75">
      <c r="F2101" s="9" t="s">
        <v>30</v>
      </c>
      <c r="I2101" s="2">
        <f>'Facility Detail'!$G$3475</f>
        <v>2011</v>
      </c>
      <c r="J2101" s="2">
        <f>I2101+1</f>
        <v>2012</v>
      </c>
      <c r="K2101" s="2">
        <f>J2101+1</f>
        <v>2013</v>
      </c>
      <c r="L2101" s="2">
        <f t="shared" ref="L2101:Q2101" si="1055">L2090</f>
        <v>2014</v>
      </c>
      <c r="M2101" s="2">
        <f t="shared" si="1055"/>
        <v>2015</v>
      </c>
      <c r="N2101" s="2">
        <f t="shared" si="1055"/>
        <v>2016</v>
      </c>
      <c r="O2101" s="2">
        <f t="shared" si="1055"/>
        <v>2017</v>
      </c>
      <c r="P2101" s="2">
        <f t="shared" si="1055"/>
        <v>2018</v>
      </c>
      <c r="Q2101" s="2">
        <f t="shared" si="1055"/>
        <v>2019</v>
      </c>
      <c r="R2101" s="2">
        <f t="shared" ref="R2101:S2101" si="1056">R2090</f>
        <v>2020</v>
      </c>
      <c r="S2101" s="2">
        <f t="shared" si="1056"/>
        <v>2021</v>
      </c>
      <c r="T2101" s="2">
        <f t="shared" ref="T2101:U2101" si="1057">T2090</f>
        <v>2022</v>
      </c>
      <c r="U2101" s="2">
        <f t="shared" si="1057"/>
        <v>2023</v>
      </c>
      <c r="V2101" s="2">
        <f t="shared" ref="V2101" si="1058">V2090</f>
        <v>2024</v>
      </c>
    </row>
    <row r="2102" spans="1:22">
      <c r="G2102" s="60" t="s">
        <v>47</v>
      </c>
      <c r="H2102" s="55"/>
      <c r="I2102" s="69"/>
      <c r="J2102" s="70"/>
      <c r="K2102" s="70"/>
      <c r="L2102" s="70"/>
      <c r="M2102" s="70"/>
      <c r="N2102" s="70"/>
      <c r="O2102" s="70"/>
      <c r="P2102" s="70"/>
      <c r="Q2102" s="70"/>
      <c r="R2102" s="70"/>
      <c r="S2102" s="70"/>
      <c r="T2102" s="70"/>
      <c r="U2102" s="70"/>
      <c r="V2102" s="372"/>
    </row>
    <row r="2103" spans="1:22">
      <c r="G2103" s="61" t="s">
        <v>23</v>
      </c>
      <c r="H2103" s="129"/>
      <c r="I2103" s="71"/>
      <c r="J2103" s="72"/>
      <c r="K2103" s="72"/>
      <c r="L2103" s="72"/>
      <c r="M2103" s="72"/>
      <c r="N2103" s="72"/>
      <c r="O2103" s="72"/>
      <c r="P2103" s="72"/>
      <c r="Q2103" s="72"/>
      <c r="R2103" s="72"/>
      <c r="S2103" s="72"/>
      <c r="T2103" s="72"/>
      <c r="U2103" s="72"/>
      <c r="V2103" s="373"/>
    </row>
    <row r="2104" spans="1:22">
      <c r="G2104" s="61" t="s">
        <v>89</v>
      </c>
      <c r="H2104" s="128"/>
      <c r="I2104" s="43"/>
      <c r="J2104" s="44"/>
      <c r="K2104" s="44"/>
      <c r="L2104" s="44"/>
      <c r="M2104" s="44"/>
      <c r="N2104" s="44"/>
      <c r="O2104" s="44"/>
      <c r="P2104" s="44"/>
      <c r="Q2104" s="44"/>
      <c r="R2104" s="44"/>
      <c r="S2104" s="44"/>
      <c r="T2104" s="44"/>
      <c r="U2104" s="44"/>
      <c r="V2104" s="374"/>
    </row>
    <row r="2105" spans="1:22">
      <c r="G2105" s="26" t="s">
        <v>90</v>
      </c>
      <c r="I2105" s="7">
        <f t="shared" ref="I2105:O2105" si="1059">SUM(I2102:I2104)</f>
        <v>0</v>
      </c>
      <c r="J2105" s="7">
        <f t="shared" si="1059"/>
        <v>0</v>
      </c>
      <c r="K2105" s="7">
        <f t="shared" si="1059"/>
        <v>0</v>
      </c>
      <c r="L2105" s="7">
        <f t="shared" si="1059"/>
        <v>0</v>
      </c>
      <c r="M2105" s="7">
        <f t="shared" si="1059"/>
        <v>0</v>
      </c>
      <c r="N2105" s="7">
        <f t="shared" si="1059"/>
        <v>0</v>
      </c>
      <c r="O2105" s="7">
        <f t="shared" si="1059"/>
        <v>0</v>
      </c>
      <c r="P2105" s="7">
        <f t="shared" ref="P2105:Q2105" si="1060">SUM(P2102:P2104)</f>
        <v>0</v>
      </c>
      <c r="Q2105" s="7">
        <f t="shared" si="1060"/>
        <v>0</v>
      </c>
      <c r="R2105" s="7">
        <f t="shared" ref="R2105:S2105" si="1061">SUM(R2102:R2104)</f>
        <v>0</v>
      </c>
      <c r="S2105" s="7">
        <f t="shared" si="1061"/>
        <v>0</v>
      </c>
      <c r="T2105" s="7">
        <f t="shared" ref="T2105:U2105" si="1062">SUM(T2102:T2104)</f>
        <v>0</v>
      </c>
      <c r="U2105" s="132">
        <f t="shared" si="1062"/>
        <v>0</v>
      </c>
      <c r="V2105" s="7">
        <f t="shared" ref="V2105" si="1063">SUM(V2102:V2104)</f>
        <v>0</v>
      </c>
    </row>
    <row r="2106" spans="1:22">
      <c r="G2106" s="6"/>
      <c r="I2106" s="7"/>
      <c r="J2106" s="7"/>
      <c r="K2106" s="7"/>
      <c r="L2106" s="23"/>
      <c r="M2106" s="23"/>
      <c r="N2106" s="23"/>
      <c r="O2106" s="23"/>
      <c r="P2106" s="23"/>
      <c r="Q2106" s="23"/>
      <c r="R2106" s="23"/>
      <c r="S2106" s="23"/>
      <c r="T2106" s="23"/>
      <c r="U2106" s="23"/>
      <c r="V2106" s="23"/>
    </row>
    <row r="2107" spans="1:22" ht="18.75">
      <c r="F2107" s="9" t="s">
        <v>100</v>
      </c>
      <c r="I2107" s="2">
        <f>'Facility Detail'!$G$3475</f>
        <v>2011</v>
      </c>
      <c r="J2107" s="2">
        <f t="shared" ref="J2107:P2107" si="1064">I2107+1</f>
        <v>2012</v>
      </c>
      <c r="K2107" s="2">
        <f t="shared" si="1064"/>
        <v>2013</v>
      </c>
      <c r="L2107" s="2">
        <f t="shared" si="1064"/>
        <v>2014</v>
      </c>
      <c r="M2107" s="2">
        <f>L2107+1</f>
        <v>2015</v>
      </c>
      <c r="N2107" s="2">
        <f t="shared" si="1064"/>
        <v>2016</v>
      </c>
      <c r="O2107" s="2">
        <f t="shared" si="1064"/>
        <v>2017</v>
      </c>
      <c r="P2107" s="2">
        <f t="shared" si="1064"/>
        <v>2018</v>
      </c>
      <c r="Q2107" s="2">
        <f t="shared" ref="Q2107" si="1065">P2107+1</f>
        <v>2019</v>
      </c>
      <c r="R2107" s="2">
        <f t="shared" ref="R2107" si="1066">Q2107+1</f>
        <v>2020</v>
      </c>
      <c r="S2107" s="2">
        <f>R2107+1</f>
        <v>2021</v>
      </c>
      <c r="T2107" s="2">
        <f>S2107+1</f>
        <v>2022</v>
      </c>
      <c r="U2107" s="2">
        <f>T2107+1</f>
        <v>2023</v>
      </c>
      <c r="V2107" s="2">
        <f>U2107+1</f>
        <v>2024</v>
      </c>
    </row>
    <row r="2108" spans="1:22">
      <c r="G2108" s="60" t="s">
        <v>68</v>
      </c>
      <c r="H2108" s="55"/>
      <c r="I2108" s="3">
        <f>I2094</f>
        <v>15341</v>
      </c>
      <c r="J2108" s="45">
        <f>I2108</f>
        <v>15341</v>
      </c>
      <c r="K2108" s="102"/>
      <c r="L2108" s="102"/>
      <c r="M2108" s="102"/>
      <c r="N2108" s="102"/>
      <c r="O2108" s="102"/>
      <c r="P2108" s="102"/>
      <c r="Q2108" s="102"/>
      <c r="R2108" s="102"/>
      <c r="S2108" s="102"/>
      <c r="T2108" s="210"/>
      <c r="U2108" s="210"/>
      <c r="V2108" s="376"/>
    </row>
    <row r="2109" spans="1:22">
      <c r="G2109" s="60" t="s">
        <v>69</v>
      </c>
      <c r="H2109" s="55"/>
      <c r="I2109" s="122">
        <f>J2109</f>
        <v>0</v>
      </c>
      <c r="J2109" s="10"/>
      <c r="K2109" s="58"/>
      <c r="L2109" s="58"/>
      <c r="M2109" s="58"/>
      <c r="N2109" s="58"/>
      <c r="O2109" s="58"/>
      <c r="P2109" s="58"/>
      <c r="Q2109" s="58"/>
      <c r="R2109" s="58"/>
      <c r="S2109" s="58"/>
      <c r="T2109" s="211"/>
      <c r="U2109" s="211"/>
      <c r="V2109" s="377"/>
    </row>
    <row r="2110" spans="1:22">
      <c r="G2110" s="60" t="s">
        <v>70</v>
      </c>
      <c r="H2110" s="55"/>
      <c r="I2110" s="46"/>
      <c r="J2110" s="10">
        <f>J2094</f>
        <v>14137</v>
      </c>
      <c r="K2110" s="54">
        <f>J2110</f>
        <v>14137</v>
      </c>
      <c r="L2110" s="58"/>
      <c r="M2110" s="58"/>
      <c r="N2110" s="58"/>
      <c r="O2110" s="58"/>
      <c r="P2110" s="58"/>
      <c r="Q2110" s="58"/>
      <c r="R2110" s="58"/>
      <c r="S2110" s="58"/>
      <c r="T2110" s="211"/>
      <c r="U2110" s="211"/>
      <c r="V2110" s="377"/>
    </row>
    <row r="2111" spans="1:22">
      <c r="G2111" s="60" t="s">
        <v>71</v>
      </c>
      <c r="H2111" s="55"/>
      <c r="I2111" s="46"/>
      <c r="J2111" s="54">
        <f>K2111</f>
        <v>0</v>
      </c>
      <c r="K2111" s="10"/>
      <c r="L2111" s="58"/>
      <c r="M2111" s="58"/>
      <c r="N2111" s="58"/>
      <c r="O2111" s="58"/>
      <c r="P2111" s="58"/>
      <c r="Q2111" s="58"/>
      <c r="R2111" s="58"/>
      <c r="S2111" s="58"/>
      <c r="T2111" s="211"/>
      <c r="U2111" s="211"/>
      <c r="V2111" s="377"/>
    </row>
    <row r="2112" spans="1:22" s="276" customFormat="1">
      <c r="A2112" s="1"/>
      <c r="B2112" s="1"/>
      <c r="C2112" s="1"/>
      <c r="D2112" s="1"/>
      <c r="E2112" s="1"/>
      <c r="F2112" s="1"/>
      <c r="G2112" s="60" t="s">
        <v>170</v>
      </c>
      <c r="H2112" s="55"/>
      <c r="I2112" s="46"/>
      <c r="J2112" s="114"/>
      <c r="K2112" s="10">
        <f>K2094</f>
        <v>12175</v>
      </c>
      <c r="L2112" s="115">
        <f>K2112</f>
        <v>12175</v>
      </c>
      <c r="M2112" s="58"/>
      <c r="N2112" s="58"/>
      <c r="O2112" s="58"/>
      <c r="P2112" s="58"/>
      <c r="Q2112" s="58"/>
      <c r="R2112" s="58"/>
      <c r="S2112" s="58"/>
      <c r="T2112" s="140"/>
      <c r="U2112" s="140"/>
      <c r="V2112" s="378"/>
    </row>
    <row r="2113" spans="1:22" s="276" customFormat="1">
      <c r="A2113" s="1"/>
      <c r="B2113" s="1"/>
      <c r="C2113" s="1"/>
      <c r="D2113" s="1"/>
      <c r="E2113" s="1"/>
      <c r="F2113" s="1"/>
      <c r="G2113" s="60" t="s">
        <v>171</v>
      </c>
      <c r="H2113" s="55"/>
      <c r="I2113" s="46"/>
      <c r="J2113" s="114"/>
      <c r="K2113" s="54">
        <f>L2113</f>
        <v>0</v>
      </c>
      <c r="L2113" s="10"/>
      <c r="M2113" s="58"/>
      <c r="N2113" s="58"/>
      <c r="O2113" s="58" t="s">
        <v>169</v>
      </c>
      <c r="P2113" s="58" t="s">
        <v>169</v>
      </c>
      <c r="Q2113" s="58" t="s">
        <v>169</v>
      </c>
      <c r="R2113" s="58" t="s">
        <v>169</v>
      </c>
      <c r="S2113" s="58" t="s">
        <v>169</v>
      </c>
      <c r="T2113" s="140" t="s">
        <v>169</v>
      </c>
      <c r="U2113" s="140" t="s">
        <v>169</v>
      </c>
      <c r="V2113" s="378" t="s">
        <v>169</v>
      </c>
    </row>
    <row r="2114" spans="1:22" s="276" customFormat="1">
      <c r="A2114" s="1"/>
      <c r="B2114" s="1"/>
      <c r="C2114" s="1"/>
      <c r="D2114" s="1"/>
      <c r="E2114" s="1"/>
      <c r="F2114" s="1"/>
      <c r="G2114" s="60" t="s">
        <v>172</v>
      </c>
      <c r="H2114" s="55"/>
      <c r="I2114" s="46"/>
      <c r="J2114" s="114"/>
      <c r="K2114" s="114"/>
      <c r="L2114" s="10">
        <f>L2094</f>
        <v>14022</v>
      </c>
      <c r="M2114" s="115">
        <f>L2114</f>
        <v>14022</v>
      </c>
      <c r="N2114" s="114"/>
      <c r="O2114" s="58"/>
      <c r="P2114" s="58"/>
      <c r="Q2114" s="58"/>
      <c r="R2114" s="58"/>
      <c r="S2114" s="58"/>
      <c r="T2114" s="140"/>
      <c r="U2114" s="140"/>
      <c r="V2114" s="378"/>
    </row>
    <row r="2115" spans="1:22" s="276" customFormat="1">
      <c r="A2115" s="1"/>
      <c r="B2115" s="1"/>
      <c r="C2115" s="1"/>
      <c r="D2115" s="1"/>
      <c r="E2115" s="1"/>
      <c r="F2115" s="1"/>
      <c r="G2115" s="60" t="s">
        <v>173</v>
      </c>
      <c r="H2115" s="55"/>
      <c r="I2115" s="46"/>
      <c r="J2115" s="114"/>
      <c r="K2115" s="114"/>
      <c r="L2115" s="54"/>
      <c r="M2115" s="10"/>
      <c r="N2115" s="114"/>
      <c r="O2115" s="58"/>
      <c r="P2115" s="58"/>
      <c r="Q2115" s="58"/>
      <c r="R2115" s="58"/>
      <c r="S2115" s="58"/>
      <c r="T2115" s="140"/>
      <c r="U2115" s="140"/>
      <c r="V2115" s="378"/>
    </row>
    <row r="2116" spans="1:22" s="276" customFormat="1">
      <c r="A2116" s="1"/>
      <c r="B2116" s="1"/>
      <c r="C2116" s="1"/>
      <c r="D2116" s="1"/>
      <c r="E2116" s="1"/>
      <c r="F2116" s="1"/>
      <c r="G2116" s="60" t="s">
        <v>174</v>
      </c>
      <c r="H2116" s="55"/>
      <c r="I2116" s="46"/>
      <c r="J2116" s="114"/>
      <c r="K2116" s="114"/>
      <c r="L2116" s="114"/>
      <c r="M2116" s="10">
        <f>M2094</f>
        <v>11102</v>
      </c>
      <c r="N2116" s="115">
        <f>M2116</f>
        <v>11102</v>
      </c>
      <c r="O2116" s="58"/>
      <c r="P2116" s="58"/>
      <c r="Q2116" s="58"/>
      <c r="R2116" s="58"/>
      <c r="S2116" s="58"/>
      <c r="T2116" s="140"/>
      <c r="U2116" s="140"/>
      <c r="V2116" s="378"/>
    </row>
    <row r="2117" spans="1:22" s="276" customFormat="1">
      <c r="A2117" s="1"/>
      <c r="B2117" s="1"/>
      <c r="C2117" s="1"/>
      <c r="D2117" s="1"/>
      <c r="E2117" s="1"/>
      <c r="F2117" s="1"/>
      <c r="G2117" s="60" t="s">
        <v>175</v>
      </c>
      <c r="H2117" s="55"/>
      <c r="I2117" s="46"/>
      <c r="J2117" s="114"/>
      <c r="K2117" s="114"/>
      <c r="L2117" s="114"/>
      <c r="M2117" s="54"/>
      <c r="N2117" s="10"/>
      <c r="O2117" s="58"/>
      <c r="P2117" s="58"/>
      <c r="Q2117" s="58"/>
      <c r="R2117" s="58"/>
      <c r="S2117" s="58"/>
      <c r="T2117" s="140"/>
      <c r="U2117" s="140"/>
      <c r="V2117" s="378"/>
    </row>
    <row r="2118" spans="1:22" s="276" customFormat="1">
      <c r="A2118" s="1"/>
      <c r="B2118" s="1"/>
      <c r="C2118" s="1"/>
      <c r="D2118" s="1"/>
      <c r="E2118" s="1"/>
      <c r="F2118" s="1"/>
      <c r="G2118" s="60" t="s">
        <v>176</v>
      </c>
      <c r="H2118" s="55"/>
      <c r="I2118" s="46"/>
      <c r="J2118" s="114"/>
      <c r="K2118" s="114"/>
      <c r="L2118" s="114"/>
      <c r="M2118" s="114"/>
      <c r="N2118" s="143"/>
      <c r="O2118" s="116">
        <f>N2118</f>
        <v>0</v>
      </c>
      <c r="P2118" s="58"/>
      <c r="Q2118" s="58"/>
      <c r="R2118" s="58"/>
      <c r="S2118" s="58"/>
      <c r="T2118" s="140"/>
      <c r="U2118" s="140"/>
      <c r="V2118" s="378"/>
    </row>
    <row r="2119" spans="1:22" s="276" customFormat="1">
      <c r="A2119" s="1"/>
      <c r="B2119" s="1"/>
      <c r="C2119" s="1"/>
      <c r="D2119" s="1"/>
      <c r="E2119" s="1"/>
      <c r="F2119" s="1"/>
      <c r="G2119" s="60" t="s">
        <v>167</v>
      </c>
      <c r="H2119" s="1"/>
      <c r="I2119" s="46"/>
      <c r="J2119" s="114"/>
      <c r="K2119" s="114"/>
      <c r="L2119" s="114"/>
      <c r="M2119" s="114"/>
      <c r="N2119" s="144"/>
      <c r="O2119" s="117"/>
      <c r="P2119" s="58"/>
      <c r="Q2119" s="58"/>
      <c r="R2119" s="58"/>
      <c r="S2119" s="58"/>
      <c r="T2119" s="140"/>
      <c r="U2119" s="140"/>
      <c r="V2119" s="378"/>
    </row>
    <row r="2120" spans="1:22" s="276" customFormat="1">
      <c r="A2120" s="1"/>
      <c r="B2120" s="1"/>
      <c r="C2120" s="1"/>
      <c r="D2120" s="1"/>
      <c r="E2120" s="1"/>
      <c r="F2120" s="1"/>
      <c r="G2120" s="60" t="s">
        <v>168</v>
      </c>
      <c r="H2120" s="1"/>
      <c r="I2120" s="46"/>
      <c r="J2120" s="114"/>
      <c r="K2120" s="114"/>
      <c r="L2120" s="114"/>
      <c r="M2120" s="114"/>
      <c r="N2120" s="114"/>
      <c r="O2120" s="117"/>
      <c r="P2120" s="116">
        <f>O2120</f>
        <v>0</v>
      </c>
      <c r="Q2120" s="58"/>
      <c r="R2120" s="58"/>
      <c r="S2120" s="58"/>
      <c r="T2120" s="140"/>
      <c r="U2120" s="140"/>
      <c r="V2120" s="378"/>
    </row>
    <row r="2121" spans="1:22" s="276" customFormat="1">
      <c r="A2121" s="1"/>
      <c r="B2121" s="1"/>
      <c r="C2121" s="1"/>
      <c r="D2121" s="1"/>
      <c r="E2121" s="1"/>
      <c r="F2121" s="1"/>
      <c r="G2121" s="60" t="s">
        <v>185</v>
      </c>
      <c r="H2121" s="1"/>
      <c r="I2121" s="46"/>
      <c r="J2121" s="114"/>
      <c r="K2121" s="114"/>
      <c r="L2121" s="114"/>
      <c r="M2121" s="114"/>
      <c r="N2121" s="114"/>
      <c r="O2121" s="116"/>
      <c r="P2121" s="117"/>
      <c r="Q2121" s="58"/>
      <c r="R2121" s="58"/>
      <c r="S2121" s="58"/>
      <c r="T2121" s="140"/>
      <c r="U2121" s="140"/>
      <c r="V2121" s="378"/>
    </row>
    <row r="2122" spans="1:22" s="276" customFormat="1">
      <c r="A2122" s="1"/>
      <c r="B2122" s="1"/>
      <c r="C2122" s="1"/>
      <c r="D2122" s="1"/>
      <c r="E2122" s="1"/>
      <c r="F2122" s="1"/>
      <c r="G2122" s="60" t="s">
        <v>186</v>
      </c>
      <c r="H2122" s="1"/>
      <c r="I2122" s="46"/>
      <c r="J2122" s="114"/>
      <c r="K2122" s="114"/>
      <c r="L2122" s="114"/>
      <c r="M2122" s="114"/>
      <c r="N2122" s="114"/>
      <c r="O2122" s="114"/>
      <c r="P2122" s="117"/>
      <c r="Q2122" s="54">
        <f>P2122</f>
        <v>0</v>
      </c>
      <c r="R2122" s="58"/>
      <c r="S2122" s="58"/>
      <c r="T2122" s="140"/>
      <c r="U2122" s="140"/>
      <c r="V2122" s="378"/>
    </row>
    <row r="2123" spans="1:22" s="276" customFormat="1">
      <c r="A2123" s="1"/>
      <c r="B2123" s="1"/>
      <c r="C2123" s="1"/>
      <c r="D2123" s="1"/>
      <c r="E2123" s="1"/>
      <c r="F2123" s="1"/>
      <c r="G2123" s="60" t="s">
        <v>187</v>
      </c>
      <c r="H2123" s="1"/>
      <c r="I2123" s="46"/>
      <c r="J2123" s="114"/>
      <c r="K2123" s="114"/>
      <c r="L2123" s="114"/>
      <c r="M2123" s="114"/>
      <c r="N2123" s="114"/>
      <c r="O2123" s="114"/>
      <c r="P2123" s="116"/>
      <c r="Q2123" s="275"/>
      <c r="R2123" s="58"/>
      <c r="S2123" s="58"/>
      <c r="T2123" s="140"/>
      <c r="U2123" s="140"/>
      <c r="V2123" s="378"/>
    </row>
    <row r="2124" spans="1:22" s="276" customFormat="1">
      <c r="A2124" s="1"/>
      <c r="B2124" s="1"/>
      <c r="C2124" s="1"/>
      <c r="D2124" s="1"/>
      <c r="E2124" s="1"/>
      <c r="F2124" s="1"/>
      <c r="G2124" s="60" t="s">
        <v>188</v>
      </c>
      <c r="H2124" s="1"/>
      <c r="I2124" s="46"/>
      <c r="J2124" s="114"/>
      <c r="K2124" s="114"/>
      <c r="L2124" s="114"/>
      <c r="M2124" s="114"/>
      <c r="N2124" s="114"/>
      <c r="O2124" s="114"/>
      <c r="P2124" s="114"/>
      <c r="Q2124" s="117"/>
      <c r="R2124" s="145">
        <f>P2124</f>
        <v>0</v>
      </c>
      <c r="S2124" s="58"/>
      <c r="T2124" s="140"/>
      <c r="U2124" s="140"/>
      <c r="V2124" s="378"/>
    </row>
    <row r="2125" spans="1:22" s="276" customFormat="1">
      <c r="A2125" s="1"/>
      <c r="B2125" s="1"/>
      <c r="C2125" s="1"/>
      <c r="D2125" s="1"/>
      <c r="E2125" s="1"/>
      <c r="F2125" s="1"/>
      <c r="G2125" s="60" t="s">
        <v>189</v>
      </c>
      <c r="H2125" s="1"/>
      <c r="I2125" s="46"/>
      <c r="J2125" s="114"/>
      <c r="K2125" s="114"/>
      <c r="L2125" s="114"/>
      <c r="M2125" s="114"/>
      <c r="N2125" s="114"/>
      <c r="O2125" s="114"/>
      <c r="P2125" s="114"/>
      <c r="Q2125" s="145"/>
      <c r="R2125" s="167"/>
      <c r="S2125" s="58"/>
      <c r="T2125" s="140"/>
      <c r="U2125" s="140"/>
      <c r="V2125" s="378"/>
    </row>
    <row r="2126" spans="1:22" s="276" customFormat="1">
      <c r="A2126" s="1"/>
      <c r="B2126" s="1"/>
      <c r="C2126" s="1"/>
      <c r="D2126" s="1"/>
      <c r="E2126" s="1"/>
      <c r="F2126" s="1"/>
      <c r="G2126" s="60" t="s">
        <v>190</v>
      </c>
      <c r="H2126" s="1"/>
      <c r="I2126" s="46"/>
      <c r="J2126" s="114"/>
      <c r="K2126" s="114"/>
      <c r="L2126" s="114"/>
      <c r="M2126" s="114"/>
      <c r="N2126" s="114"/>
      <c r="O2126" s="114"/>
      <c r="P2126" s="114"/>
      <c r="Q2126" s="114"/>
      <c r="R2126" s="167"/>
      <c r="S2126" s="145">
        <f>R2126</f>
        <v>0</v>
      </c>
      <c r="T2126" s="140"/>
      <c r="U2126" s="140"/>
      <c r="V2126" s="378"/>
    </row>
    <row r="2127" spans="1:22" s="276" customFormat="1">
      <c r="A2127" s="1"/>
      <c r="B2127" s="1"/>
      <c r="C2127" s="1"/>
      <c r="D2127" s="1"/>
      <c r="E2127" s="1"/>
      <c r="F2127" s="1"/>
      <c r="G2127" s="60" t="s">
        <v>199</v>
      </c>
      <c r="H2127" s="1"/>
      <c r="I2127" s="46"/>
      <c r="J2127" s="114"/>
      <c r="K2127" s="114"/>
      <c r="L2127" s="114"/>
      <c r="M2127" s="114"/>
      <c r="N2127" s="114"/>
      <c r="O2127" s="114"/>
      <c r="P2127" s="114"/>
      <c r="Q2127" s="114"/>
      <c r="R2127" s="116">
        <v>11418</v>
      </c>
      <c r="S2127" s="167">
        <v>11418</v>
      </c>
      <c r="T2127" s="140"/>
      <c r="U2127" s="140"/>
      <c r="V2127" s="378"/>
    </row>
    <row r="2128" spans="1:22" s="276" customFormat="1">
      <c r="A2128" s="1"/>
      <c r="B2128" s="1"/>
      <c r="C2128" s="1"/>
      <c r="D2128" s="1"/>
      <c r="E2128" s="1"/>
      <c r="F2128" s="1"/>
      <c r="G2128" s="60" t="s">
        <v>200</v>
      </c>
      <c r="H2128" s="1"/>
      <c r="I2128" s="46"/>
      <c r="J2128" s="114"/>
      <c r="K2128" s="114"/>
      <c r="L2128" s="114"/>
      <c r="M2128" s="114"/>
      <c r="N2128" s="114"/>
      <c r="O2128" s="114"/>
      <c r="P2128" s="114"/>
      <c r="Q2128" s="114"/>
      <c r="R2128" s="114"/>
      <c r="S2128" s="167"/>
      <c r="T2128" s="145"/>
      <c r="U2128" s="140"/>
      <c r="V2128" s="378"/>
    </row>
    <row r="2129" spans="1:22" s="276" customFormat="1">
      <c r="A2129" s="1"/>
      <c r="B2129" s="1"/>
      <c r="C2129" s="1"/>
      <c r="D2129" s="1"/>
      <c r="E2129" s="1"/>
      <c r="F2129" s="1"/>
      <c r="G2129" s="60" t="s">
        <v>308</v>
      </c>
      <c r="H2129" s="1"/>
      <c r="I2129" s="46"/>
      <c r="J2129" s="114"/>
      <c r="K2129" s="114"/>
      <c r="L2129" s="114"/>
      <c r="M2129" s="114"/>
      <c r="N2129" s="114"/>
      <c r="O2129" s="114"/>
      <c r="P2129" s="114"/>
      <c r="Q2129" s="114"/>
      <c r="R2129" s="114"/>
      <c r="S2129" s="116"/>
      <c r="T2129" s="167"/>
      <c r="U2129" s="140"/>
      <c r="V2129" s="378"/>
    </row>
    <row r="2130" spans="1:22" s="276" customFormat="1">
      <c r="A2130" s="1"/>
      <c r="B2130" s="1"/>
      <c r="C2130" s="1"/>
      <c r="D2130" s="1"/>
      <c r="E2130" s="1"/>
      <c r="F2130" s="1"/>
      <c r="G2130" s="60" t="s">
        <v>307</v>
      </c>
      <c r="H2130" s="1"/>
      <c r="I2130" s="110"/>
      <c r="J2130" s="103"/>
      <c r="K2130" s="103"/>
      <c r="L2130" s="103"/>
      <c r="M2130" s="103"/>
      <c r="N2130" s="103"/>
      <c r="O2130" s="103"/>
      <c r="P2130" s="103"/>
      <c r="Q2130" s="103"/>
      <c r="R2130" s="103"/>
      <c r="S2130" s="103"/>
      <c r="T2130" s="167"/>
      <c r="U2130" s="145"/>
      <c r="V2130" s="347"/>
    </row>
    <row r="2131" spans="1:22" s="276" customFormat="1">
      <c r="A2131" s="1"/>
      <c r="B2131" s="1"/>
      <c r="C2131" s="1"/>
      <c r="D2131" s="1"/>
      <c r="E2131" s="1"/>
      <c r="F2131" s="1"/>
      <c r="G2131" s="60" t="s">
        <v>318</v>
      </c>
      <c r="H2131" s="1"/>
      <c r="I2131" s="110"/>
      <c r="J2131" s="103"/>
      <c r="K2131" s="103"/>
      <c r="L2131" s="103"/>
      <c r="M2131" s="103"/>
      <c r="N2131" s="103"/>
      <c r="O2131" s="103"/>
      <c r="P2131" s="103"/>
      <c r="Q2131" s="103"/>
      <c r="R2131" s="103"/>
      <c r="S2131" s="103"/>
      <c r="T2131" s="116"/>
      <c r="U2131" s="367"/>
      <c r="V2131" s="389"/>
    </row>
    <row r="2132" spans="1:22" s="276" customFormat="1">
      <c r="A2132" s="1"/>
      <c r="B2132" s="1"/>
      <c r="C2132" s="1"/>
      <c r="D2132" s="1"/>
      <c r="E2132" s="1"/>
      <c r="F2132" s="1"/>
      <c r="G2132" s="60" t="s">
        <v>319</v>
      </c>
      <c r="H2132" s="1"/>
      <c r="I2132" s="47"/>
      <c r="J2132" s="188"/>
      <c r="K2132" s="188"/>
      <c r="L2132" s="188"/>
      <c r="M2132" s="188"/>
      <c r="N2132" s="188"/>
      <c r="O2132" s="188"/>
      <c r="P2132" s="188"/>
      <c r="Q2132" s="188"/>
      <c r="R2132" s="188"/>
      <c r="S2132" s="188"/>
      <c r="T2132" s="188"/>
      <c r="U2132" s="391"/>
      <c r="V2132" s="390"/>
    </row>
    <row r="2133" spans="1:22" s="276" customFormat="1">
      <c r="A2133" s="1"/>
      <c r="B2133" s="1" t="s">
        <v>132</v>
      </c>
      <c r="C2133" s="1"/>
      <c r="D2133" s="1"/>
      <c r="E2133" s="1"/>
      <c r="F2133" s="1"/>
      <c r="G2133" s="26" t="s">
        <v>17</v>
      </c>
      <c r="H2133" s="1"/>
      <c r="I2133" s="7">
        <f xml:space="preserve"> I2109 - I2108</f>
        <v>-15341</v>
      </c>
      <c r="J2133" s="7">
        <f xml:space="preserve"> J2108 + J2111 - J2110 - J2109</f>
        <v>1204</v>
      </c>
      <c r="K2133" s="7">
        <f>K2110 - K2111 -K2112</f>
        <v>1962</v>
      </c>
      <c r="L2133" s="7">
        <f>L2112-L2113-L2114</f>
        <v>-1847</v>
      </c>
      <c r="M2133" s="7">
        <f>M2114-M2115-M2116</f>
        <v>2920</v>
      </c>
      <c r="N2133" s="7">
        <f>N2116-N2117-N2118</f>
        <v>11102</v>
      </c>
      <c r="O2133" s="7">
        <f>O2118-O2119-O2120</f>
        <v>0</v>
      </c>
      <c r="P2133" s="148">
        <f>P2120-P2121-P2122</f>
        <v>0</v>
      </c>
      <c r="Q2133" s="148">
        <f>Q2122-Q2123-Q2124</f>
        <v>0</v>
      </c>
      <c r="R2133" s="148">
        <f>R2127</f>
        <v>11418</v>
      </c>
      <c r="S2133" s="7">
        <f>S2126-S2127-S2128</f>
        <v>-11418</v>
      </c>
      <c r="T2133" s="7">
        <f>T2128-T2129-T2130</f>
        <v>0</v>
      </c>
      <c r="U2133" s="132">
        <f>U2128-U2129-U2130</f>
        <v>0</v>
      </c>
      <c r="V2133" s="7">
        <f>V2128-V2129-V2130</f>
        <v>0</v>
      </c>
    </row>
    <row r="2134" spans="1:22" s="276" customFormat="1">
      <c r="A2134" s="1"/>
      <c r="B2134" s="1"/>
      <c r="C2134" s="1"/>
      <c r="D2134" s="1"/>
      <c r="E2134" s="1"/>
      <c r="F2134" s="1"/>
      <c r="G2134" s="6"/>
      <c r="H2134" s="1"/>
      <c r="I2134" s="148"/>
      <c r="J2134" s="148"/>
      <c r="K2134" s="148"/>
      <c r="L2134" s="148"/>
      <c r="M2134" s="148"/>
      <c r="N2134" s="148"/>
      <c r="O2134" s="148"/>
      <c r="P2134" s="148"/>
      <c r="Q2134" s="148"/>
      <c r="R2134" s="148"/>
      <c r="S2134" s="148"/>
      <c r="T2134" s="148"/>
      <c r="U2134" s="386"/>
      <c r="V2134" s="148"/>
    </row>
    <row r="2135" spans="1:22" s="276" customFormat="1">
      <c r="A2135" s="1"/>
      <c r="B2135" s="1"/>
      <c r="C2135" s="1"/>
      <c r="D2135" s="1"/>
      <c r="E2135" s="1"/>
      <c r="F2135" s="1"/>
      <c r="G2135" s="26" t="s">
        <v>12</v>
      </c>
      <c r="H2135" s="55"/>
      <c r="I2135" s="149"/>
      <c r="J2135" s="150"/>
      <c r="K2135" s="150"/>
      <c r="L2135" s="150"/>
      <c r="M2135" s="150"/>
      <c r="N2135" s="150"/>
      <c r="O2135" s="150"/>
      <c r="P2135" s="150"/>
      <c r="Q2135" s="150"/>
      <c r="R2135" s="150"/>
      <c r="S2135" s="150"/>
      <c r="T2135" s="150"/>
      <c r="U2135" s="150"/>
      <c r="V2135" s="384"/>
    </row>
    <row r="2136" spans="1:22" s="276" customFormat="1">
      <c r="A2136" s="1"/>
      <c r="B2136" s="1"/>
      <c r="C2136" s="1"/>
      <c r="D2136" s="1"/>
      <c r="E2136" s="1"/>
      <c r="F2136" s="1"/>
      <c r="G2136" s="6"/>
      <c r="H2136" s="1"/>
      <c r="I2136" s="148"/>
      <c r="J2136" s="148"/>
      <c r="K2136" s="148"/>
      <c r="L2136" s="148"/>
      <c r="M2136" s="148"/>
      <c r="N2136" s="148"/>
      <c r="O2136" s="148"/>
      <c r="P2136" s="148"/>
      <c r="Q2136" s="148"/>
      <c r="R2136" s="148"/>
      <c r="S2136" s="148"/>
      <c r="T2136" s="148"/>
      <c r="U2136" s="148"/>
      <c r="V2136" s="148"/>
    </row>
    <row r="2137" spans="1:22" s="276" customFormat="1" ht="18.75">
      <c r="A2137" s="1"/>
      <c r="B2137" s="1"/>
      <c r="C2137" s="1" t="s">
        <v>132</v>
      </c>
      <c r="D2137" s="1" t="s">
        <v>133</v>
      </c>
      <c r="E2137" s="1" t="s">
        <v>107</v>
      </c>
      <c r="F2137" s="9" t="s">
        <v>26</v>
      </c>
      <c r="G2137" s="1"/>
      <c r="H2137" s="55"/>
      <c r="I2137" s="151">
        <f t="shared" ref="I2137:S2137" si="1067" xml:space="preserve"> I2094 + I2099 - I2105 + I2133 + I2135</f>
        <v>0</v>
      </c>
      <c r="J2137" s="152">
        <f t="shared" si="1067"/>
        <v>15341</v>
      </c>
      <c r="K2137" s="152">
        <f t="shared" si="1067"/>
        <v>14137</v>
      </c>
      <c r="L2137" s="152">
        <f t="shared" si="1067"/>
        <v>12175</v>
      </c>
      <c r="M2137" s="152">
        <f t="shared" si="1067"/>
        <v>14022</v>
      </c>
      <c r="N2137" s="152">
        <f t="shared" si="1067"/>
        <v>25020</v>
      </c>
      <c r="O2137" s="152">
        <f t="shared" si="1067"/>
        <v>12396</v>
      </c>
      <c r="P2137" s="152">
        <f t="shared" si="1067"/>
        <v>13065</v>
      </c>
      <c r="Q2137" s="152">
        <f t="shared" si="1067"/>
        <v>7010.0255567593495</v>
      </c>
      <c r="R2137" s="152">
        <f t="shared" si="1067"/>
        <v>28620.552182546271</v>
      </c>
      <c r="S2137" s="152">
        <f t="shared" si="1067"/>
        <v>8302</v>
      </c>
      <c r="T2137" s="152">
        <f t="shared" ref="T2137:U2137" si="1068" xml:space="preserve"> T2094 + T2099 - T2105 + T2133 + T2135</f>
        <v>15483</v>
      </c>
      <c r="U2137" s="152">
        <f t="shared" si="1068"/>
        <v>14753</v>
      </c>
      <c r="V2137" s="385">
        <f t="shared" ref="V2137" si="1069" xml:space="preserve"> V2094 + V2099 - V2105 + V2133 + V2135</f>
        <v>18022.819054321128</v>
      </c>
    </row>
    <row r="2138" spans="1:22" s="276" customFormat="1">
      <c r="A2138" s="1"/>
      <c r="B2138" s="1"/>
      <c r="C2138" s="1"/>
      <c r="D2138" s="1"/>
      <c r="E2138" s="1"/>
      <c r="F2138" s="1"/>
      <c r="G2138" s="6"/>
      <c r="H2138" s="1"/>
      <c r="I2138" s="7"/>
      <c r="J2138" s="7"/>
      <c r="K2138" s="7"/>
      <c r="L2138" s="23"/>
      <c r="M2138" s="23"/>
      <c r="N2138" s="23"/>
      <c r="O2138" s="23"/>
      <c r="P2138" s="23"/>
      <c r="Q2138" s="23"/>
      <c r="R2138" s="23"/>
      <c r="S2138" s="23"/>
      <c r="T2138" s="23"/>
      <c r="U2138" s="23"/>
      <c r="V2138" s="23"/>
    </row>
    <row r="2139" spans="1:22" s="276" customFormat="1" ht="15.75" thickBot="1">
      <c r="A2139" s="1"/>
      <c r="B2139" s="1"/>
      <c r="C2139" s="1"/>
      <c r="D2139" s="1"/>
      <c r="E2139" s="1"/>
      <c r="F2139" s="1"/>
      <c r="G2139" s="1"/>
      <c r="H2139" s="1"/>
      <c r="I2139" s="1"/>
      <c r="J2139" s="1"/>
      <c r="K2139" s="1"/>
      <c r="L2139" s="1"/>
      <c r="M2139" s="1"/>
      <c r="N2139" s="1"/>
      <c r="O2139" s="1"/>
      <c r="P2139" s="1"/>
      <c r="Q2139" s="1"/>
      <c r="R2139" s="1"/>
      <c r="S2139" s="1"/>
      <c r="T2139" s="1"/>
      <c r="U2139" s="1"/>
      <c r="V2139" s="1"/>
    </row>
    <row r="2140" spans="1:22" s="276" customFormat="1" ht="15.75" thickBot="1">
      <c r="A2140" s="1"/>
      <c r="B2140" s="1"/>
      <c r="C2140" s="1"/>
      <c r="D2140" s="1"/>
      <c r="E2140" s="1"/>
      <c r="F2140" s="8"/>
      <c r="G2140" s="8"/>
      <c r="H2140" s="8"/>
      <c r="I2140" s="8"/>
      <c r="J2140" s="8"/>
      <c r="K2140" s="8"/>
      <c r="L2140" s="8"/>
      <c r="M2140" s="8"/>
      <c r="N2140" s="8"/>
      <c r="O2140" s="8"/>
      <c r="P2140" s="8"/>
      <c r="Q2140" s="8"/>
      <c r="R2140" s="8"/>
      <c r="S2140" s="8"/>
      <c r="T2140" s="8"/>
      <c r="U2140" s="8"/>
      <c r="V2140" s="8"/>
    </row>
    <row r="2141" spans="1:22" s="276" customFormat="1" ht="21.75" thickBot="1">
      <c r="A2141" s="1"/>
      <c r="B2141" s="1"/>
      <c r="C2141" s="1"/>
      <c r="D2141" s="1"/>
      <c r="E2141" s="1"/>
      <c r="F2141" s="13" t="s">
        <v>4</v>
      </c>
      <c r="G2141" s="13"/>
      <c r="H2141" s="179" t="s">
        <v>258</v>
      </c>
      <c r="I2141" s="177"/>
      <c r="J2141" s="1"/>
      <c r="K2141" s="1"/>
      <c r="L2141" s="1"/>
      <c r="M2141" s="1"/>
      <c r="N2141" s="1"/>
      <c r="O2141" s="1"/>
      <c r="P2141" s="1"/>
      <c r="Q2141" s="1"/>
      <c r="R2141" s="1"/>
      <c r="S2141" s="1"/>
      <c r="T2141" s="1"/>
      <c r="U2141" s="1"/>
      <c r="V2141" s="1"/>
    </row>
    <row r="2142" spans="1:22" s="276" customFormat="1">
      <c r="A2142" s="1"/>
      <c r="B2142" s="1"/>
      <c r="C2142" s="1"/>
      <c r="D2142" s="1"/>
      <c r="E2142" s="1"/>
      <c r="F2142" s="1"/>
      <c r="G2142" s="1"/>
      <c r="H2142" s="1"/>
      <c r="I2142" s="1"/>
      <c r="J2142" s="1"/>
      <c r="K2142" s="1"/>
      <c r="L2142" s="1"/>
      <c r="M2142" s="1"/>
      <c r="N2142" s="1"/>
      <c r="O2142" s="1"/>
      <c r="P2142" s="1"/>
      <c r="Q2142" s="1"/>
      <c r="R2142" s="1"/>
      <c r="S2142" s="1"/>
      <c r="T2142" s="1"/>
      <c r="U2142" s="1"/>
      <c r="V2142" s="1"/>
    </row>
    <row r="2143" spans="1:22" s="276" customFormat="1" ht="18.75">
      <c r="A2143" s="1"/>
      <c r="B2143" s="1"/>
      <c r="C2143" s="1"/>
      <c r="D2143" s="1"/>
      <c r="E2143" s="1"/>
      <c r="F2143" s="9" t="s">
        <v>21</v>
      </c>
      <c r="G2143" s="9"/>
      <c r="H2143" s="1"/>
      <c r="I2143" s="2">
        <v>2011</v>
      </c>
      <c r="J2143" s="2">
        <f>I2143+1</f>
        <v>2012</v>
      </c>
      <c r="K2143" s="2">
        <f t="shared" ref="K2143" si="1070">J2143+1</f>
        <v>2013</v>
      </c>
      <c r="L2143" s="2">
        <f t="shared" ref="L2143" si="1071">K2143+1</f>
        <v>2014</v>
      </c>
      <c r="M2143" s="2">
        <f>L2143+1</f>
        <v>2015</v>
      </c>
      <c r="N2143" s="2">
        <f t="shared" ref="N2143" si="1072">M2143+1</f>
        <v>2016</v>
      </c>
      <c r="O2143" s="2">
        <f t="shared" ref="O2143" si="1073">N2143+1</f>
        <v>2017</v>
      </c>
      <c r="P2143" s="2">
        <f t="shared" ref="P2143" si="1074">O2143+1</f>
        <v>2018</v>
      </c>
      <c r="Q2143" s="2">
        <f t="shared" ref="Q2143" si="1075">P2143+1</f>
        <v>2019</v>
      </c>
      <c r="R2143" s="2">
        <f t="shared" ref="R2143" si="1076">Q2143+1</f>
        <v>2020</v>
      </c>
      <c r="S2143" s="2">
        <f>R2143+1</f>
        <v>2021</v>
      </c>
      <c r="T2143" s="2">
        <f>S2143+1</f>
        <v>2022</v>
      </c>
      <c r="U2143" s="2">
        <f>T2143+1</f>
        <v>2023</v>
      </c>
      <c r="V2143" s="2">
        <f>U2143+1</f>
        <v>2024</v>
      </c>
    </row>
    <row r="2144" spans="1:22" s="276" customFormat="1">
      <c r="A2144" s="1"/>
      <c r="B2144" s="1"/>
      <c r="C2144" s="1"/>
      <c r="D2144" s="1"/>
      <c r="E2144" s="1"/>
      <c r="F2144" s="1"/>
      <c r="G2144" s="60" t="str">
        <f>"Total MWh Produced / Purchased from " &amp; H2141</f>
        <v xml:space="preserve">Total MWh Produced / Purchased from McFadden Ridge </v>
      </c>
      <c r="H2144" s="55"/>
      <c r="I2144" s="3"/>
      <c r="J2144" s="4"/>
      <c r="K2144" s="4"/>
      <c r="L2144" s="4"/>
      <c r="M2144" s="4"/>
      <c r="N2144" s="4"/>
      <c r="O2144" s="4"/>
      <c r="P2144" s="4"/>
      <c r="Q2144" s="4"/>
      <c r="R2144" s="4"/>
      <c r="S2144" s="4">
        <v>102523</v>
      </c>
      <c r="T2144" s="4">
        <v>115716</v>
      </c>
      <c r="U2144" s="4">
        <v>104346</v>
      </c>
      <c r="V2144" s="369">
        <v>116964.30890567</v>
      </c>
    </row>
    <row r="2145" spans="1:22" s="276" customFormat="1">
      <c r="A2145" s="1"/>
      <c r="B2145" s="1"/>
      <c r="C2145" s="1"/>
      <c r="D2145" s="1"/>
      <c r="E2145" s="1"/>
      <c r="F2145" s="1"/>
      <c r="G2145" s="60" t="s">
        <v>25</v>
      </c>
      <c r="H2145" s="55"/>
      <c r="I2145" s="260"/>
      <c r="J2145" s="41"/>
      <c r="K2145" s="41"/>
      <c r="L2145" s="41"/>
      <c r="M2145" s="41"/>
      <c r="N2145" s="41"/>
      <c r="O2145" s="41"/>
      <c r="P2145" s="41"/>
      <c r="Q2145" s="41"/>
      <c r="R2145" s="41"/>
      <c r="S2145" s="41">
        <v>1</v>
      </c>
      <c r="T2145" s="41">
        <v>1</v>
      </c>
      <c r="U2145" s="41">
        <v>1</v>
      </c>
      <c r="V2145" s="387">
        <v>1</v>
      </c>
    </row>
    <row r="2146" spans="1:22" s="276" customFormat="1">
      <c r="A2146" s="1"/>
      <c r="B2146" s="1"/>
      <c r="C2146" s="1"/>
      <c r="D2146" s="1"/>
      <c r="E2146" s="1"/>
      <c r="F2146" s="1"/>
      <c r="G2146" s="60" t="s">
        <v>20</v>
      </c>
      <c r="H2146" s="55"/>
      <c r="I2146" s="261"/>
      <c r="J2146" s="36"/>
      <c r="K2146" s="36"/>
      <c r="L2146" s="36"/>
      <c r="M2146" s="36"/>
      <c r="N2146" s="36"/>
      <c r="O2146" s="36"/>
      <c r="P2146" s="36"/>
      <c r="Q2146" s="36"/>
      <c r="R2146" s="36"/>
      <c r="S2146" s="36">
        <f>S2</f>
        <v>7.9696892166366717E-2</v>
      </c>
      <c r="T2146" s="36">
        <f>T2</f>
        <v>7.8737918965874246E-2</v>
      </c>
      <c r="U2146" s="36">
        <f>U2</f>
        <v>7.7386335360771719E-2</v>
      </c>
      <c r="V2146" s="388">
        <f>V2</f>
        <v>7.7478165526227077E-2</v>
      </c>
    </row>
    <row r="2147" spans="1:22" s="276" customFormat="1">
      <c r="A2147" s="1" t="s">
        <v>223</v>
      </c>
      <c r="B2147" s="1"/>
      <c r="C2147" s="1"/>
      <c r="D2147" s="1"/>
      <c r="E2147" s="1"/>
      <c r="F2147" s="1"/>
      <c r="G2147" s="26" t="s">
        <v>22</v>
      </c>
      <c r="H2147" s="6"/>
      <c r="I2147" s="30">
        <v>0</v>
      </c>
      <c r="J2147" s="30">
        <v>0</v>
      </c>
      <c r="K2147" s="30">
        <v>0</v>
      </c>
      <c r="L2147" s="30">
        <v>0</v>
      </c>
      <c r="M2147" s="30">
        <v>0</v>
      </c>
      <c r="N2147" s="155">
        <v>0</v>
      </c>
      <c r="O2147" s="155">
        <v>0</v>
      </c>
      <c r="P2147" s="155">
        <v>0</v>
      </c>
      <c r="Q2147" s="155">
        <f>Q2144*Q2146</f>
        <v>0</v>
      </c>
      <c r="R2147" s="155">
        <f>R2144*R2146</f>
        <v>0</v>
      </c>
      <c r="S2147" s="155">
        <f>ROUNDDOWN(S2144*S2146,0)</f>
        <v>8170</v>
      </c>
      <c r="T2147" s="155">
        <f>T2144*T2146</f>
        <v>9111.237031055105</v>
      </c>
      <c r="U2147" s="155">
        <f>ROUNDDOWN(U2144*U2146,0)</f>
        <v>8074</v>
      </c>
      <c r="V2147" s="155">
        <f>V2144*V2146</f>
        <v>9062.1800860542553</v>
      </c>
    </row>
    <row r="2148" spans="1:22" s="276" customFormat="1">
      <c r="A2148" s="1"/>
      <c r="B2148" s="1"/>
      <c r="C2148" s="1"/>
      <c r="D2148" s="1"/>
      <c r="E2148" s="1"/>
      <c r="F2148" s="1"/>
      <c r="G2148" s="1"/>
      <c r="H2148" s="1"/>
      <c r="I2148" s="29"/>
      <c r="J2148" s="29"/>
      <c r="K2148" s="29"/>
      <c r="L2148" s="29"/>
      <c r="M2148" s="29"/>
      <c r="N2148" s="20"/>
      <c r="O2148" s="20"/>
      <c r="P2148" s="20"/>
      <c r="Q2148" s="20"/>
      <c r="R2148" s="20"/>
      <c r="S2148" s="20"/>
      <c r="T2148" s="20"/>
      <c r="U2148" s="20"/>
      <c r="V2148" s="20"/>
    </row>
    <row r="2149" spans="1:22" s="276" customFormat="1" ht="18.75">
      <c r="A2149" s="1"/>
      <c r="B2149" s="1"/>
      <c r="C2149" s="1"/>
      <c r="D2149" s="1"/>
      <c r="E2149" s="1"/>
      <c r="F2149" s="9" t="s">
        <v>118</v>
      </c>
      <c r="G2149" s="1"/>
      <c r="H2149" s="1"/>
      <c r="I2149" s="2">
        <v>2011</v>
      </c>
      <c r="J2149" s="2">
        <f>I2149+1</f>
        <v>2012</v>
      </c>
      <c r="K2149" s="2">
        <f t="shared" ref="K2149" si="1077">J2149+1</f>
        <v>2013</v>
      </c>
      <c r="L2149" s="2">
        <f t="shared" ref="L2149" si="1078">K2149+1</f>
        <v>2014</v>
      </c>
      <c r="M2149" s="2">
        <f>L2149+1</f>
        <v>2015</v>
      </c>
      <c r="N2149" s="2">
        <f t="shared" ref="N2149" si="1079">M2149+1</f>
        <v>2016</v>
      </c>
      <c r="O2149" s="2">
        <f t="shared" ref="O2149" si="1080">N2149+1</f>
        <v>2017</v>
      </c>
      <c r="P2149" s="2">
        <f t="shared" ref="P2149" si="1081">O2149+1</f>
        <v>2018</v>
      </c>
      <c r="Q2149" s="2">
        <f t="shared" ref="Q2149" si="1082">P2149+1</f>
        <v>2019</v>
      </c>
      <c r="R2149" s="2">
        <f t="shared" ref="R2149" si="1083">Q2149+1</f>
        <v>2020</v>
      </c>
      <c r="S2149" s="2">
        <f>R2149+1</f>
        <v>2021</v>
      </c>
      <c r="T2149" s="2">
        <f>S2149+1</f>
        <v>2022</v>
      </c>
      <c r="U2149" s="2">
        <f>T2149+1</f>
        <v>2023</v>
      </c>
      <c r="V2149" s="2">
        <f>U2149+1</f>
        <v>2024</v>
      </c>
    </row>
    <row r="2150" spans="1:22" s="276" customFormat="1">
      <c r="A2150" s="1"/>
      <c r="B2150" s="1"/>
      <c r="C2150" s="1"/>
      <c r="D2150" s="1"/>
      <c r="E2150" s="1"/>
      <c r="F2150" s="1"/>
      <c r="G2150" s="60" t="s">
        <v>10</v>
      </c>
      <c r="H2150" s="55"/>
      <c r="I2150" s="38">
        <f>IF($J47= "Eligible", I2147 * 'Facility Detail'!$G$3472, 0 )</f>
        <v>0</v>
      </c>
      <c r="J2150" s="11">
        <f>IF($J47= "Eligible", J2147 * 'Facility Detail'!$G$3472, 0 )</f>
        <v>0</v>
      </c>
      <c r="K2150" s="11">
        <f>IF($J47= "Eligible", K2147 * 'Facility Detail'!$G$3472, 0 )</f>
        <v>0</v>
      </c>
      <c r="L2150" s="11">
        <f>IF($J47= "Eligible", L2147 * 'Facility Detail'!$G$3472, 0 )</f>
        <v>0</v>
      </c>
      <c r="M2150" s="11">
        <f>IF($J47= "Eligible", M2147 * 'Facility Detail'!$G$3472, 0 )</f>
        <v>0</v>
      </c>
      <c r="N2150" s="11">
        <f>IF($J47= "Eligible", N2147 * 'Facility Detail'!$G$3472, 0 )</f>
        <v>0</v>
      </c>
      <c r="O2150" s="11">
        <f>IF($J47= "Eligible", O2147 * 'Facility Detail'!$G$3472, 0 )</f>
        <v>0</v>
      </c>
      <c r="P2150" s="11">
        <f>IF($J47= "Eligible", P2147 * 'Facility Detail'!$G$3472, 0 )</f>
        <v>0</v>
      </c>
      <c r="Q2150" s="11">
        <f>IF($J47= "Eligible", Q2147 * 'Facility Detail'!$G$3472, 0 )</f>
        <v>0</v>
      </c>
      <c r="R2150" s="11">
        <f>IF($J47= "Eligible", R2147 * 'Facility Detail'!$G$3472, 0 )</f>
        <v>0</v>
      </c>
      <c r="S2150" s="11">
        <f>IF($J47= "Eligible", S2147 * 'Facility Detail'!$G$3472, 0 )</f>
        <v>0</v>
      </c>
      <c r="T2150" s="11">
        <f>IF($J47= "Eligible", T2147 * 'Facility Detail'!$G$3472, 0 )</f>
        <v>0</v>
      </c>
      <c r="U2150" s="11">
        <f>IF($J47= "Eligible", U2147 * 'Facility Detail'!$G$3472, 0 )</f>
        <v>0</v>
      </c>
      <c r="V2150" s="370">
        <f>IF($J47= "Eligible", V2147 * 'Facility Detail'!$G$3472, 0 )</f>
        <v>0</v>
      </c>
    </row>
    <row r="2151" spans="1:22" s="276" customFormat="1">
      <c r="A2151" s="1"/>
      <c r="B2151" s="1"/>
      <c r="C2151" s="1"/>
      <c r="D2151" s="1"/>
      <c r="E2151" s="1"/>
      <c r="F2151" s="1"/>
      <c r="G2151" s="60" t="s">
        <v>6</v>
      </c>
      <c r="H2151" s="55"/>
      <c r="I2151" s="39">
        <f t="shared" ref="I2151:V2151" si="1084">IF($K47= "Eligible", I2147, 0 )</f>
        <v>0</v>
      </c>
      <c r="J2151" s="187">
        <f t="shared" si="1084"/>
        <v>0</v>
      </c>
      <c r="K2151" s="187">
        <f t="shared" si="1084"/>
        <v>0</v>
      </c>
      <c r="L2151" s="187">
        <f t="shared" si="1084"/>
        <v>0</v>
      </c>
      <c r="M2151" s="187">
        <f t="shared" si="1084"/>
        <v>0</v>
      </c>
      <c r="N2151" s="187">
        <f t="shared" si="1084"/>
        <v>0</v>
      </c>
      <c r="O2151" s="187">
        <f t="shared" si="1084"/>
        <v>0</v>
      </c>
      <c r="P2151" s="187">
        <f t="shared" si="1084"/>
        <v>0</v>
      </c>
      <c r="Q2151" s="187">
        <f t="shared" si="1084"/>
        <v>0</v>
      </c>
      <c r="R2151" s="187">
        <f t="shared" si="1084"/>
        <v>0</v>
      </c>
      <c r="S2151" s="187">
        <f t="shared" si="1084"/>
        <v>0</v>
      </c>
      <c r="T2151" s="187">
        <f t="shared" si="1084"/>
        <v>0</v>
      </c>
      <c r="U2151" s="187">
        <f t="shared" si="1084"/>
        <v>0</v>
      </c>
      <c r="V2151" s="371">
        <f t="shared" si="1084"/>
        <v>0</v>
      </c>
    </row>
    <row r="2152" spans="1:22" s="276" customFormat="1">
      <c r="A2152" s="1"/>
      <c r="B2152" s="1"/>
      <c r="C2152" s="1"/>
      <c r="D2152" s="1"/>
      <c r="E2152" s="1"/>
      <c r="F2152" s="1"/>
      <c r="G2152" s="26" t="s">
        <v>120</v>
      </c>
      <c r="H2152" s="6"/>
      <c r="I2152" s="32">
        <f>SUM(I2150:I2151)</f>
        <v>0</v>
      </c>
      <c r="J2152" s="33">
        <f t="shared" ref="J2152:S2152" si="1085">SUM(J2150:J2151)</f>
        <v>0</v>
      </c>
      <c r="K2152" s="33">
        <f t="shared" si="1085"/>
        <v>0</v>
      </c>
      <c r="L2152" s="33">
        <f t="shared" si="1085"/>
        <v>0</v>
      </c>
      <c r="M2152" s="33">
        <f t="shared" si="1085"/>
        <v>0</v>
      </c>
      <c r="N2152" s="33">
        <f t="shared" si="1085"/>
        <v>0</v>
      </c>
      <c r="O2152" s="33">
        <f t="shared" si="1085"/>
        <v>0</v>
      </c>
      <c r="P2152" s="33">
        <f t="shared" si="1085"/>
        <v>0</v>
      </c>
      <c r="Q2152" s="33">
        <f t="shared" si="1085"/>
        <v>0</v>
      </c>
      <c r="R2152" s="33">
        <f t="shared" si="1085"/>
        <v>0</v>
      </c>
      <c r="S2152" s="33">
        <f t="shared" si="1085"/>
        <v>0</v>
      </c>
      <c r="T2152" s="33">
        <f t="shared" ref="T2152:U2152" si="1086">SUM(T2150:T2151)</f>
        <v>0</v>
      </c>
      <c r="U2152" s="33">
        <f t="shared" si="1086"/>
        <v>0</v>
      </c>
      <c r="V2152" s="33">
        <f t="shared" ref="V2152" si="1087">SUM(V2150:V2151)</f>
        <v>0</v>
      </c>
    </row>
    <row r="2153" spans="1:22" s="276" customFormat="1">
      <c r="A2153" s="1"/>
      <c r="B2153" s="1"/>
      <c r="C2153" s="1"/>
      <c r="D2153" s="1"/>
      <c r="E2153" s="1"/>
      <c r="F2153" s="1"/>
      <c r="G2153" s="1"/>
      <c r="H2153" s="1"/>
      <c r="I2153" s="31"/>
      <c r="J2153" s="24"/>
      <c r="K2153" s="24"/>
      <c r="L2153" s="24"/>
      <c r="M2153" s="24"/>
      <c r="N2153" s="24"/>
      <c r="O2153" s="24"/>
      <c r="P2153" s="24"/>
      <c r="Q2153" s="24"/>
      <c r="R2153" s="24"/>
      <c r="S2153" s="24"/>
      <c r="T2153" s="24"/>
      <c r="U2153" s="24"/>
      <c r="V2153" s="24"/>
    </row>
    <row r="2154" spans="1:22" s="276" customFormat="1" ht="18.75">
      <c r="A2154" s="1"/>
      <c r="B2154" s="1"/>
      <c r="C2154" s="1"/>
      <c r="D2154" s="1"/>
      <c r="E2154" s="1"/>
      <c r="F2154" s="9" t="s">
        <v>30</v>
      </c>
      <c r="G2154" s="1"/>
      <c r="H2154" s="1"/>
      <c r="I2154" s="2">
        <v>2011</v>
      </c>
      <c r="J2154" s="2">
        <f>I2154+1</f>
        <v>2012</v>
      </c>
      <c r="K2154" s="2">
        <f t="shared" ref="K2154" si="1088">J2154+1</f>
        <v>2013</v>
      </c>
      <c r="L2154" s="2">
        <f t="shared" ref="L2154" si="1089">K2154+1</f>
        <v>2014</v>
      </c>
      <c r="M2154" s="2">
        <f>L2154+1</f>
        <v>2015</v>
      </c>
      <c r="N2154" s="2">
        <f t="shared" ref="N2154" si="1090">M2154+1</f>
        <v>2016</v>
      </c>
      <c r="O2154" s="2">
        <f t="shared" ref="O2154" si="1091">N2154+1</f>
        <v>2017</v>
      </c>
      <c r="P2154" s="2">
        <f t="shared" ref="P2154" si="1092">O2154+1</f>
        <v>2018</v>
      </c>
      <c r="Q2154" s="2">
        <f t="shared" ref="Q2154" si="1093">P2154+1</f>
        <v>2019</v>
      </c>
      <c r="R2154" s="2">
        <f t="shared" ref="R2154" si="1094">Q2154+1</f>
        <v>2020</v>
      </c>
      <c r="S2154" s="2">
        <f>R2154+1</f>
        <v>2021</v>
      </c>
      <c r="T2154" s="2">
        <f>S2154+1</f>
        <v>2022</v>
      </c>
      <c r="U2154" s="2">
        <f>T2154+1</f>
        <v>2023</v>
      </c>
      <c r="V2154" s="2">
        <f>U2154+1</f>
        <v>2024</v>
      </c>
    </row>
    <row r="2155" spans="1:22" s="276" customFormat="1">
      <c r="A2155" s="1"/>
      <c r="B2155" s="1"/>
      <c r="C2155" s="1"/>
      <c r="D2155" s="1"/>
      <c r="E2155" s="1"/>
      <c r="F2155" s="1"/>
      <c r="G2155" s="60" t="s">
        <v>47</v>
      </c>
      <c r="H2155" s="55"/>
      <c r="I2155" s="69"/>
      <c r="J2155" s="70"/>
      <c r="K2155" s="70"/>
      <c r="L2155" s="70"/>
      <c r="M2155" s="70"/>
      <c r="N2155" s="70"/>
      <c r="O2155" s="70"/>
      <c r="P2155" s="70"/>
      <c r="Q2155" s="70"/>
      <c r="R2155" s="70"/>
      <c r="S2155" s="70"/>
      <c r="T2155" s="70"/>
      <c r="U2155" s="70"/>
      <c r="V2155" s="372"/>
    </row>
    <row r="2156" spans="1:22" s="276" customFormat="1">
      <c r="A2156" s="1"/>
      <c r="B2156" s="1"/>
      <c r="C2156" s="1"/>
      <c r="D2156" s="1"/>
      <c r="E2156" s="1"/>
      <c r="F2156" s="1"/>
      <c r="G2156" s="61" t="s">
        <v>23</v>
      </c>
      <c r="H2156" s="129"/>
      <c r="I2156" s="71"/>
      <c r="J2156" s="72"/>
      <c r="K2156" s="72"/>
      <c r="L2156" s="72"/>
      <c r="M2156" s="72"/>
      <c r="N2156" s="72"/>
      <c r="O2156" s="72"/>
      <c r="P2156" s="72"/>
      <c r="Q2156" s="72"/>
      <c r="R2156" s="72"/>
      <c r="S2156" s="72"/>
      <c r="T2156" s="72"/>
      <c r="U2156" s="72"/>
      <c r="V2156" s="373"/>
    </row>
    <row r="2157" spans="1:22" s="276" customFormat="1">
      <c r="A2157" s="1"/>
      <c r="B2157" s="1"/>
      <c r="C2157" s="1"/>
      <c r="D2157" s="1"/>
      <c r="E2157" s="1"/>
      <c r="F2157" s="1"/>
      <c r="G2157" s="61" t="s">
        <v>89</v>
      </c>
      <c r="H2157" s="128"/>
      <c r="I2157" s="43"/>
      <c r="J2157" s="44"/>
      <c r="K2157" s="44"/>
      <c r="L2157" s="44"/>
      <c r="M2157" s="44"/>
      <c r="N2157" s="44"/>
      <c r="O2157" s="44"/>
      <c r="P2157" s="44"/>
      <c r="Q2157" s="44"/>
      <c r="R2157" s="44"/>
      <c r="S2157" s="44"/>
      <c r="T2157" s="44"/>
      <c r="U2157" s="44"/>
      <c r="V2157" s="374"/>
    </row>
    <row r="2158" spans="1:22" s="276" customFormat="1">
      <c r="A2158" s="1"/>
      <c r="B2158" s="1"/>
      <c r="C2158" s="1"/>
      <c r="D2158" s="1"/>
      <c r="E2158" s="1"/>
      <c r="F2158" s="1"/>
      <c r="G2158" s="26" t="s">
        <v>90</v>
      </c>
      <c r="H2158" s="1"/>
      <c r="I2158" s="7">
        <v>0</v>
      </c>
      <c r="J2158" s="7">
        <v>0</v>
      </c>
      <c r="K2158" s="7">
        <v>0</v>
      </c>
      <c r="L2158" s="7">
        <v>0</v>
      </c>
      <c r="M2158" s="7">
        <v>0</v>
      </c>
      <c r="N2158" s="7">
        <v>0</v>
      </c>
      <c r="O2158" s="7">
        <v>0</v>
      </c>
      <c r="P2158" s="7">
        <v>0</v>
      </c>
      <c r="Q2158" s="7">
        <v>0</v>
      </c>
      <c r="R2158" s="7">
        <v>0</v>
      </c>
      <c r="S2158" s="7">
        <v>0</v>
      </c>
      <c r="T2158" s="7">
        <v>0</v>
      </c>
      <c r="U2158" s="132">
        <v>0</v>
      </c>
      <c r="V2158" s="7">
        <v>0</v>
      </c>
    </row>
    <row r="2159" spans="1:22" s="276" customFormat="1">
      <c r="A2159" s="1"/>
      <c r="B2159" s="1"/>
      <c r="C2159" s="1"/>
      <c r="D2159" s="1"/>
      <c r="E2159" s="1"/>
      <c r="F2159" s="1"/>
      <c r="G2159" s="6"/>
      <c r="H2159" s="1"/>
      <c r="I2159" s="7"/>
      <c r="J2159" s="7"/>
      <c r="K2159" s="7"/>
      <c r="L2159" s="23"/>
      <c r="M2159" s="23"/>
      <c r="N2159" s="23"/>
      <c r="O2159" s="23"/>
      <c r="P2159" s="23"/>
      <c r="Q2159" s="23"/>
      <c r="R2159" s="23"/>
      <c r="S2159" s="23"/>
      <c r="T2159" s="23"/>
      <c r="U2159" s="23"/>
      <c r="V2159" s="23"/>
    </row>
    <row r="2160" spans="1:22" s="276" customFormat="1" ht="18.75">
      <c r="A2160" s="1"/>
      <c r="B2160" s="1"/>
      <c r="C2160" s="1"/>
      <c r="D2160" s="1"/>
      <c r="E2160" s="1"/>
      <c r="F2160" s="9" t="s">
        <v>100</v>
      </c>
      <c r="G2160" s="1"/>
      <c r="H2160" s="1"/>
      <c r="I2160" s="2">
        <f>'Facility Detail'!$G$3475</f>
        <v>2011</v>
      </c>
      <c r="J2160" s="2">
        <f>I2160+1</f>
        <v>2012</v>
      </c>
      <c r="K2160" s="2">
        <f t="shared" ref="K2160" si="1095">J2160+1</f>
        <v>2013</v>
      </c>
      <c r="L2160" s="2">
        <f t="shared" ref="L2160" si="1096">K2160+1</f>
        <v>2014</v>
      </c>
      <c r="M2160" s="2">
        <f>L2160+1</f>
        <v>2015</v>
      </c>
      <c r="N2160" s="2">
        <f t="shared" ref="N2160" si="1097">M2160+1</f>
        <v>2016</v>
      </c>
      <c r="O2160" s="2">
        <f t="shared" ref="O2160" si="1098">N2160+1</f>
        <v>2017</v>
      </c>
      <c r="P2160" s="2">
        <f t="shared" ref="P2160" si="1099">O2160+1</f>
        <v>2018</v>
      </c>
      <c r="Q2160" s="2">
        <f t="shared" ref="Q2160" si="1100">P2160+1</f>
        <v>2019</v>
      </c>
      <c r="R2160" s="2">
        <f t="shared" ref="R2160" si="1101">Q2160+1</f>
        <v>2020</v>
      </c>
      <c r="S2160" s="2">
        <f>R2160+1</f>
        <v>2021</v>
      </c>
      <c r="T2160" s="2">
        <f>S2160+1</f>
        <v>2022</v>
      </c>
      <c r="U2160" s="2">
        <f>T2160+1</f>
        <v>2023</v>
      </c>
      <c r="V2160" s="2">
        <f>U2160+1</f>
        <v>2024</v>
      </c>
    </row>
    <row r="2161" spans="1:22" s="276" customFormat="1">
      <c r="A2161" s="1"/>
      <c r="B2161" s="1"/>
      <c r="C2161" s="1"/>
      <c r="D2161" s="1"/>
      <c r="E2161" s="1"/>
      <c r="F2161" s="1"/>
      <c r="G2161" s="60" t="s">
        <v>68</v>
      </c>
      <c r="H2161" s="55"/>
      <c r="I2161" s="3"/>
      <c r="J2161" s="45">
        <f>I2161</f>
        <v>0</v>
      </c>
      <c r="K2161" s="102"/>
      <c r="L2161" s="102"/>
      <c r="M2161" s="102"/>
      <c r="N2161" s="102"/>
      <c r="O2161" s="102"/>
      <c r="P2161" s="102"/>
      <c r="Q2161" s="102"/>
      <c r="R2161" s="102"/>
      <c r="S2161" s="102"/>
      <c r="T2161" s="210"/>
      <c r="U2161" s="210"/>
      <c r="V2161" s="376"/>
    </row>
    <row r="2162" spans="1:22" s="276" customFormat="1">
      <c r="A2162" s="1"/>
      <c r="B2162" s="1"/>
      <c r="C2162" s="1"/>
      <c r="D2162" s="1"/>
      <c r="E2162" s="1"/>
      <c r="F2162" s="1"/>
      <c r="G2162" s="60" t="s">
        <v>69</v>
      </c>
      <c r="H2162" s="55"/>
      <c r="I2162" s="122">
        <f>J2162</f>
        <v>0</v>
      </c>
      <c r="J2162" s="10"/>
      <c r="K2162" s="58"/>
      <c r="L2162" s="58"/>
      <c r="M2162" s="58"/>
      <c r="N2162" s="58"/>
      <c r="O2162" s="58"/>
      <c r="P2162" s="58"/>
      <c r="Q2162" s="58"/>
      <c r="R2162" s="58"/>
      <c r="S2162" s="58"/>
      <c r="T2162" s="211"/>
      <c r="U2162" s="211"/>
      <c r="V2162" s="377"/>
    </row>
    <row r="2163" spans="1:22" s="276" customFormat="1">
      <c r="A2163" s="1"/>
      <c r="B2163" s="1"/>
      <c r="C2163" s="1"/>
      <c r="D2163" s="1"/>
      <c r="E2163" s="1"/>
      <c r="F2163" s="1"/>
      <c r="G2163" s="60" t="s">
        <v>70</v>
      </c>
      <c r="H2163" s="55"/>
      <c r="I2163" s="46"/>
      <c r="J2163" s="10">
        <f>J2147</f>
        <v>0</v>
      </c>
      <c r="K2163" s="54">
        <f>J2163</f>
        <v>0</v>
      </c>
      <c r="L2163" s="58"/>
      <c r="M2163" s="58"/>
      <c r="N2163" s="58"/>
      <c r="O2163" s="58"/>
      <c r="P2163" s="58"/>
      <c r="Q2163" s="58"/>
      <c r="R2163" s="58"/>
      <c r="S2163" s="58"/>
      <c r="T2163" s="211"/>
      <c r="U2163" s="211"/>
      <c r="V2163" s="377"/>
    </row>
    <row r="2164" spans="1:22" s="276" customFormat="1">
      <c r="A2164" s="1"/>
      <c r="B2164" s="1"/>
      <c r="C2164" s="1"/>
      <c r="D2164" s="1"/>
      <c r="E2164" s="1"/>
      <c r="F2164" s="1"/>
      <c r="G2164" s="60" t="s">
        <v>71</v>
      </c>
      <c r="H2164" s="55"/>
      <c r="I2164" s="46"/>
      <c r="J2164" s="54">
        <f>K2164</f>
        <v>0</v>
      </c>
      <c r="K2164" s="10"/>
      <c r="L2164" s="58"/>
      <c r="M2164" s="58"/>
      <c r="N2164" s="58"/>
      <c r="O2164" s="58"/>
      <c r="P2164" s="58"/>
      <c r="Q2164" s="58"/>
      <c r="R2164" s="58"/>
      <c r="S2164" s="58"/>
      <c r="T2164" s="211"/>
      <c r="U2164" s="211"/>
      <c r="V2164" s="377"/>
    </row>
    <row r="2165" spans="1:22" s="276" customFormat="1">
      <c r="A2165" s="1"/>
      <c r="B2165" s="1"/>
      <c r="C2165" s="1"/>
      <c r="D2165" s="1"/>
      <c r="E2165" s="1"/>
      <c r="F2165" s="1"/>
      <c r="G2165" s="60" t="s">
        <v>170</v>
      </c>
      <c r="H2165" s="1"/>
      <c r="I2165" s="46"/>
      <c r="J2165" s="114"/>
      <c r="K2165" s="10">
        <f>K2147</f>
        <v>0</v>
      </c>
      <c r="L2165" s="115">
        <f>K2165</f>
        <v>0</v>
      </c>
      <c r="M2165" s="58"/>
      <c r="N2165" s="58"/>
      <c r="O2165" s="58"/>
      <c r="P2165" s="58"/>
      <c r="Q2165" s="58"/>
      <c r="R2165" s="58"/>
      <c r="S2165" s="58"/>
      <c r="T2165" s="140"/>
      <c r="U2165" s="140"/>
      <c r="V2165" s="378"/>
    </row>
    <row r="2166" spans="1:22" s="276" customFormat="1">
      <c r="A2166" s="1"/>
      <c r="B2166" s="1"/>
      <c r="C2166" s="1"/>
      <c r="D2166" s="1"/>
      <c r="E2166" s="1"/>
      <c r="F2166" s="1"/>
      <c r="G2166" s="60" t="s">
        <v>171</v>
      </c>
      <c r="H2166" s="1"/>
      <c r="I2166" s="46"/>
      <c r="J2166" s="114"/>
      <c r="K2166" s="54">
        <f>L2166</f>
        <v>0</v>
      </c>
      <c r="L2166" s="10"/>
      <c r="M2166" s="58"/>
      <c r="N2166" s="58"/>
      <c r="O2166" s="58"/>
      <c r="P2166" s="58"/>
      <c r="Q2166" s="58"/>
      <c r="R2166" s="58"/>
      <c r="S2166" s="58"/>
      <c r="T2166" s="140"/>
      <c r="U2166" s="140"/>
      <c r="V2166" s="378"/>
    </row>
    <row r="2167" spans="1:22" s="276" customFormat="1">
      <c r="A2167" s="1"/>
      <c r="B2167" s="1"/>
      <c r="C2167" s="1"/>
      <c r="D2167" s="1"/>
      <c r="E2167" s="1"/>
      <c r="F2167" s="1"/>
      <c r="G2167" s="60" t="s">
        <v>172</v>
      </c>
      <c r="H2167" s="1"/>
      <c r="I2167" s="46"/>
      <c r="J2167" s="114"/>
      <c r="K2167" s="114"/>
      <c r="L2167" s="10">
        <f>L2147</f>
        <v>0</v>
      </c>
      <c r="M2167" s="115">
        <f>L2167</f>
        <v>0</v>
      </c>
      <c r="N2167" s="114"/>
      <c r="O2167" s="58"/>
      <c r="P2167" s="58"/>
      <c r="Q2167" s="58"/>
      <c r="R2167" s="58"/>
      <c r="S2167" s="58"/>
      <c r="T2167" s="140"/>
      <c r="U2167" s="140"/>
      <c r="V2167" s="378"/>
    </row>
    <row r="2168" spans="1:22" s="276" customFormat="1">
      <c r="A2168" s="1"/>
      <c r="B2168" s="1"/>
      <c r="C2168" s="1"/>
      <c r="D2168" s="1"/>
      <c r="E2168" s="1"/>
      <c r="F2168" s="1"/>
      <c r="G2168" s="60" t="s">
        <v>173</v>
      </c>
      <c r="H2168" s="1"/>
      <c r="I2168" s="46"/>
      <c r="J2168" s="114"/>
      <c r="K2168" s="114"/>
      <c r="L2168" s="54"/>
      <c r="M2168" s="10"/>
      <c r="N2168" s="114"/>
      <c r="O2168" s="58"/>
      <c r="P2168" s="58"/>
      <c r="Q2168" s="58"/>
      <c r="R2168" s="58"/>
      <c r="S2168" s="58"/>
      <c r="T2168" s="140"/>
      <c r="U2168" s="140"/>
      <c r="V2168" s="378"/>
    </row>
    <row r="2169" spans="1:22" s="276" customFormat="1">
      <c r="A2169" s="1"/>
      <c r="B2169" s="1"/>
      <c r="C2169" s="1"/>
      <c r="D2169" s="1"/>
      <c r="E2169" s="1"/>
      <c r="F2169" s="1"/>
      <c r="G2169" s="60" t="s">
        <v>174</v>
      </c>
      <c r="H2169" s="1"/>
      <c r="I2169" s="46"/>
      <c r="J2169" s="114"/>
      <c r="K2169" s="114"/>
      <c r="L2169" s="114"/>
      <c r="M2169" s="10">
        <v>0</v>
      </c>
      <c r="N2169" s="115">
        <f>M2169</f>
        <v>0</v>
      </c>
      <c r="O2169" s="58"/>
      <c r="P2169" s="58"/>
      <c r="Q2169" s="58"/>
      <c r="R2169" s="58"/>
      <c r="S2169" s="58"/>
      <c r="T2169" s="140"/>
      <c r="U2169" s="140"/>
      <c r="V2169" s="378"/>
    </row>
    <row r="2170" spans="1:22" s="276" customFormat="1">
      <c r="A2170" s="1"/>
      <c r="B2170" s="1"/>
      <c r="C2170" s="1"/>
      <c r="D2170" s="1"/>
      <c r="E2170" s="1"/>
      <c r="F2170" s="1"/>
      <c r="G2170" s="60" t="s">
        <v>175</v>
      </c>
      <c r="H2170" s="1"/>
      <c r="I2170" s="46"/>
      <c r="J2170" s="114"/>
      <c r="K2170" s="114"/>
      <c r="L2170" s="114"/>
      <c r="M2170" s="54"/>
      <c r="N2170" s="10"/>
      <c r="O2170" s="58"/>
      <c r="P2170" s="58"/>
      <c r="Q2170" s="58"/>
      <c r="R2170" s="58"/>
      <c r="S2170" s="58"/>
      <c r="T2170" s="140"/>
      <c r="U2170" s="140"/>
      <c r="V2170" s="378"/>
    </row>
    <row r="2171" spans="1:22" s="276" customFormat="1">
      <c r="A2171" s="1"/>
      <c r="B2171" s="1"/>
      <c r="C2171" s="1"/>
      <c r="D2171" s="1"/>
      <c r="E2171" s="1"/>
      <c r="F2171" s="1"/>
      <c r="G2171" s="60" t="s">
        <v>176</v>
      </c>
      <c r="H2171" s="1"/>
      <c r="I2171" s="46"/>
      <c r="J2171" s="114"/>
      <c r="K2171" s="114"/>
      <c r="L2171" s="114"/>
      <c r="M2171" s="114"/>
      <c r="N2171" s="143">
        <f>N2147</f>
        <v>0</v>
      </c>
      <c r="O2171" s="116">
        <f>N2171</f>
        <v>0</v>
      </c>
      <c r="P2171" s="58"/>
      <c r="Q2171" s="58"/>
      <c r="R2171" s="58"/>
      <c r="S2171" s="58"/>
      <c r="T2171" s="140"/>
      <c r="U2171" s="140"/>
      <c r="V2171" s="378"/>
    </row>
    <row r="2172" spans="1:22" s="276" customFormat="1">
      <c r="A2172" s="1"/>
      <c r="B2172" s="1"/>
      <c r="C2172" s="1"/>
      <c r="D2172" s="1"/>
      <c r="E2172" s="1"/>
      <c r="F2172" s="1"/>
      <c r="G2172" s="60" t="s">
        <v>167</v>
      </c>
      <c r="H2172" s="1"/>
      <c r="I2172" s="46"/>
      <c r="J2172" s="114"/>
      <c r="K2172" s="114"/>
      <c r="L2172" s="114"/>
      <c r="M2172" s="114"/>
      <c r="N2172" s="144"/>
      <c r="O2172" s="117"/>
      <c r="P2172" s="58"/>
      <c r="Q2172" s="58"/>
      <c r="R2172" s="58"/>
      <c r="S2172" s="58"/>
      <c r="T2172" s="140"/>
      <c r="U2172" s="140"/>
      <c r="V2172" s="378"/>
    </row>
    <row r="2173" spans="1:22" s="276" customFormat="1">
      <c r="A2173" s="1"/>
      <c r="B2173" s="1"/>
      <c r="C2173" s="1"/>
      <c r="D2173" s="1"/>
      <c r="E2173" s="1"/>
      <c r="F2173" s="1"/>
      <c r="G2173" s="60" t="s">
        <v>168</v>
      </c>
      <c r="H2173" s="1"/>
      <c r="I2173" s="46"/>
      <c r="J2173" s="114"/>
      <c r="K2173" s="114"/>
      <c r="L2173" s="114"/>
      <c r="M2173" s="114"/>
      <c r="N2173" s="114"/>
      <c r="O2173" s="117">
        <f>O2147</f>
        <v>0</v>
      </c>
      <c r="P2173" s="116">
        <f>O2173</f>
        <v>0</v>
      </c>
      <c r="Q2173" s="58"/>
      <c r="R2173" s="58"/>
      <c r="S2173" s="58"/>
      <c r="T2173" s="140"/>
      <c r="U2173" s="140"/>
      <c r="V2173" s="378"/>
    </row>
    <row r="2174" spans="1:22" s="276" customFormat="1">
      <c r="A2174" s="1"/>
      <c r="B2174" s="1"/>
      <c r="C2174" s="1"/>
      <c r="D2174" s="1"/>
      <c r="E2174" s="1"/>
      <c r="F2174" s="1"/>
      <c r="G2174" s="60" t="s">
        <v>185</v>
      </c>
      <c r="H2174" s="1"/>
      <c r="I2174" s="46"/>
      <c r="J2174" s="114"/>
      <c r="K2174" s="114"/>
      <c r="L2174" s="114"/>
      <c r="M2174" s="114"/>
      <c r="N2174" s="114"/>
      <c r="O2174" s="116"/>
      <c r="P2174" s="117"/>
      <c r="Q2174" s="58"/>
      <c r="R2174" s="58"/>
      <c r="S2174" s="58"/>
      <c r="T2174" s="140"/>
      <c r="U2174" s="140"/>
      <c r="V2174" s="378"/>
    </row>
    <row r="2175" spans="1:22" s="276" customFormat="1">
      <c r="A2175" s="1"/>
      <c r="B2175" s="1"/>
      <c r="C2175" s="1"/>
      <c r="D2175" s="1"/>
      <c r="E2175" s="1"/>
      <c r="F2175" s="1"/>
      <c r="G2175" s="60" t="s">
        <v>186</v>
      </c>
      <c r="H2175" s="1"/>
      <c r="I2175" s="46"/>
      <c r="J2175" s="114"/>
      <c r="K2175" s="114"/>
      <c r="L2175" s="114"/>
      <c r="M2175" s="114"/>
      <c r="N2175" s="114"/>
      <c r="O2175" s="114"/>
      <c r="P2175" s="117"/>
      <c r="Q2175" s="54">
        <f>P2175</f>
        <v>0</v>
      </c>
      <c r="R2175" s="58"/>
      <c r="S2175" s="58"/>
      <c r="T2175" s="140"/>
      <c r="U2175" s="140"/>
      <c r="V2175" s="378"/>
    </row>
    <row r="2176" spans="1:22" s="276" customFormat="1">
      <c r="A2176" s="1"/>
      <c r="B2176" s="1"/>
      <c r="C2176" s="1"/>
      <c r="D2176" s="1"/>
      <c r="E2176" s="1"/>
      <c r="F2176" s="1"/>
      <c r="G2176" s="60" t="s">
        <v>187</v>
      </c>
      <c r="H2176" s="1"/>
      <c r="I2176" s="46"/>
      <c r="J2176" s="114"/>
      <c r="K2176" s="114"/>
      <c r="L2176" s="114"/>
      <c r="M2176" s="114"/>
      <c r="N2176" s="114"/>
      <c r="O2176" s="114"/>
      <c r="P2176" s="116"/>
      <c r="Q2176" s="275"/>
      <c r="R2176" s="58"/>
      <c r="S2176" s="58"/>
      <c r="T2176" s="140"/>
      <c r="U2176" s="140"/>
      <c r="V2176" s="378"/>
    </row>
    <row r="2177" spans="1:22" s="276" customFormat="1">
      <c r="A2177" s="1"/>
      <c r="B2177" s="1"/>
      <c r="C2177" s="1"/>
      <c r="D2177" s="1"/>
      <c r="E2177" s="1"/>
      <c r="F2177" s="1"/>
      <c r="G2177" s="60" t="s">
        <v>188</v>
      </c>
      <c r="H2177" s="1"/>
      <c r="I2177" s="46"/>
      <c r="J2177" s="114"/>
      <c r="K2177" s="114"/>
      <c r="L2177" s="114"/>
      <c r="M2177" s="114"/>
      <c r="N2177" s="114"/>
      <c r="O2177" s="114"/>
      <c r="P2177" s="114"/>
      <c r="Q2177" s="117"/>
      <c r="R2177" s="145">
        <f>Q2177</f>
        <v>0</v>
      </c>
      <c r="S2177" s="58"/>
      <c r="T2177" s="140"/>
      <c r="U2177" s="140"/>
      <c r="V2177" s="378"/>
    </row>
    <row r="2178" spans="1:22" s="276" customFormat="1">
      <c r="A2178" s="1"/>
      <c r="B2178" s="1"/>
      <c r="C2178" s="1"/>
      <c r="D2178" s="1"/>
      <c r="E2178" s="1"/>
      <c r="F2178" s="1"/>
      <c r="G2178" s="60" t="s">
        <v>189</v>
      </c>
      <c r="H2178" s="1"/>
      <c r="I2178" s="46"/>
      <c r="J2178" s="114"/>
      <c r="K2178" s="114"/>
      <c r="L2178" s="114"/>
      <c r="M2178" s="114"/>
      <c r="N2178" s="114"/>
      <c r="O2178" s="114"/>
      <c r="P2178" s="114"/>
      <c r="Q2178" s="145">
        <f>R2147</f>
        <v>0</v>
      </c>
      <c r="R2178" s="167">
        <f>Q2178</f>
        <v>0</v>
      </c>
      <c r="S2178" s="58"/>
      <c r="T2178" s="140"/>
      <c r="U2178" s="140"/>
      <c r="V2178" s="378"/>
    </row>
    <row r="2179" spans="1:22" s="276" customFormat="1">
      <c r="A2179" s="1"/>
      <c r="B2179" s="1"/>
      <c r="C2179" s="1"/>
      <c r="D2179" s="1"/>
      <c r="E2179" s="1"/>
      <c r="F2179" s="1"/>
      <c r="G2179" s="60" t="s">
        <v>190</v>
      </c>
      <c r="H2179" s="1"/>
      <c r="I2179" s="46"/>
      <c r="J2179" s="114"/>
      <c r="K2179" s="114"/>
      <c r="L2179" s="114"/>
      <c r="M2179" s="114"/>
      <c r="N2179" s="114"/>
      <c r="O2179" s="114"/>
      <c r="P2179" s="114"/>
      <c r="Q2179" s="114"/>
      <c r="R2179" s="167"/>
      <c r="S2179" s="145">
        <f>R2179</f>
        <v>0</v>
      </c>
      <c r="T2179" s="140"/>
      <c r="U2179" s="140"/>
      <c r="V2179" s="378"/>
    </row>
    <row r="2180" spans="1:22" s="276" customFormat="1">
      <c r="A2180" s="1"/>
      <c r="B2180" s="1"/>
      <c r="C2180" s="1"/>
      <c r="D2180" s="1"/>
      <c r="E2180" s="1"/>
      <c r="F2180" s="1"/>
      <c r="G2180" s="60" t="s">
        <v>199</v>
      </c>
      <c r="H2180" s="1"/>
      <c r="I2180" s="46"/>
      <c r="J2180" s="114"/>
      <c r="K2180" s="114"/>
      <c r="L2180" s="114"/>
      <c r="M2180" s="114"/>
      <c r="N2180" s="114"/>
      <c r="O2180" s="114"/>
      <c r="P2180" s="114"/>
      <c r="Q2180" s="114"/>
      <c r="R2180" s="116"/>
      <c r="S2180" s="167">
        <v>0</v>
      </c>
      <c r="T2180" s="140"/>
      <c r="U2180" s="140"/>
      <c r="V2180" s="378"/>
    </row>
    <row r="2181" spans="1:22" s="276" customFormat="1">
      <c r="A2181" s="1"/>
      <c r="B2181" s="1"/>
      <c r="C2181" s="1"/>
      <c r="D2181" s="1"/>
      <c r="E2181" s="1"/>
      <c r="F2181" s="1"/>
      <c r="G2181" s="60" t="s">
        <v>200</v>
      </c>
      <c r="H2181" s="1"/>
      <c r="I2181" s="46"/>
      <c r="J2181" s="114"/>
      <c r="K2181" s="114"/>
      <c r="L2181" s="114"/>
      <c r="M2181" s="114"/>
      <c r="N2181" s="114"/>
      <c r="O2181" s="114"/>
      <c r="P2181" s="114"/>
      <c r="Q2181" s="114"/>
      <c r="R2181" s="114"/>
      <c r="S2181" s="167">
        <v>0</v>
      </c>
      <c r="T2181" s="145">
        <f>S2181</f>
        <v>0</v>
      </c>
      <c r="U2181" s="140"/>
      <c r="V2181" s="378"/>
    </row>
    <row r="2182" spans="1:22" s="276" customFormat="1">
      <c r="A2182" s="1"/>
      <c r="B2182" s="1"/>
      <c r="C2182" s="1"/>
      <c r="D2182" s="1"/>
      <c r="E2182" s="1"/>
      <c r="F2182" s="1"/>
      <c r="G2182" s="60" t="s">
        <v>308</v>
      </c>
      <c r="H2182" s="1"/>
      <c r="I2182" s="46"/>
      <c r="J2182" s="114"/>
      <c r="K2182" s="114"/>
      <c r="L2182" s="114"/>
      <c r="M2182" s="114"/>
      <c r="N2182" s="114"/>
      <c r="O2182" s="114"/>
      <c r="P2182" s="114"/>
      <c r="Q2182" s="114"/>
      <c r="R2182" s="114"/>
      <c r="S2182" s="116">
        <f>T2182</f>
        <v>0</v>
      </c>
      <c r="T2182" s="167">
        <v>0</v>
      </c>
      <c r="U2182" s="140"/>
      <c r="V2182" s="378"/>
    </row>
    <row r="2183" spans="1:22" s="276" customFormat="1">
      <c r="A2183" s="1"/>
      <c r="B2183" s="1"/>
      <c r="C2183" s="1"/>
      <c r="D2183" s="1"/>
      <c r="E2183" s="1"/>
      <c r="F2183" s="1"/>
      <c r="G2183" s="60" t="s">
        <v>307</v>
      </c>
      <c r="H2183" s="1"/>
      <c r="I2183" s="110"/>
      <c r="J2183" s="103"/>
      <c r="K2183" s="103"/>
      <c r="L2183" s="103"/>
      <c r="M2183" s="103"/>
      <c r="N2183" s="103"/>
      <c r="O2183" s="103"/>
      <c r="P2183" s="103"/>
      <c r="Q2183" s="103"/>
      <c r="R2183" s="103"/>
      <c r="S2183" s="103"/>
      <c r="T2183" s="167">
        <v>0</v>
      </c>
      <c r="U2183" s="145">
        <f>T2183</f>
        <v>0</v>
      </c>
      <c r="V2183" s="347">
        <f>U2183</f>
        <v>0</v>
      </c>
    </row>
    <row r="2184" spans="1:22" s="276" customFormat="1">
      <c r="A2184" s="1"/>
      <c r="B2184" s="1"/>
      <c r="C2184" s="1"/>
      <c r="D2184" s="1"/>
      <c r="E2184" s="1"/>
      <c r="F2184" s="1"/>
      <c r="G2184" s="60" t="s">
        <v>318</v>
      </c>
      <c r="H2184" s="1"/>
      <c r="I2184" s="110"/>
      <c r="J2184" s="103"/>
      <c r="K2184" s="103"/>
      <c r="L2184" s="103"/>
      <c r="M2184" s="103"/>
      <c r="N2184" s="103"/>
      <c r="O2184" s="103"/>
      <c r="P2184" s="103"/>
      <c r="Q2184" s="103"/>
      <c r="R2184" s="103"/>
      <c r="S2184" s="103"/>
      <c r="T2184" s="116">
        <f>U2184</f>
        <v>0</v>
      </c>
      <c r="U2184" s="367">
        <v>0</v>
      </c>
      <c r="V2184" s="389">
        <v>0</v>
      </c>
    </row>
    <row r="2185" spans="1:22" s="276" customFormat="1">
      <c r="A2185" s="1"/>
      <c r="B2185" s="1"/>
      <c r="C2185" s="1"/>
      <c r="D2185" s="1"/>
      <c r="E2185" s="1"/>
      <c r="F2185" s="1"/>
      <c r="G2185" s="60" t="s">
        <v>319</v>
      </c>
      <c r="H2185" s="1"/>
      <c r="I2185" s="47"/>
      <c r="J2185" s="188"/>
      <c r="K2185" s="188"/>
      <c r="L2185" s="188"/>
      <c r="M2185" s="188"/>
      <c r="N2185" s="188"/>
      <c r="O2185" s="188"/>
      <c r="P2185" s="188"/>
      <c r="Q2185" s="188"/>
      <c r="R2185" s="188"/>
      <c r="S2185" s="188"/>
      <c r="T2185" s="188"/>
      <c r="U2185" s="391">
        <v>0</v>
      </c>
      <c r="V2185" s="390">
        <v>0</v>
      </c>
    </row>
    <row r="2186" spans="1:22" s="276" customFormat="1">
      <c r="A2186" s="1"/>
      <c r="B2186" s="1" t="s">
        <v>223</v>
      </c>
      <c r="C2186" s="1"/>
      <c r="D2186" s="1"/>
      <c r="E2186" s="1"/>
      <c r="F2186" s="1"/>
      <c r="G2186" s="26" t="s">
        <v>17</v>
      </c>
      <c r="H2186" s="1"/>
      <c r="I2186" s="7">
        <f xml:space="preserve"> I2167 - I2166</f>
        <v>0</v>
      </c>
      <c r="J2186" s="7">
        <f xml:space="preserve"> J2166 + J2169 - J2168 - J2167</f>
        <v>0</v>
      </c>
      <c r="K2186" s="7">
        <f>K2168 - K2169</f>
        <v>0</v>
      </c>
      <c r="L2186" s="7">
        <f>L2168 - L2169</f>
        <v>0</v>
      </c>
      <c r="M2186" s="7">
        <f>M2167-M2168-M2169</f>
        <v>0</v>
      </c>
      <c r="N2186" s="7">
        <f>N2169-N2170-N2171</f>
        <v>0</v>
      </c>
      <c r="O2186" s="7">
        <f>O2171-O2172-O2173</f>
        <v>0</v>
      </c>
      <c r="P2186" s="148">
        <f>P2173-P2174-P2175</f>
        <v>0</v>
      </c>
      <c r="Q2186" s="148">
        <f>Q2175+Q2178-Q2177-Q2176</f>
        <v>0</v>
      </c>
      <c r="R2186" s="148">
        <f>R2177-R2178+R2180</f>
        <v>0</v>
      </c>
      <c r="S2186" s="7">
        <f>S2179-S2180+S2181-S2182</f>
        <v>0</v>
      </c>
      <c r="T2186" s="7">
        <f>T2181-T2182-T2183+T2184</f>
        <v>0</v>
      </c>
      <c r="U2186" s="132">
        <f>U2183-U2184-U2185</f>
        <v>0</v>
      </c>
      <c r="V2186" s="7">
        <f>V2183-V2184-V2185</f>
        <v>0</v>
      </c>
    </row>
    <row r="2187" spans="1:22" s="276" customFormat="1">
      <c r="A2187" s="1"/>
      <c r="B2187" s="1"/>
      <c r="C2187" s="1"/>
      <c r="D2187" s="1"/>
      <c r="E2187" s="1"/>
      <c r="F2187" s="1"/>
      <c r="G2187" s="6"/>
      <c r="H2187" s="1"/>
      <c r="I2187" s="148"/>
      <c r="J2187" s="148"/>
      <c r="K2187" s="148"/>
      <c r="L2187" s="148"/>
      <c r="M2187" s="148"/>
      <c r="N2187" s="148"/>
      <c r="O2187" s="148"/>
      <c r="P2187" s="148"/>
      <c r="Q2187" s="148"/>
      <c r="R2187" s="148"/>
      <c r="S2187" s="148"/>
      <c r="T2187" s="148"/>
      <c r="U2187" s="386"/>
      <c r="V2187" s="148"/>
    </row>
    <row r="2188" spans="1:22" s="276" customFormat="1">
      <c r="A2188" s="1"/>
      <c r="B2188" s="1"/>
      <c r="C2188" s="1"/>
      <c r="D2188" s="1"/>
      <c r="E2188" s="1"/>
      <c r="F2188" s="1"/>
      <c r="G2188" s="26" t="s">
        <v>12</v>
      </c>
      <c r="H2188" s="55"/>
      <c r="I2188" s="149"/>
      <c r="J2188" s="150"/>
      <c r="K2188" s="150"/>
      <c r="L2188" s="150"/>
      <c r="M2188" s="150"/>
      <c r="N2188" s="150"/>
      <c r="O2188" s="150"/>
      <c r="P2188" s="150"/>
      <c r="Q2188" s="150"/>
      <c r="R2188" s="150"/>
      <c r="S2188" s="150"/>
      <c r="T2188" s="150"/>
      <c r="U2188" s="150"/>
      <c r="V2188" s="384"/>
    </row>
    <row r="2189" spans="1:22" s="276" customFormat="1">
      <c r="A2189" s="1"/>
      <c r="B2189" s="1"/>
      <c r="C2189" s="1"/>
      <c r="D2189" s="1"/>
      <c r="E2189" s="1"/>
      <c r="F2189" s="1"/>
      <c r="G2189" s="6"/>
      <c r="H2189" s="1"/>
      <c r="I2189" s="148"/>
      <c r="J2189" s="148"/>
      <c r="K2189" s="148"/>
      <c r="L2189" s="148"/>
      <c r="M2189" s="148"/>
      <c r="N2189" s="148"/>
      <c r="O2189" s="148"/>
      <c r="P2189" s="148"/>
      <c r="Q2189" s="148"/>
      <c r="R2189" s="148"/>
      <c r="S2189" s="148"/>
      <c r="T2189" s="148"/>
      <c r="U2189" s="148"/>
      <c r="V2189" s="148"/>
    </row>
    <row r="2190" spans="1:22" s="276" customFormat="1" ht="18.75">
      <c r="A2190" s="1"/>
      <c r="B2190" s="1"/>
      <c r="C2190" s="1" t="s">
        <v>223</v>
      </c>
      <c r="D2190" s="1" t="s">
        <v>244</v>
      </c>
      <c r="E2190" s="1" t="s">
        <v>107</v>
      </c>
      <c r="F2190" s="9" t="s">
        <v>26</v>
      </c>
      <c r="G2190" s="1"/>
      <c r="H2190" s="55"/>
      <c r="I2190" s="151">
        <f t="shared" ref="I2190:S2190" si="1102" xml:space="preserve"> I2147 + I2152 - I2158 + I2186 + I2188</f>
        <v>0</v>
      </c>
      <c r="J2190" s="152">
        <f t="shared" si="1102"/>
        <v>0</v>
      </c>
      <c r="K2190" s="152">
        <f t="shared" si="1102"/>
        <v>0</v>
      </c>
      <c r="L2190" s="152">
        <f t="shared" si="1102"/>
        <v>0</v>
      </c>
      <c r="M2190" s="152">
        <f t="shared" si="1102"/>
        <v>0</v>
      </c>
      <c r="N2190" s="152">
        <f t="shared" si="1102"/>
        <v>0</v>
      </c>
      <c r="O2190" s="152">
        <f t="shared" si="1102"/>
        <v>0</v>
      </c>
      <c r="P2190" s="152">
        <f t="shared" si="1102"/>
        <v>0</v>
      </c>
      <c r="Q2190" s="152">
        <f t="shared" si="1102"/>
        <v>0</v>
      </c>
      <c r="R2190" s="152">
        <f t="shared" si="1102"/>
        <v>0</v>
      </c>
      <c r="S2190" s="152">
        <f t="shared" si="1102"/>
        <v>8170</v>
      </c>
      <c r="T2190" s="152">
        <f t="shared" ref="T2190:U2190" si="1103" xml:space="preserve"> T2147 + T2152 - T2158 + T2186 + T2188</f>
        <v>9111.237031055105</v>
      </c>
      <c r="U2190" s="152">
        <f t="shared" si="1103"/>
        <v>8074</v>
      </c>
      <c r="V2190" s="385">
        <f t="shared" ref="V2190" si="1104" xml:space="preserve"> V2147 + V2152 - V2158 + V2186 + V2188</f>
        <v>9062.1800860542553</v>
      </c>
    </row>
    <row r="2191" spans="1:22" s="276" customFormat="1" ht="15.75" thickBot="1">
      <c r="A2191" s="1"/>
      <c r="B2191" s="1"/>
      <c r="C2191" s="1"/>
      <c r="D2191" s="1"/>
      <c r="E2191" s="1"/>
      <c r="F2191" s="1"/>
      <c r="G2191" s="1"/>
      <c r="H2191" s="1"/>
      <c r="I2191" s="1"/>
      <c r="J2191" s="1"/>
      <c r="K2191" s="1"/>
      <c r="L2191" s="1"/>
      <c r="M2191" s="1"/>
      <c r="N2191" s="1"/>
      <c r="O2191" s="1"/>
      <c r="P2191" s="1"/>
      <c r="Q2191" s="1"/>
      <c r="R2191" s="1"/>
      <c r="S2191" s="1"/>
      <c r="T2191" s="1"/>
      <c r="U2191" s="1"/>
      <c r="V2191" s="1"/>
    </row>
    <row r="2192" spans="1:22" s="276" customFormat="1">
      <c r="A2192" s="1"/>
      <c r="B2192" s="1"/>
      <c r="C2192" s="1"/>
      <c r="D2192" s="1"/>
      <c r="E2192" s="1"/>
      <c r="F2192" s="8"/>
      <c r="G2192" s="8"/>
      <c r="H2192" s="8"/>
      <c r="I2192" s="8"/>
      <c r="J2192" s="8"/>
      <c r="K2192" s="8"/>
      <c r="L2192" s="8"/>
      <c r="M2192" s="8"/>
      <c r="N2192" s="8"/>
      <c r="O2192" s="8"/>
      <c r="P2192" s="8"/>
      <c r="Q2192" s="8"/>
      <c r="R2192" s="8"/>
      <c r="S2192" s="8"/>
      <c r="T2192" s="8"/>
      <c r="U2192" s="8"/>
      <c r="V2192" s="8"/>
    </row>
    <row r="2193" spans="1:22" s="276" customFormat="1" ht="15.75" thickBot="1">
      <c r="A2193" s="1"/>
      <c r="B2193" s="1"/>
      <c r="C2193" s="1"/>
      <c r="D2193" s="1"/>
      <c r="E2193" s="1"/>
      <c r="F2193" s="1"/>
      <c r="G2193" s="1"/>
      <c r="H2193" s="1"/>
      <c r="I2193" s="1"/>
      <c r="J2193" s="1"/>
      <c r="K2193" s="1"/>
      <c r="L2193" s="1"/>
      <c r="M2193" s="1"/>
      <c r="N2193" s="1"/>
      <c r="O2193" s="1"/>
      <c r="P2193" s="1"/>
      <c r="Q2193" s="1"/>
      <c r="R2193" s="1"/>
      <c r="S2193" s="1"/>
      <c r="T2193" s="1"/>
      <c r="U2193" s="1"/>
      <c r="V2193" s="1"/>
    </row>
    <row r="2194" spans="1:22" s="276" customFormat="1" ht="21.75" thickBot="1">
      <c r="A2194" s="1"/>
      <c r="B2194" s="1"/>
      <c r="C2194" s="1"/>
      <c r="D2194" s="1"/>
      <c r="E2194" s="1"/>
      <c r="F2194" s="13" t="s">
        <v>4</v>
      </c>
      <c r="G2194" s="13"/>
      <c r="H2194" s="179" t="str">
        <f>G48</f>
        <v>Meadow Creek Wind Farm - Five Pine Project - REC Only</v>
      </c>
      <c r="I2194" s="191"/>
      <c r="J2194" s="192"/>
      <c r="K2194" s="168"/>
      <c r="L2194" s="1"/>
      <c r="M2194" s="1"/>
      <c r="N2194" s="1"/>
      <c r="O2194" s="1"/>
      <c r="P2194" s="1"/>
      <c r="Q2194" s="1"/>
      <c r="R2194" s="1"/>
      <c r="S2194" s="1"/>
      <c r="T2194" s="1"/>
      <c r="U2194" s="1"/>
      <c r="V2194" s="1"/>
    </row>
    <row r="2195" spans="1:22" s="276" customFormat="1">
      <c r="A2195" s="1"/>
      <c r="B2195" s="1"/>
      <c r="C2195" s="1"/>
      <c r="D2195" s="1"/>
      <c r="E2195" s="1"/>
      <c r="F2195" s="1"/>
      <c r="G2195" s="1"/>
      <c r="H2195" s="1"/>
      <c r="I2195" s="1"/>
      <c r="J2195" s="1"/>
      <c r="K2195" s="1"/>
      <c r="L2195" s="1"/>
      <c r="M2195" s="1"/>
      <c r="N2195" s="1"/>
      <c r="O2195" s="1"/>
      <c r="P2195" s="1"/>
      <c r="Q2195" s="1"/>
      <c r="R2195" s="1"/>
      <c r="S2195" s="1"/>
      <c r="T2195" s="1"/>
      <c r="U2195" s="1"/>
      <c r="V2195" s="1"/>
    </row>
    <row r="2196" spans="1:22" s="276" customFormat="1" ht="18.75">
      <c r="A2196" s="1"/>
      <c r="B2196" s="1"/>
      <c r="C2196" s="1"/>
      <c r="D2196" s="1"/>
      <c r="E2196" s="1"/>
      <c r="F2196" s="9" t="s">
        <v>21</v>
      </c>
      <c r="G2196" s="9"/>
      <c r="H2196" s="1"/>
      <c r="I2196" s="2">
        <f>'Facility Detail'!$G$3475</f>
        <v>2011</v>
      </c>
      <c r="J2196" s="2">
        <f>I2196+1</f>
        <v>2012</v>
      </c>
      <c r="K2196" s="2">
        <f>J2196+1</f>
        <v>2013</v>
      </c>
      <c r="L2196" s="2">
        <f t="shared" ref="L2196:R2196" si="1105">K2196+1</f>
        <v>2014</v>
      </c>
      <c r="M2196" s="2">
        <f>L2196+1</f>
        <v>2015</v>
      </c>
      <c r="N2196" s="2">
        <f t="shared" si="1105"/>
        <v>2016</v>
      </c>
      <c r="O2196" s="2">
        <f t="shared" si="1105"/>
        <v>2017</v>
      </c>
      <c r="P2196" s="2">
        <f t="shared" si="1105"/>
        <v>2018</v>
      </c>
      <c r="Q2196" s="2">
        <f t="shared" si="1105"/>
        <v>2019</v>
      </c>
      <c r="R2196" s="2">
        <f t="shared" si="1105"/>
        <v>2020</v>
      </c>
      <c r="S2196" s="2">
        <f>R2196+1</f>
        <v>2021</v>
      </c>
      <c r="T2196" s="2">
        <f>S2196+1</f>
        <v>2022</v>
      </c>
      <c r="U2196" s="2">
        <f>T2196+1</f>
        <v>2023</v>
      </c>
      <c r="V2196" s="2">
        <f>U2196+1</f>
        <v>2024</v>
      </c>
    </row>
    <row r="2197" spans="1:22" s="276" customFormat="1">
      <c r="A2197" s="1"/>
      <c r="B2197" s="1"/>
      <c r="C2197" s="1"/>
      <c r="D2197" s="1"/>
      <c r="E2197" s="1"/>
      <c r="F2197" s="1"/>
      <c r="G2197" s="60" t="str">
        <f>"Total MWh Produced / Purchased from " &amp; H2194</f>
        <v>Total MWh Produced / Purchased from Meadow Creek Wind Farm - Five Pine Project - REC Only</v>
      </c>
      <c r="H2197" s="55"/>
      <c r="I2197" s="3"/>
      <c r="J2197" s="4"/>
      <c r="K2197" s="4"/>
      <c r="L2197" s="4"/>
      <c r="M2197" s="4"/>
      <c r="N2197" s="4">
        <f>2260+27459</f>
        <v>29719</v>
      </c>
      <c r="O2197" s="4"/>
      <c r="P2197" s="4"/>
      <c r="Q2197" s="4"/>
      <c r="R2197" s="4"/>
      <c r="S2197" s="4"/>
      <c r="T2197" s="4"/>
      <c r="U2197" s="4"/>
      <c r="V2197" s="369"/>
    </row>
    <row r="2198" spans="1:22" s="276" customFormat="1">
      <c r="A2198" s="1"/>
      <c r="B2198" s="1"/>
      <c r="C2198" s="1"/>
      <c r="D2198" s="1"/>
      <c r="E2198" s="1"/>
      <c r="F2198" s="1"/>
      <c r="G2198" s="60" t="s">
        <v>25</v>
      </c>
      <c r="H2198" s="55"/>
      <c r="I2198" s="260"/>
      <c r="J2198" s="41"/>
      <c r="K2198" s="41"/>
      <c r="L2198" s="41"/>
      <c r="M2198" s="41"/>
      <c r="N2198" s="41">
        <v>1</v>
      </c>
      <c r="O2198" s="41"/>
      <c r="P2198" s="41"/>
      <c r="Q2198" s="41"/>
      <c r="R2198" s="41"/>
      <c r="S2198" s="41"/>
      <c r="T2198" s="41"/>
      <c r="U2198" s="41"/>
      <c r="V2198" s="381"/>
    </row>
    <row r="2199" spans="1:22" s="276" customFormat="1">
      <c r="A2199" s="1"/>
      <c r="B2199" s="1"/>
      <c r="C2199" s="1"/>
      <c r="D2199" s="1"/>
      <c r="E2199" s="1"/>
      <c r="F2199" s="1"/>
      <c r="G2199" s="60" t="s">
        <v>20</v>
      </c>
      <c r="H2199" s="55"/>
      <c r="I2199" s="261"/>
      <c r="J2199" s="36"/>
      <c r="K2199" s="36"/>
      <c r="L2199" s="36"/>
      <c r="M2199" s="36"/>
      <c r="N2199" s="36">
        <v>1</v>
      </c>
      <c r="O2199" s="36"/>
      <c r="P2199" s="36"/>
      <c r="Q2199" s="36"/>
      <c r="R2199" s="36"/>
      <c r="S2199" s="36"/>
      <c r="T2199" s="36"/>
      <c r="U2199" s="36"/>
      <c r="V2199" s="382"/>
    </row>
    <row r="2200" spans="1:22" s="276" customFormat="1">
      <c r="A2200" s="1" t="s">
        <v>294</v>
      </c>
      <c r="B2200" s="1"/>
      <c r="C2200" s="1"/>
      <c r="D2200" s="1"/>
      <c r="E2200" s="1"/>
      <c r="F2200" s="1"/>
      <c r="G2200" s="26" t="s">
        <v>22</v>
      </c>
      <c r="H2200" s="6"/>
      <c r="I2200" s="30">
        <f xml:space="preserve"> I2197 * I2198 * I2199</f>
        <v>0</v>
      </c>
      <c r="J2200" s="30">
        <f xml:space="preserve"> J2197 * J2198 * J2199</f>
        <v>0</v>
      </c>
      <c r="K2200" s="30">
        <f xml:space="preserve"> K2197 * K2198 * K2199</f>
        <v>0</v>
      </c>
      <c r="L2200" s="30">
        <f t="shared" ref="L2200:M2200" si="1106" xml:space="preserve"> L2197 * L2198 * L2199</f>
        <v>0</v>
      </c>
      <c r="M2200" s="30">
        <f t="shared" si="1106"/>
        <v>0</v>
      </c>
      <c r="N2200" s="155">
        <v>29719</v>
      </c>
      <c r="O2200" s="155">
        <f t="shared" ref="O2200:S2200" si="1107" xml:space="preserve"> O2197 * O2198 * O2199</f>
        <v>0</v>
      </c>
      <c r="P2200" s="155">
        <f t="shared" si="1107"/>
        <v>0</v>
      </c>
      <c r="Q2200" s="155">
        <f t="shared" si="1107"/>
        <v>0</v>
      </c>
      <c r="R2200" s="155">
        <f t="shared" si="1107"/>
        <v>0</v>
      </c>
      <c r="S2200" s="155">
        <f t="shared" si="1107"/>
        <v>0</v>
      </c>
      <c r="T2200" s="155">
        <f t="shared" ref="T2200:U2200" si="1108" xml:space="preserve"> T2197 * T2198 * T2199</f>
        <v>0</v>
      </c>
      <c r="U2200" s="155">
        <f t="shared" si="1108"/>
        <v>0</v>
      </c>
      <c r="V2200" s="155">
        <f t="shared" ref="V2200" si="1109" xml:space="preserve"> V2197 * V2198 * V2199</f>
        <v>0</v>
      </c>
    </row>
    <row r="2201" spans="1:22" s="276" customFormat="1">
      <c r="A2201" s="1"/>
      <c r="B2201" s="1"/>
      <c r="C2201" s="1"/>
      <c r="D2201" s="1"/>
      <c r="E2201" s="1"/>
      <c r="F2201" s="1"/>
      <c r="G2201" s="1"/>
      <c r="H2201" s="1"/>
      <c r="I2201" s="29"/>
      <c r="J2201" s="29"/>
      <c r="K2201" s="29"/>
      <c r="L2201" s="29"/>
      <c r="M2201" s="29"/>
      <c r="N2201" s="20"/>
      <c r="O2201" s="20"/>
      <c r="P2201" s="20"/>
      <c r="Q2201" s="20"/>
      <c r="R2201" s="20"/>
      <c r="S2201" s="20"/>
      <c r="T2201" s="20"/>
      <c r="U2201" s="20"/>
      <c r="V2201" s="20"/>
    </row>
    <row r="2202" spans="1:22" s="276" customFormat="1" ht="18.75">
      <c r="A2202" s="1"/>
      <c r="B2202" s="1"/>
      <c r="C2202" s="1"/>
      <c r="D2202" s="1"/>
      <c r="E2202" s="1"/>
      <c r="F2202" s="9" t="s">
        <v>118</v>
      </c>
      <c r="G2202" s="1"/>
      <c r="H2202" s="1"/>
      <c r="I2202" s="2">
        <f>'Facility Detail'!$G$3475</f>
        <v>2011</v>
      </c>
      <c r="J2202" s="2">
        <f>I2202+1</f>
        <v>2012</v>
      </c>
      <c r="K2202" s="2">
        <f>J2202+1</f>
        <v>2013</v>
      </c>
      <c r="L2202" s="2">
        <f t="shared" ref="L2202:R2202" si="1110">K2202+1</f>
        <v>2014</v>
      </c>
      <c r="M2202" s="2">
        <f>L2202+1</f>
        <v>2015</v>
      </c>
      <c r="N2202" s="2">
        <f t="shared" si="1110"/>
        <v>2016</v>
      </c>
      <c r="O2202" s="2">
        <f t="shared" si="1110"/>
        <v>2017</v>
      </c>
      <c r="P2202" s="2">
        <f t="shared" si="1110"/>
        <v>2018</v>
      </c>
      <c r="Q2202" s="2">
        <f t="shared" si="1110"/>
        <v>2019</v>
      </c>
      <c r="R2202" s="2">
        <f t="shared" si="1110"/>
        <v>2020</v>
      </c>
      <c r="S2202" s="2">
        <f>R2202+1</f>
        <v>2021</v>
      </c>
      <c r="T2202" s="2">
        <f>S2202+1</f>
        <v>2022</v>
      </c>
      <c r="U2202" s="2">
        <f>T2202+1</f>
        <v>2023</v>
      </c>
      <c r="V2202" s="2">
        <f>U2202+1</f>
        <v>2024</v>
      </c>
    </row>
    <row r="2203" spans="1:22" s="276" customFormat="1">
      <c r="A2203" s="1"/>
      <c r="B2203" s="1"/>
      <c r="C2203" s="1"/>
      <c r="D2203" s="1"/>
      <c r="E2203" s="1"/>
      <c r="F2203" s="1"/>
      <c r="G2203" s="60" t="s">
        <v>10</v>
      </c>
      <c r="H2203" s="55"/>
      <c r="I2203" s="38">
        <f>IF($J48= "Eligible", I2200 * 'Facility Detail'!$G$3472, 0 )</f>
        <v>0</v>
      </c>
      <c r="J2203" s="11">
        <f>IF($J48= "Eligible", J2200 * 'Facility Detail'!$G$3472, 0 )</f>
        <v>0</v>
      </c>
      <c r="K2203" s="11">
        <f>IF($J48= "Eligible", K2200 * 'Facility Detail'!$G$3472, 0 )</f>
        <v>0</v>
      </c>
      <c r="L2203" s="11">
        <f>IF($J48= "Eligible", L2200 * 'Facility Detail'!$G$3472, 0 )</f>
        <v>0</v>
      </c>
      <c r="M2203" s="11">
        <f>IF($J48= "Eligible", M2200 * 'Facility Detail'!$G$3472, 0 )</f>
        <v>0</v>
      </c>
      <c r="N2203" s="11">
        <f>IF($J48= "Eligible", N2200 * 'Facility Detail'!$G$3472, 0 )</f>
        <v>0</v>
      </c>
      <c r="O2203" s="11">
        <f>IF($J48= "Eligible", O2200 * 'Facility Detail'!$G$3472, 0 )</f>
        <v>0</v>
      </c>
      <c r="P2203" s="11">
        <f>IF($J48= "Eligible", P2200 * 'Facility Detail'!$G$3472, 0 )</f>
        <v>0</v>
      </c>
      <c r="Q2203" s="11">
        <f>IF($J48= "Eligible", Q2200 * 'Facility Detail'!$G$3472, 0 )</f>
        <v>0</v>
      </c>
      <c r="R2203" s="11">
        <f>IF($J48= "Eligible", R2200 * 'Facility Detail'!$G$3472, 0 )</f>
        <v>0</v>
      </c>
      <c r="S2203" s="11">
        <f>IF($J48= "Eligible", S2200 * 'Facility Detail'!$G$3472, 0 )</f>
        <v>0</v>
      </c>
      <c r="T2203" s="11">
        <f>IF($J48= "Eligible", T2200 * 'Facility Detail'!$G$3472, 0 )</f>
        <v>0</v>
      </c>
      <c r="U2203" s="11">
        <f>IF($J48= "Eligible", U2200 * 'Facility Detail'!$G$3472, 0 )</f>
        <v>0</v>
      </c>
      <c r="V2203" s="370">
        <f>IF($J48= "Eligible", V2200 * 'Facility Detail'!$G$3472, 0 )</f>
        <v>0</v>
      </c>
    </row>
    <row r="2204" spans="1:22" s="276" customFormat="1">
      <c r="A2204" s="1"/>
      <c r="B2204" s="1"/>
      <c r="C2204" s="1"/>
      <c r="D2204" s="1"/>
      <c r="E2204" s="1"/>
      <c r="F2204" s="1"/>
      <c r="G2204" s="60" t="s">
        <v>6</v>
      </c>
      <c r="H2204" s="55"/>
      <c r="I2204" s="39">
        <f t="shared" ref="I2204:V2204" si="1111">IF($K48= "Eligible", I2200, 0 )</f>
        <v>0</v>
      </c>
      <c r="J2204" s="187">
        <f t="shared" si="1111"/>
        <v>0</v>
      </c>
      <c r="K2204" s="187">
        <f t="shared" si="1111"/>
        <v>0</v>
      </c>
      <c r="L2204" s="187">
        <f t="shared" si="1111"/>
        <v>0</v>
      </c>
      <c r="M2204" s="187">
        <f t="shared" si="1111"/>
        <v>0</v>
      </c>
      <c r="N2204" s="187">
        <f t="shared" si="1111"/>
        <v>0</v>
      </c>
      <c r="O2204" s="187">
        <f t="shared" si="1111"/>
        <v>0</v>
      </c>
      <c r="P2204" s="187">
        <f t="shared" si="1111"/>
        <v>0</v>
      </c>
      <c r="Q2204" s="187">
        <f t="shared" si="1111"/>
        <v>0</v>
      </c>
      <c r="R2204" s="187">
        <f t="shared" si="1111"/>
        <v>0</v>
      </c>
      <c r="S2204" s="187">
        <f t="shared" si="1111"/>
        <v>0</v>
      </c>
      <c r="T2204" s="187">
        <f t="shared" si="1111"/>
        <v>0</v>
      </c>
      <c r="U2204" s="187">
        <f t="shared" si="1111"/>
        <v>0</v>
      </c>
      <c r="V2204" s="371">
        <f t="shared" si="1111"/>
        <v>0</v>
      </c>
    </row>
    <row r="2205" spans="1:22" s="276" customFormat="1">
      <c r="A2205" s="1"/>
      <c r="B2205" s="1"/>
      <c r="C2205" s="1"/>
      <c r="D2205" s="1"/>
      <c r="E2205" s="1"/>
      <c r="F2205" s="1"/>
      <c r="G2205" s="26" t="s">
        <v>120</v>
      </c>
      <c r="H2205" s="6"/>
      <c r="I2205" s="32">
        <f>SUM(I2203:I2204)</f>
        <v>0</v>
      </c>
      <c r="J2205" s="33">
        <f>SUM(J2203:J2204)</f>
        <v>0</v>
      </c>
      <c r="K2205" s="33">
        <f>SUM(K2203:K2204)</f>
        <v>0</v>
      </c>
      <c r="L2205" s="33">
        <f t="shared" ref="L2205:S2205" si="1112">SUM(L2203:L2204)</f>
        <v>0</v>
      </c>
      <c r="M2205" s="33">
        <f t="shared" si="1112"/>
        <v>0</v>
      </c>
      <c r="N2205" s="33">
        <f t="shared" si="1112"/>
        <v>0</v>
      </c>
      <c r="O2205" s="33">
        <f t="shared" si="1112"/>
        <v>0</v>
      </c>
      <c r="P2205" s="33">
        <f t="shared" si="1112"/>
        <v>0</v>
      </c>
      <c r="Q2205" s="33">
        <f t="shared" si="1112"/>
        <v>0</v>
      </c>
      <c r="R2205" s="33">
        <f t="shared" si="1112"/>
        <v>0</v>
      </c>
      <c r="S2205" s="33">
        <f t="shared" si="1112"/>
        <v>0</v>
      </c>
      <c r="T2205" s="33">
        <f t="shared" ref="T2205:U2205" si="1113">SUM(T2203:T2204)</f>
        <v>0</v>
      </c>
      <c r="U2205" s="33">
        <f t="shared" si="1113"/>
        <v>0</v>
      </c>
      <c r="V2205" s="33">
        <f t="shared" ref="V2205" si="1114">SUM(V2203:V2204)</f>
        <v>0</v>
      </c>
    </row>
    <row r="2206" spans="1:22" s="276" customFormat="1">
      <c r="A2206" s="1"/>
      <c r="B2206" s="1"/>
      <c r="C2206" s="1"/>
      <c r="D2206" s="1"/>
      <c r="E2206" s="1"/>
      <c r="F2206" s="1"/>
      <c r="G2206" s="1"/>
      <c r="H2206" s="1"/>
      <c r="I2206" s="31"/>
      <c r="J2206" s="24"/>
      <c r="K2206" s="24"/>
      <c r="L2206" s="24"/>
      <c r="M2206" s="24"/>
      <c r="N2206" s="24"/>
      <c r="O2206" s="24"/>
      <c r="P2206" s="24"/>
      <c r="Q2206" s="24"/>
      <c r="R2206" s="24"/>
      <c r="S2206" s="24"/>
      <c r="T2206" s="24"/>
      <c r="U2206" s="24"/>
      <c r="V2206" s="24"/>
    </row>
    <row r="2207" spans="1:22" s="276" customFormat="1" ht="18.75">
      <c r="A2207" s="1"/>
      <c r="B2207" s="1"/>
      <c r="C2207" s="1"/>
      <c r="D2207" s="1"/>
      <c r="E2207" s="1"/>
      <c r="F2207" s="9" t="s">
        <v>30</v>
      </c>
      <c r="G2207" s="1"/>
      <c r="H2207" s="1"/>
      <c r="I2207" s="2">
        <f>'Facility Detail'!$G$3475</f>
        <v>2011</v>
      </c>
      <c r="J2207" s="2">
        <f>I2207+1</f>
        <v>2012</v>
      </c>
      <c r="K2207" s="2">
        <f>J2207+1</f>
        <v>2013</v>
      </c>
      <c r="L2207" s="2">
        <f t="shared" ref="L2207:R2207" si="1115">K2207+1</f>
        <v>2014</v>
      </c>
      <c r="M2207" s="2">
        <f>L2207+1</f>
        <v>2015</v>
      </c>
      <c r="N2207" s="2">
        <f t="shared" si="1115"/>
        <v>2016</v>
      </c>
      <c r="O2207" s="2">
        <f t="shared" si="1115"/>
        <v>2017</v>
      </c>
      <c r="P2207" s="2">
        <f t="shared" si="1115"/>
        <v>2018</v>
      </c>
      <c r="Q2207" s="2">
        <f t="shared" si="1115"/>
        <v>2019</v>
      </c>
      <c r="R2207" s="2">
        <f t="shared" si="1115"/>
        <v>2020</v>
      </c>
      <c r="S2207" s="2">
        <f>R2207+1</f>
        <v>2021</v>
      </c>
      <c r="T2207" s="2">
        <f>S2207+1</f>
        <v>2022</v>
      </c>
      <c r="U2207" s="2">
        <f>T2207+1</f>
        <v>2023</v>
      </c>
      <c r="V2207" s="2">
        <f>U2207+1</f>
        <v>2024</v>
      </c>
    </row>
    <row r="2208" spans="1:22" s="276" customFormat="1">
      <c r="A2208" s="1"/>
      <c r="B2208" s="1"/>
      <c r="C2208" s="1"/>
      <c r="D2208" s="1"/>
      <c r="E2208" s="1"/>
      <c r="F2208" s="1"/>
      <c r="G2208" s="60" t="s">
        <v>47</v>
      </c>
      <c r="H2208" s="55"/>
      <c r="I2208" s="69"/>
      <c r="J2208" s="70"/>
      <c r="K2208" s="70"/>
      <c r="L2208" s="70"/>
      <c r="M2208" s="70"/>
      <c r="N2208" s="70"/>
      <c r="O2208" s="70"/>
      <c r="P2208" s="70"/>
      <c r="Q2208" s="70"/>
      <c r="R2208" s="70"/>
      <c r="S2208" s="70"/>
      <c r="T2208" s="70"/>
      <c r="U2208" s="70"/>
      <c r="V2208" s="372"/>
    </row>
    <row r="2209" spans="1:22" s="276" customFormat="1">
      <c r="A2209" s="1"/>
      <c r="B2209" s="1"/>
      <c r="C2209" s="1"/>
      <c r="D2209" s="1"/>
      <c r="E2209" s="1"/>
      <c r="F2209" s="1"/>
      <c r="G2209" s="61" t="s">
        <v>23</v>
      </c>
      <c r="H2209" s="129"/>
      <c r="I2209" s="71"/>
      <c r="J2209" s="72"/>
      <c r="K2209" s="72"/>
      <c r="L2209" s="72"/>
      <c r="M2209" s="72"/>
      <c r="N2209" s="72"/>
      <c r="O2209" s="72"/>
      <c r="P2209" s="72"/>
      <c r="Q2209" s="72"/>
      <c r="R2209" s="72"/>
      <c r="S2209" s="72"/>
      <c r="T2209" s="72"/>
      <c r="U2209" s="72"/>
      <c r="V2209" s="373"/>
    </row>
    <row r="2210" spans="1:22" s="276" customFormat="1">
      <c r="A2210" s="1"/>
      <c r="B2210" s="1"/>
      <c r="C2210" s="1"/>
      <c r="D2210" s="1"/>
      <c r="E2210" s="1"/>
      <c r="F2210" s="1"/>
      <c r="G2210" s="61" t="s">
        <v>89</v>
      </c>
      <c r="H2210" s="128"/>
      <c r="I2210" s="43"/>
      <c r="J2210" s="44"/>
      <c r="K2210" s="44"/>
      <c r="L2210" s="44"/>
      <c r="M2210" s="44"/>
      <c r="N2210" s="44"/>
      <c r="O2210" s="44"/>
      <c r="P2210" s="44"/>
      <c r="Q2210" s="44"/>
      <c r="R2210" s="44"/>
      <c r="S2210" s="44"/>
      <c r="T2210" s="44"/>
      <c r="U2210" s="44"/>
      <c r="V2210" s="374"/>
    </row>
    <row r="2211" spans="1:22" s="276" customFormat="1">
      <c r="A2211" s="1"/>
      <c r="B2211" s="1"/>
      <c r="C2211" s="1"/>
      <c r="D2211" s="1"/>
      <c r="E2211" s="1"/>
      <c r="F2211" s="1"/>
      <c r="G2211" s="26" t="s">
        <v>90</v>
      </c>
      <c r="H2211" s="1"/>
      <c r="I2211" s="7">
        <f>SUM(I2208:I2210)</f>
        <v>0</v>
      </c>
      <c r="J2211" s="7">
        <f>SUM(J2208:J2210)</f>
        <v>0</v>
      </c>
      <c r="K2211" s="7">
        <f>SUM(K2208:K2210)</f>
        <v>0</v>
      </c>
      <c r="L2211" s="7">
        <f t="shared" ref="L2211:S2211" si="1116">SUM(L2208:L2210)</f>
        <v>0</v>
      </c>
      <c r="M2211" s="7">
        <f t="shared" si="1116"/>
        <v>0</v>
      </c>
      <c r="N2211" s="7">
        <f t="shared" si="1116"/>
        <v>0</v>
      </c>
      <c r="O2211" s="7">
        <f t="shared" si="1116"/>
        <v>0</v>
      </c>
      <c r="P2211" s="7">
        <f t="shared" si="1116"/>
        <v>0</v>
      </c>
      <c r="Q2211" s="7">
        <f t="shared" si="1116"/>
        <v>0</v>
      </c>
      <c r="R2211" s="7">
        <f t="shared" si="1116"/>
        <v>0</v>
      </c>
      <c r="S2211" s="7">
        <f t="shared" si="1116"/>
        <v>0</v>
      </c>
      <c r="T2211" s="7">
        <f t="shared" ref="T2211:U2211" si="1117">SUM(T2208:T2210)</f>
        <v>0</v>
      </c>
      <c r="U2211" s="132">
        <f t="shared" si="1117"/>
        <v>0</v>
      </c>
      <c r="V2211" s="7">
        <f t="shared" ref="V2211" si="1118">SUM(V2208:V2210)</f>
        <v>0</v>
      </c>
    </row>
    <row r="2212" spans="1:22" s="276" customFormat="1">
      <c r="A2212" s="1"/>
      <c r="B2212" s="1"/>
      <c r="C2212" s="1"/>
      <c r="D2212" s="1"/>
      <c r="E2212" s="1"/>
      <c r="F2212" s="1"/>
      <c r="G2212" s="6"/>
      <c r="H2212" s="1"/>
      <c r="I2212" s="7"/>
      <c r="J2212" s="7"/>
      <c r="K2212" s="7"/>
      <c r="L2212" s="7"/>
      <c r="M2212" s="7"/>
      <c r="N2212" s="7"/>
      <c r="O2212" s="7"/>
      <c r="P2212" s="7"/>
      <c r="Q2212" s="7"/>
      <c r="R2212" s="7"/>
      <c r="S2212" s="7"/>
      <c r="T2212" s="7"/>
      <c r="U2212" s="132"/>
      <c r="V2212" s="7"/>
    </row>
    <row r="2213" spans="1:22" s="276" customFormat="1" ht="18.75">
      <c r="A2213" s="1"/>
      <c r="B2213" s="1"/>
      <c r="C2213" s="1"/>
      <c r="D2213" s="1"/>
      <c r="E2213" s="1"/>
      <c r="F2213" s="9" t="s">
        <v>100</v>
      </c>
      <c r="G2213" s="1"/>
      <c r="H2213" s="1"/>
      <c r="I2213" s="2">
        <f>'Facility Detail'!$G$3475</f>
        <v>2011</v>
      </c>
      <c r="J2213" s="2">
        <f>I2213+1</f>
        <v>2012</v>
      </c>
      <c r="K2213" s="2">
        <f>J2213+1</f>
        <v>2013</v>
      </c>
      <c r="L2213" s="2">
        <f t="shared" ref="L2213:R2213" si="1119">K2213+1</f>
        <v>2014</v>
      </c>
      <c r="M2213" s="2">
        <f>L2213+1</f>
        <v>2015</v>
      </c>
      <c r="N2213" s="2">
        <f t="shared" si="1119"/>
        <v>2016</v>
      </c>
      <c r="O2213" s="2">
        <f t="shared" si="1119"/>
        <v>2017</v>
      </c>
      <c r="P2213" s="2">
        <f t="shared" si="1119"/>
        <v>2018</v>
      </c>
      <c r="Q2213" s="2">
        <f t="shared" si="1119"/>
        <v>2019</v>
      </c>
      <c r="R2213" s="2">
        <f t="shared" si="1119"/>
        <v>2020</v>
      </c>
      <c r="S2213" s="2">
        <f>R2213+1</f>
        <v>2021</v>
      </c>
      <c r="T2213" s="2">
        <f>S2213+1</f>
        <v>2022</v>
      </c>
      <c r="U2213" s="2">
        <f>T2213+1</f>
        <v>2023</v>
      </c>
      <c r="V2213" s="2">
        <f>U2213+1</f>
        <v>2024</v>
      </c>
    </row>
    <row r="2214" spans="1:22" s="276" customFormat="1">
      <c r="A2214" s="1"/>
      <c r="B2214" s="1"/>
      <c r="C2214" s="1"/>
      <c r="D2214" s="1"/>
      <c r="E2214" s="1"/>
      <c r="F2214" s="1"/>
      <c r="G2214" s="60" t="s">
        <v>68</v>
      </c>
      <c r="H2214" s="55"/>
      <c r="I2214" s="3"/>
      <c r="J2214" s="45">
        <f>I2214</f>
        <v>0</v>
      </c>
      <c r="K2214" s="102"/>
      <c r="L2214" s="102"/>
      <c r="M2214" s="102"/>
      <c r="N2214" s="102"/>
      <c r="O2214" s="102"/>
      <c r="P2214" s="102"/>
      <c r="Q2214" s="102"/>
      <c r="R2214" s="102"/>
      <c r="S2214" s="102"/>
      <c r="T2214" s="102"/>
      <c r="U2214" s="210"/>
      <c r="V2214" s="376"/>
    </row>
    <row r="2215" spans="1:22" s="276" customFormat="1">
      <c r="A2215" s="1"/>
      <c r="B2215" s="1"/>
      <c r="C2215" s="1"/>
      <c r="D2215" s="1"/>
      <c r="E2215" s="1"/>
      <c r="F2215" s="1"/>
      <c r="G2215" s="60" t="s">
        <v>69</v>
      </c>
      <c r="H2215" s="55"/>
      <c r="I2215" s="122">
        <f>J2215</f>
        <v>0</v>
      </c>
      <c r="J2215" s="10"/>
      <c r="K2215" s="58"/>
      <c r="L2215" s="58"/>
      <c r="M2215" s="58"/>
      <c r="N2215" s="58"/>
      <c r="O2215" s="58"/>
      <c r="P2215" s="58"/>
      <c r="Q2215" s="58"/>
      <c r="R2215" s="58"/>
      <c r="S2215" s="58"/>
      <c r="T2215" s="58"/>
      <c r="U2215" s="211"/>
      <c r="V2215" s="377"/>
    </row>
    <row r="2216" spans="1:22">
      <c r="G2216" s="60" t="s">
        <v>70</v>
      </c>
      <c r="H2216" s="55"/>
      <c r="I2216" s="46"/>
      <c r="J2216" s="10">
        <f>J2200</f>
        <v>0</v>
      </c>
      <c r="K2216" s="54">
        <f>J2216</f>
        <v>0</v>
      </c>
      <c r="L2216" s="58"/>
      <c r="M2216" s="58"/>
      <c r="N2216" s="58"/>
      <c r="O2216" s="58"/>
      <c r="P2216" s="58"/>
      <c r="Q2216" s="58"/>
      <c r="R2216" s="58"/>
      <c r="S2216" s="58"/>
      <c r="T2216" s="58"/>
      <c r="U2216" s="211"/>
      <c r="V2216" s="377"/>
    </row>
    <row r="2217" spans="1:22">
      <c r="G2217" s="60" t="s">
        <v>71</v>
      </c>
      <c r="H2217" s="55"/>
      <c r="I2217" s="46"/>
      <c r="J2217" s="54">
        <f>K2217</f>
        <v>0</v>
      </c>
      <c r="K2217" s="121"/>
      <c r="L2217" s="58"/>
      <c r="M2217" s="58"/>
      <c r="N2217" s="58"/>
      <c r="O2217" s="58"/>
      <c r="P2217" s="58"/>
      <c r="Q2217" s="58"/>
      <c r="R2217" s="58"/>
      <c r="S2217" s="58"/>
      <c r="T2217" s="58"/>
      <c r="U2217" s="211"/>
      <c r="V2217" s="377"/>
    </row>
    <row r="2218" spans="1:22">
      <c r="G2218" s="60" t="s">
        <v>170</v>
      </c>
      <c r="I2218" s="46"/>
      <c r="J2218" s="114"/>
      <c r="K2218" s="10">
        <f>K2200</f>
        <v>0</v>
      </c>
      <c r="L2218" s="115">
        <f>K2218</f>
        <v>0</v>
      </c>
      <c r="M2218" s="58"/>
      <c r="N2218" s="58"/>
      <c r="O2218" s="58"/>
      <c r="P2218" s="58"/>
      <c r="Q2218" s="58"/>
      <c r="R2218" s="58"/>
      <c r="S2218" s="58"/>
      <c r="T2218" s="58"/>
      <c r="U2218" s="211"/>
      <c r="V2218" s="377"/>
    </row>
    <row r="2219" spans="1:22">
      <c r="G2219" s="60" t="s">
        <v>171</v>
      </c>
      <c r="I2219" s="46"/>
      <c r="J2219" s="114"/>
      <c r="K2219" s="54">
        <f>L2219</f>
        <v>0</v>
      </c>
      <c r="L2219" s="10"/>
      <c r="M2219" s="58"/>
      <c r="N2219" s="58"/>
      <c r="O2219" s="58"/>
      <c r="P2219" s="58"/>
      <c r="Q2219" s="58"/>
      <c r="R2219" s="58"/>
      <c r="S2219" s="58"/>
      <c r="T2219" s="58"/>
      <c r="U2219" s="211"/>
      <c r="V2219" s="377"/>
    </row>
    <row r="2220" spans="1:22">
      <c r="G2220" s="60" t="s">
        <v>172</v>
      </c>
      <c r="I2220" s="46"/>
      <c r="J2220" s="114"/>
      <c r="K2220" s="114"/>
      <c r="L2220" s="10">
        <f>L2200</f>
        <v>0</v>
      </c>
      <c r="M2220" s="115">
        <f>L2220</f>
        <v>0</v>
      </c>
      <c r="N2220" s="114">
        <f>M2220</f>
        <v>0</v>
      </c>
      <c r="O2220" s="114"/>
      <c r="P2220" s="114"/>
      <c r="Q2220" s="114"/>
      <c r="R2220" s="114"/>
      <c r="S2220" s="114"/>
      <c r="T2220" s="114"/>
      <c r="U2220" s="140"/>
      <c r="V2220" s="378"/>
    </row>
    <row r="2221" spans="1:22">
      <c r="G2221" s="60" t="s">
        <v>173</v>
      </c>
      <c r="I2221" s="46"/>
      <c r="J2221" s="114"/>
      <c r="K2221" s="114"/>
      <c r="L2221" s="116"/>
      <c r="M2221" s="117"/>
      <c r="N2221" s="114"/>
      <c r="O2221" s="114"/>
      <c r="P2221" s="114"/>
      <c r="Q2221" s="114"/>
      <c r="R2221" s="114"/>
      <c r="S2221" s="114"/>
      <c r="T2221" s="114"/>
      <c r="U2221" s="140"/>
      <c r="V2221" s="378"/>
    </row>
    <row r="2222" spans="1:22">
      <c r="G2222" s="60" t="s">
        <v>174</v>
      </c>
      <c r="I2222" s="46"/>
      <c r="J2222" s="114"/>
      <c r="K2222" s="114"/>
      <c r="L2222" s="114"/>
      <c r="M2222" s="117">
        <v>0</v>
      </c>
      <c r="N2222" s="115">
        <f>M2222</f>
        <v>0</v>
      </c>
      <c r="O2222" s="114"/>
      <c r="P2222" s="114"/>
      <c r="Q2222" s="114"/>
      <c r="R2222" s="114"/>
      <c r="S2222" s="114"/>
      <c r="T2222" s="114"/>
      <c r="U2222" s="140"/>
      <c r="V2222" s="378"/>
    </row>
    <row r="2223" spans="1:22">
      <c r="G2223" s="60" t="s">
        <v>175</v>
      </c>
      <c r="I2223" s="46"/>
      <c r="J2223" s="114"/>
      <c r="K2223" s="114"/>
      <c r="L2223" s="114"/>
      <c r="M2223" s="54"/>
      <c r="N2223" s="117"/>
      <c r="O2223" s="115"/>
      <c r="P2223" s="114"/>
      <c r="Q2223" s="114"/>
      <c r="R2223" s="114"/>
      <c r="S2223" s="114"/>
      <c r="T2223" s="114"/>
      <c r="U2223" s="140"/>
      <c r="V2223" s="378"/>
    </row>
    <row r="2224" spans="1:22">
      <c r="G2224" s="60" t="s">
        <v>176</v>
      </c>
      <c r="I2224" s="46"/>
      <c r="J2224" s="114"/>
      <c r="K2224" s="114"/>
      <c r="L2224" s="114"/>
      <c r="M2224" s="114"/>
      <c r="N2224" s="117">
        <f>N2200</f>
        <v>29719</v>
      </c>
      <c r="O2224" s="117">
        <f>N2224</f>
        <v>29719</v>
      </c>
      <c r="P2224" s="115"/>
      <c r="Q2224" s="114"/>
      <c r="R2224" s="114"/>
      <c r="S2224" s="114"/>
      <c r="T2224" s="114"/>
      <c r="U2224" s="140"/>
      <c r="V2224" s="378"/>
    </row>
    <row r="2225" spans="2:22">
      <c r="G2225" s="60" t="s">
        <v>167</v>
      </c>
      <c r="I2225" s="46"/>
      <c r="J2225" s="114"/>
      <c r="K2225" s="114"/>
      <c r="L2225" s="114"/>
      <c r="M2225" s="114"/>
      <c r="N2225" s="115"/>
      <c r="O2225" s="117"/>
      <c r="P2225" s="117"/>
      <c r="Q2225" s="114"/>
      <c r="R2225" s="114"/>
      <c r="S2225" s="114"/>
      <c r="T2225" s="114"/>
      <c r="U2225" s="140"/>
      <c r="V2225" s="378"/>
    </row>
    <row r="2226" spans="2:22">
      <c r="G2226" s="60" t="s">
        <v>168</v>
      </c>
      <c r="I2226" s="47"/>
      <c r="J2226" s="104"/>
      <c r="K2226" s="104"/>
      <c r="L2226" s="104"/>
      <c r="M2226" s="104"/>
      <c r="N2226" s="104"/>
      <c r="O2226" s="187"/>
      <c r="P2226" s="118"/>
      <c r="Q2226" s="187"/>
      <c r="R2226" s="104"/>
      <c r="S2226" s="104"/>
      <c r="T2226" s="104"/>
      <c r="U2226" s="368"/>
      <c r="V2226" s="392"/>
    </row>
    <row r="2227" spans="2:22">
      <c r="B2227" s="1" t="s">
        <v>294</v>
      </c>
      <c r="G2227" s="26" t="s">
        <v>17</v>
      </c>
      <c r="I2227" s="132">
        <f xml:space="preserve"> I2220 - I2219</f>
        <v>0</v>
      </c>
      <c r="J2227" s="132">
        <f xml:space="preserve"> J2219 + J2222 - J2221 - J2220</f>
        <v>0</v>
      </c>
      <c r="K2227" s="132">
        <f>K2221 - K2222</f>
        <v>0</v>
      </c>
      <c r="L2227" s="132">
        <f t="shared" ref="L2227" si="1120">L2221 - L2222</f>
        <v>0</v>
      </c>
      <c r="M2227" s="23">
        <f>M2220-M2221-M2222</f>
        <v>0</v>
      </c>
      <c r="N2227" s="23">
        <f>N2222-N2223-N2224</f>
        <v>-29719</v>
      </c>
      <c r="O2227" s="23">
        <f>O2224-O2225-O2226</f>
        <v>29719</v>
      </c>
      <c r="P2227" s="23">
        <f>P2226</f>
        <v>0</v>
      </c>
      <c r="Q2227" s="23">
        <f t="shared" ref="Q2227:S2227" si="1121">Q2226</f>
        <v>0</v>
      </c>
      <c r="R2227" s="23">
        <f t="shared" si="1121"/>
        <v>0</v>
      </c>
      <c r="S2227" s="23">
        <f t="shared" si="1121"/>
        <v>0</v>
      </c>
      <c r="T2227" s="23">
        <f t="shared" ref="T2227:U2227" si="1122">T2226</f>
        <v>0</v>
      </c>
      <c r="U2227" s="23">
        <f t="shared" si="1122"/>
        <v>0</v>
      </c>
      <c r="V2227" s="23">
        <f t="shared" ref="V2227" si="1123">V2226</f>
        <v>0</v>
      </c>
    </row>
    <row r="2228" spans="2:22">
      <c r="G2228" s="6"/>
      <c r="I2228" s="7"/>
      <c r="J2228" s="7"/>
      <c r="K2228" s="7"/>
      <c r="L2228" s="7"/>
      <c r="M2228" s="156"/>
      <c r="N2228" s="156"/>
      <c r="O2228" s="156"/>
      <c r="P2228" s="156"/>
      <c r="Q2228" s="156"/>
      <c r="R2228" s="156"/>
      <c r="S2228" s="156"/>
      <c r="T2228" s="156"/>
      <c r="U2228" s="23"/>
      <c r="V2228" s="156"/>
    </row>
    <row r="2229" spans="2:22">
      <c r="G2229" s="26" t="s">
        <v>12</v>
      </c>
      <c r="H2229" s="55"/>
      <c r="I2229" s="149"/>
      <c r="J2229" s="150"/>
      <c r="K2229" s="150"/>
      <c r="L2229" s="150"/>
      <c r="M2229" s="150"/>
      <c r="N2229" s="150"/>
      <c r="O2229" s="150"/>
      <c r="P2229" s="150"/>
      <c r="Q2229" s="150"/>
      <c r="R2229" s="150"/>
      <c r="S2229" s="150"/>
      <c r="T2229" s="150"/>
      <c r="U2229" s="150"/>
      <c r="V2229" s="384"/>
    </row>
    <row r="2230" spans="2:22">
      <c r="G2230" s="6"/>
      <c r="I2230" s="148"/>
      <c r="J2230" s="148"/>
      <c r="K2230" s="148"/>
      <c r="L2230" s="148"/>
      <c r="M2230" s="148"/>
      <c r="N2230" s="148"/>
      <c r="O2230" s="148"/>
      <c r="P2230" s="148"/>
      <c r="Q2230" s="148"/>
      <c r="R2230" s="148"/>
      <c r="S2230" s="148"/>
      <c r="T2230" s="148"/>
      <c r="U2230" s="148"/>
      <c r="V2230" s="148"/>
    </row>
    <row r="2231" spans="2:22" ht="18.75">
      <c r="C2231" s="1" t="s">
        <v>294</v>
      </c>
      <c r="D2231" s="1" t="s">
        <v>295</v>
      </c>
      <c r="E2231" s="1" t="s">
        <v>107</v>
      </c>
      <c r="F2231" s="9" t="s">
        <v>26</v>
      </c>
      <c r="H2231" s="55"/>
      <c r="I2231" s="151">
        <f xml:space="preserve"> I2200 + I2205 - I2211 + I2227 + I2229</f>
        <v>0</v>
      </c>
      <c r="J2231" s="152">
        <f xml:space="preserve"> J2200 + J2205 - J2211 + J2227 + J2229</f>
        <v>0</v>
      </c>
      <c r="K2231" s="152">
        <f xml:space="preserve"> K2200 + K2205 - K2211 + K2227 + K2229</f>
        <v>0</v>
      </c>
      <c r="L2231" s="152">
        <f t="shared" ref="L2231:S2231" si="1124" xml:space="preserve"> L2200 + L2205 - L2211 + L2227 + L2229</f>
        <v>0</v>
      </c>
      <c r="M2231" s="152">
        <f t="shared" si="1124"/>
        <v>0</v>
      </c>
      <c r="N2231" s="152">
        <f t="shared" si="1124"/>
        <v>0</v>
      </c>
      <c r="O2231" s="152">
        <f t="shared" si="1124"/>
        <v>29719</v>
      </c>
      <c r="P2231" s="152">
        <f t="shared" si="1124"/>
        <v>0</v>
      </c>
      <c r="Q2231" s="152">
        <f t="shared" si="1124"/>
        <v>0</v>
      </c>
      <c r="R2231" s="152">
        <f t="shared" si="1124"/>
        <v>0</v>
      </c>
      <c r="S2231" s="152">
        <f t="shared" si="1124"/>
        <v>0</v>
      </c>
      <c r="T2231" s="152">
        <f t="shared" ref="T2231:U2231" si="1125" xml:space="preserve"> T2200 + T2205 - T2211 + T2227 + T2229</f>
        <v>0</v>
      </c>
      <c r="U2231" s="152">
        <f t="shared" si="1125"/>
        <v>0</v>
      </c>
      <c r="V2231" s="385">
        <f t="shared" ref="V2231" si="1126" xml:space="preserve"> V2200 + V2205 - V2211 + V2227 + V2229</f>
        <v>0</v>
      </c>
    </row>
    <row r="2232" spans="2:22">
      <c r="G2232" s="6"/>
      <c r="I2232" s="7"/>
      <c r="J2232" s="7"/>
      <c r="K2232" s="7"/>
      <c r="L2232" s="23"/>
      <c r="M2232" s="23"/>
      <c r="N2232" s="23"/>
      <c r="O2232" s="23"/>
      <c r="P2232" s="23"/>
      <c r="Q2232" s="23"/>
      <c r="R2232" s="23"/>
      <c r="S2232" s="23"/>
      <c r="T2232" s="23"/>
      <c r="U2232" s="23"/>
      <c r="V2232" s="23"/>
    </row>
    <row r="2233" spans="2:22" ht="15.75" thickBot="1">
      <c r="S2233" s="1"/>
    </row>
    <row r="2234" spans="2:22">
      <c r="F2234" s="8"/>
      <c r="G2234" s="8"/>
      <c r="H2234" s="8"/>
      <c r="I2234" s="8"/>
      <c r="J2234" s="8"/>
      <c r="K2234" s="8"/>
      <c r="L2234" s="8"/>
      <c r="M2234" s="8"/>
      <c r="N2234" s="8"/>
      <c r="O2234" s="8"/>
      <c r="P2234" s="8"/>
      <c r="Q2234" s="8"/>
      <c r="R2234" s="8"/>
      <c r="S2234" s="8"/>
      <c r="T2234" s="8"/>
      <c r="U2234" s="8"/>
      <c r="V2234" s="8"/>
    </row>
    <row r="2235" spans="2:22" ht="15.75" thickBot="1">
      <c r="S2235" s="1"/>
    </row>
    <row r="2236" spans="2:22" ht="21.75" thickBot="1">
      <c r="F2236" s="13" t="s">
        <v>4</v>
      </c>
      <c r="G2236" s="13"/>
      <c r="H2236" s="179" t="str">
        <f>G49</f>
        <v>Meadow Creek Wind Farm - North Point Wind Farm - REC Only</v>
      </c>
      <c r="I2236" s="180"/>
      <c r="J2236" s="190"/>
      <c r="K2236" s="190"/>
      <c r="L2236" s="168"/>
      <c r="S2236" s="1"/>
    </row>
    <row r="2237" spans="2:22">
      <c r="S2237" s="1"/>
    </row>
    <row r="2238" spans="2:22" ht="18.75">
      <c r="F2238" s="9" t="s">
        <v>21</v>
      </c>
      <c r="G2238" s="9"/>
      <c r="I2238" s="2">
        <f>'Facility Detail'!$G$3475</f>
        <v>2011</v>
      </c>
      <c r="J2238" s="2">
        <f>I2238+1</f>
        <v>2012</v>
      </c>
      <c r="K2238" s="2">
        <f t="shared" ref="K2238:R2238" si="1127">J2238+1</f>
        <v>2013</v>
      </c>
      <c r="L2238" s="2">
        <f t="shared" si="1127"/>
        <v>2014</v>
      </c>
      <c r="M2238" s="2">
        <f>L2238+1</f>
        <v>2015</v>
      </c>
      <c r="N2238" s="2">
        <f t="shared" si="1127"/>
        <v>2016</v>
      </c>
      <c r="O2238" s="2">
        <f t="shared" si="1127"/>
        <v>2017</v>
      </c>
      <c r="P2238" s="2">
        <f t="shared" si="1127"/>
        <v>2018</v>
      </c>
      <c r="Q2238" s="2">
        <f t="shared" si="1127"/>
        <v>2019</v>
      </c>
      <c r="R2238" s="2">
        <f t="shared" si="1127"/>
        <v>2020</v>
      </c>
      <c r="S2238" s="2">
        <f>R2238+1</f>
        <v>2021</v>
      </c>
      <c r="T2238" s="2">
        <f>S2238+1</f>
        <v>2022</v>
      </c>
      <c r="U2238" s="2">
        <f>T2238+1</f>
        <v>2023</v>
      </c>
      <c r="V2238" s="2">
        <f>U2238+1</f>
        <v>2024</v>
      </c>
    </row>
    <row r="2239" spans="2:22">
      <c r="G2239" s="60" t="str">
        <f>"Total MWh Produced / Purchased from " &amp; H2236</f>
        <v>Total MWh Produced / Purchased from Meadow Creek Wind Farm - North Point Wind Farm - REC Only</v>
      </c>
      <c r="H2239" s="55"/>
      <c r="I2239" s="3"/>
      <c r="J2239" s="4"/>
      <c r="K2239" s="4"/>
      <c r="L2239" s="4"/>
      <c r="M2239" s="4"/>
      <c r="N2239" s="4">
        <v>2644</v>
      </c>
      <c r="O2239" s="4"/>
      <c r="P2239" s="4"/>
      <c r="Q2239" s="4"/>
      <c r="R2239" s="4"/>
      <c r="S2239" s="4"/>
      <c r="T2239" s="4"/>
      <c r="U2239" s="4"/>
      <c r="V2239" s="369"/>
    </row>
    <row r="2240" spans="2:22">
      <c r="G2240" s="60" t="s">
        <v>25</v>
      </c>
      <c r="H2240" s="55"/>
      <c r="I2240" s="260"/>
      <c r="J2240" s="41"/>
      <c r="K2240" s="41"/>
      <c r="L2240" s="41"/>
      <c r="M2240" s="41"/>
      <c r="N2240" s="41">
        <v>1</v>
      </c>
      <c r="O2240" s="41"/>
      <c r="P2240" s="41"/>
      <c r="Q2240" s="41"/>
      <c r="R2240" s="41"/>
      <c r="S2240" s="41"/>
      <c r="T2240" s="41"/>
      <c r="U2240" s="41"/>
      <c r="V2240" s="381"/>
    </row>
    <row r="2241" spans="1:22">
      <c r="G2241" s="60" t="s">
        <v>20</v>
      </c>
      <c r="H2241" s="55"/>
      <c r="I2241" s="261"/>
      <c r="J2241" s="36"/>
      <c r="K2241" s="36"/>
      <c r="L2241" s="36"/>
      <c r="M2241" s="36"/>
      <c r="N2241" s="36">
        <v>1</v>
      </c>
      <c r="O2241" s="36"/>
      <c r="P2241" s="36"/>
      <c r="Q2241" s="36"/>
      <c r="R2241" s="36"/>
      <c r="S2241" s="36"/>
      <c r="T2241" s="36"/>
      <c r="U2241" s="36"/>
      <c r="V2241" s="382"/>
    </row>
    <row r="2242" spans="1:22">
      <c r="A2242" s="1" t="s">
        <v>296</v>
      </c>
      <c r="G2242" s="26" t="s">
        <v>22</v>
      </c>
      <c r="H2242" s="6"/>
      <c r="I2242" s="30">
        <v>0</v>
      </c>
      <c r="J2242" s="30">
        <v>0</v>
      </c>
      <c r="K2242" s="30">
        <v>0</v>
      </c>
      <c r="L2242" s="30">
        <v>0</v>
      </c>
      <c r="M2242" s="30">
        <v>0</v>
      </c>
      <c r="N2242" s="155">
        <v>2644</v>
      </c>
      <c r="O2242" s="155">
        <v>0</v>
      </c>
      <c r="P2242" s="155">
        <v>0</v>
      </c>
      <c r="Q2242" s="155">
        <v>0</v>
      </c>
      <c r="R2242" s="155">
        <v>0</v>
      </c>
      <c r="S2242" s="155">
        <v>0</v>
      </c>
      <c r="T2242" s="155">
        <v>0</v>
      </c>
      <c r="U2242" s="155">
        <v>0</v>
      </c>
      <c r="V2242" s="155">
        <v>0</v>
      </c>
    </row>
    <row r="2243" spans="1:22">
      <c r="I2243" s="29"/>
      <c r="J2243" s="29"/>
      <c r="K2243" s="29"/>
      <c r="L2243" s="29"/>
      <c r="M2243" s="29"/>
      <c r="N2243" s="20"/>
      <c r="O2243" s="20"/>
      <c r="P2243" s="20"/>
      <c r="Q2243" s="20"/>
      <c r="R2243" s="20"/>
      <c r="S2243" s="20"/>
      <c r="T2243" s="20"/>
      <c r="U2243" s="20"/>
      <c r="V2243" s="20"/>
    </row>
    <row r="2244" spans="1:22" ht="18.75">
      <c r="F2244" s="9" t="s">
        <v>118</v>
      </c>
      <c r="I2244" s="2">
        <f>'Facility Detail'!$G$3475</f>
        <v>2011</v>
      </c>
      <c r="J2244" s="2">
        <f>I2244+1</f>
        <v>2012</v>
      </c>
      <c r="K2244" s="2">
        <f t="shared" ref="K2244:R2244" si="1128">J2244+1</f>
        <v>2013</v>
      </c>
      <c r="L2244" s="2">
        <f t="shared" si="1128"/>
        <v>2014</v>
      </c>
      <c r="M2244" s="2">
        <f>L2244+1</f>
        <v>2015</v>
      </c>
      <c r="N2244" s="2">
        <f t="shared" si="1128"/>
        <v>2016</v>
      </c>
      <c r="O2244" s="2">
        <f t="shared" si="1128"/>
        <v>2017</v>
      </c>
      <c r="P2244" s="2">
        <f t="shared" si="1128"/>
        <v>2018</v>
      </c>
      <c r="Q2244" s="2">
        <f t="shared" si="1128"/>
        <v>2019</v>
      </c>
      <c r="R2244" s="2">
        <f t="shared" si="1128"/>
        <v>2020</v>
      </c>
      <c r="S2244" s="2">
        <f>R2244+1</f>
        <v>2021</v>
      </c>
      <c r="T2244" s="2">
        <f>S2244+1</f>
        <v>2022</v>
      </c>
      <c r="U2244" s="2">
        <f>T2244+1</f>
        <v>2023</v>
      </c>
      <c r="V2244" s="2">
        <f>U2244+1</f>
        <v>2024</v>
      </c>
    </row>
    <row r="2245" spans="1:22">
      <c r="G2245" s="60" t="s">
        <v>10</v>
      </c>
      <c r="H2245" s="55"/>
      <c r="I2245" s="38">
        <f>IF($J49= "Eligible", I2242 * 'Facility Detail'!$G$3472, 0 )</f>
        <v>0</v>
      </c>
      <c r="J2245" s="11">
        <v>0</v>
      </c>
      <c r="K2245" s="11">
        <v>0</v>
      </c>
      <c r="L2245" s="11">
        <v>0</v>
      </c>
      <c r="M2245" s="11">
        <v>0</v>
      </c>
      <c r="N2245" s="11">
        <v>0</v>
      </c>
      <c r="O2245" s="11">
        <v>0</v>
      </c>
      <c r="P2245" s="11">
        <v>0</v>
      </c>
      <c r="Q2245" s="11">
        <v>0</v>
      </c>
      <c r="R2245" s="11">
        <v>0</v>
      </c>
      <c r="S2245" s="11">
        <v>0</v>
      </c>
      <c r="T2245" s="11">
        <v>0</v>
      </c>
      <c r="U2245" s="11">
        <v>0</v>
      </c>
      <c r="V2245" s="370">
        <v>0</v>
      </c>
    </row>
    <row r="2246" spans="1:22">
      <c r="G2246" s="60" t="s">
        <v>6</v>
      </c>
      <c r="H2246" s="55"/>
      <c r="I2246" s="39">
        <f>IF($K49= "Eligible", I2242, 0 )</f>
        <v>0</v>
      </c>
      <c r="J2246" s="187">
        <v>0</v>
      </c>
      <c r="K2246" s="187">
        <v>0</v>
      </c>
      <c r="L2246" s="187">
        <v>0</v>
      </c>
      <c r="M2246" s="187">
        <v>0</v>
      </c>
      <c r="N2246" s="187">
        <v>0</v>
      </c>
      <c r="O2246" s="187">
        <v>0</v>
      </c>
      <c r="P2246" s="187">
        <v>0</v>
      </c>
      <c r="Q2246" s="187">
        <v>0</v>
      </c>
      <c r="R2246" s="187">
        <v>0</v>
      </c>
      <c r="S2246" s="187">
        <v>0</v>
      </c>
      <c r="T2246" s="187">
        <v>0</v>
      </c>
      <c r="U2246" s="187">
        <v>0</v>
      </c>
      <c r="V2246" s="371">
        <v>0</v>
      </c>
    </row>
    <row r="2247" spans="1:22">
      <c r="G2247" s="26" t="s">
        <v>120</v>
      </c>
      <c r="H2247" s="6"/>
      <c r="I2247" s="32">
        <v>0</v>
      </c>
      <c r="J2247" s="33">
        <v>0</v>
      </c>
      <c r="K2247" s="33">
        <v>0</v>
      </c>
      <c r="L2247" s="33">
        <v>0</v>
      </c>
      <c r="M2247" s="33">
        <v>0</v>
      </c>
      <c r="N2247" s="33">
        <v>0</v>
      </c>
      <c r="O2247" s="33">
        <v>0</v>
      </c>
      <c r="P2247" s="33">
        <v>0</v>
      </c>
      <c r="Q2247" s="33">
        <v>0</v>
      </c>
      <c r="R2247" s="33">
        <v>0</v>
      </c>
      <c r="S2247" s="33">
        <v>0</v>
      </c>
      <c r="T2247" s="33">
        <v>0</v>
      </c>
      <c r="U2247" s="33">
        <v>0</v>
      </c>
      <c r="V2247" s="33">
        <v>0</v>
      </c>
    </row>
    <row r="2248" spans="1:22">
      <c r="I2248" s="31"/>
      <c r="J2248" s="24"/>
      <c r="K2248" s="24"/>
      <c r="L2248" s="24"/>
      <c r="M2248" s="24"/>
      <c r="N2248" s="24"/>
      <c r="O2248" s="24"/>
      <c r="P2248" s="24"/>
      <c r="Q2248" s="24"/>
      <c r="R2248" s="24"/>
      <c r="S2248" s="24"/>
      <c r="T2248" s="24"/>
      <c r="U2248" s="24"/>
      <c r="V2248" s="24"/>
    </row>
    <row r="2249" spans="1:22" ht="18.75">
      <c r="F2249" s="9" t="s">
        <v>30</v>
      </c>
      <c r="I2249" s="2">
        <f>'Facility Detail'!$G$3475</f>
        <v>2011</v>
      </c>
      <c r="J2249" s="2">
        <f>I2249+1</f>
        <v>2012</v>
      </c>
      <c r="K2249" s="2">
        <f t="shared" ref="K2249:R2249" si="1129">J2249+1</f>
        <v>2013</v>
      </c>
      <c r="L2249" s="2">
        <f t="shared" si="1129"/>
        <v>2014</v>
      </c>
      <c r="M2249" s="2">
        <f>L2249+1</f>
        <v>2015</v>
      </c>
      <c r="N2249" s="2">
        <f t="shared" si="1129"/>
        <v>2016</v>
      </c>
      <c r="O2249" s="2">
        <f t="shared" si="1129"/>
        <v>2017</v>
      </c>
      <c r="P2249" s="2">
        <f t="shared" si="1129"/>
        <v>2018</v>
      </c>
      <c r="Q2249" s="2">
        <f t="shared" si="1129"/>
        <v>2019</v>
      </c>
      <c r="R2249" s="2">
        <f t="shared" si="1129"/>
        <v>2020</v>
      </c>
      <c r="S2249" s="2">
        <f>R2249+1</f>
        <v>2021</v>
      </c>
      <c r="T2249" s="2">
        <f>S2249+1</f>
        <v>2022</v>
      </c>
      <c r="U2249" s="2">
        <f>T2249+1</f>
        <v>2023</v>
      </c>
      <c r="V2249" s="2">
        <f>U2249+1</f>
        <v>2024</v>
      </c>
    </row>
    <row r="2250" spans="1:22">
      <c r="G2250" s="60" t="s">
        <v>47</v>
      </c>
      <c r="H2250" s="55"/>
      <c r="I2250" s="69"/>
      <c r="J2250" s="70"/>
      <c r="K2250" s="70"/>
      <c r="L2250" s="70"/>
      <c r="M2250" s="70"/>
      <c r="N2250" s="70"/>
      <c r="O2250" s="70"/>
      <c r="P2250" s="70"/>
      <c r="Q2250" s="70"/>
      <c r="R2250" s="70"/>
      <c r="S2250" s="70"/>
      <c r="T2250" s="70"/>
      <c r="U2250" s="70"/>
      <c r="V2250" s="372"/>
    </row>
    <row r="2251" spans="1:22">
      <c r="G2251" s="61" t="s">
        <v>23</v>
      </c>
      <c r="H2251" s="129"/>
      <c r="I2251" s="71"/>
      <c r="J2251" s="72"/>
      <c r="K2251" s="72"/>
      <c r="L2251" s="72"/>
      <c r="M2251" s="72"/>
      <c r="N2251" s="72"/>
      <c r="O2251" s="72"/>
      <c r="P2251" s="72"/>
      <c r="Q2251" s="72"/>
      <c r="R2251" s="72"/>
      <c r="S2251" s="72"/>
      <c r="T2251" s="72"/>
      <c r="U2251" s="72"/>
      <c r="V2251" s="373"/>
    </row>
    <row r="2252" spans="1:22">
      <c r="G2252" s="61" t="s">
        <v>89</v>
      </c>
      <c r="H2252" s="128"/>
      <c r="I2252" s="43"/>
      <c r="J2252" s="44"/>
      <c r="K2252" s="44"/>
      <c r="L2252" s="44"/>
      <c r="M2252" s="44"/>
      <c r="N2252" s="44"/>
      <c r="O2252" s="44"/>
      <c r="P2252" s="44"/>
      <c r="Q2252" s="44"/>
      <c r="R2252" s="44"/>
      <c r="S2252" s="44"/>
      <c r="T2252" s="44"/>
      <c r="U2252" s="44"/>
      <c r="V2252" s="374"/>
    </row>
    <row r="2253" spans="1:22">
      <c r="G2253" s="26" t="s">
        <v>90</v>
      </c>
      <c r="I2253" s="7">
        <v>0</v>
      </c>
      <c r="J2253" s="7">
        <v>0</v>
      </c>
      <c r="K2253" s="7">
        <v>0</v>
      </c>
      <c r="L2253" s="7">
        <v>0</v>
      </c>
      <c r="M2253" s="7">
        <v>0</v>
      </c>
      <c r="N2253" s="7">
        <v>0</v>
      </c>
      <c r="O2253" s="7">
        <v>0</v>
      </c>
      <c r="P2253" s="7">
        <v>0</v>
      </c>
      <c r="Q2253" s="7">
        <v>0</v>
      </c>
      <c r="R2253" s="7">
        <v>0</v>
      </c>
      <c r="S2253" s="7">
        <v>0</v>
      </c>
      <c r="T2253" s="7">
        <v>0</v>
      </c>
      <c r="U2253" s="132">
        <v>0</v>
      </c>
      <c r="V2253" s="7">
        <v>0</v>
      </c>
    </row>
    <row r="2254" spans="1:22">
      <c r="G2254" s="6"/>
      <c r="I2254" s="7"/>
      <c r="J2254" s="7"/>
      <c r="K2254" s="7"/>
      <c r="L2254" s="23"/>
      <c r="M2254" s="23"/>
      <c r="N2254" s="23"/>
      <c r="O2254" s="23"/>
      <c r="P2254" s="23"/>
      <c r="Q2254" s="23"/>
      <c r="R2254" s="23"/>
      <c r="S2254" s="23"/>
      <c r="T2254" s="23"/>
      <c r="U2254" s="23"/>
      <c r="V2254" s="23"/>
    </row>
    <row r="2255" spans="1:22" ht="18.75">
      <c r="F2255" s="9" t="s">
        <v>100</v>
      </c>
      <c r="I2255" s="2">
        <f>'Facility Detail'!$G$3475</f>
        <v>2011</v>
      </c>
      <c r="J2255" s="2">
        <f>I2255+1</f>
        <v>2012</v>
      </c>
      <c r="K2255" s="2">
        <f t="shared" ref="K2255:R2255" si="1130">J2255+1</f>
        <v>2013</v>
      </c>
      <c r="L2255" s="2">
        <f t="shared" si="1130"/>
        <v>2014</v>
      </c>
      <c r="M2255" s="2">
        <f>L2255+1</f>
        <v>2015</v>
      </c>
      <c r="N2255" s="2">
        <f t="shared" si="1130"/>
        <v>2016</v>
      </c>
      <c r="O2255" s="2">
        <f t="shared" si="1130"/>
        <v>2017</v>
      </c>
      <c r="P2255" s="2">
        <f t="shared" si="1130"/>
        <v>2018</v>
      </c>
      <c r="Q2255" s="2">
        <f t="shared" si="1130"/>
        <v>2019</v>
      </c>
      <c r="R2255" s="2">
        <f t="shared" si="1130"/>
        <v>2020</v>
      </c>
      <c r="S2255" s="2">
        <f>R2255+1</f>
        <v>2021</v>
      </c>
      <c r="T2255" s="2">
        <f>S2255+1</f>
        <v>2022</v>
      </c>
      <c r="U2255" s="2">
        <f>T2255+1</f>
        <v>2023</v>
      </c>
      <c r="V2255" s="2">
        <f>U2255+1</f>
        <v>2024</v>
      </c>
    </row>
    <row r="2256" spans="1:22">
      <c r="G2256" s="60" t="s">
        <v>68</v>
      </c>
      <c r="H2256" s="55"/>
      <c r="I2256" s="193"/>
      <c r="J2256" s="53">
        <f>I2256</f>
        <v>0</v>
      </c>
      <c r="K2256" s="194"/>
      <c r="L2256" s="194"/>
      <c r="M2256" s="194"/>
      <c r="N2256" s="194"/>
      <c r="O2256" s="194"/>
      <c r="P2256" s="194"/>
      <c r="Q2256" s="194"/>
      <c r="R2256" s="194"/>
      <c r="S2256" s="194"/>
      <c r="T2256" s="194"/>
      <c r="U2256" s="417"/>
      <c r="V2256" s="413"/>
    </row>
    <row r="2257" spans="2:22">
      <c r="G2257" s="60" t="s">
        <v>69</v>
      </c>
      <c r="H2257" s="55"/>
      <c r="I2257" s="195">
        <f>J2257</f>
        <v>0</v>
      </c>
      <c r="J2257" s="196"/>
      <c r="K2257" s="197"/>
      <c r="L2257" s="197"/>
      <c r="M2257" s="197"/>
      <c r="N2257" s="197"/>
      <c r="O2257" s="197"/>
      <c r="P2257" s="197"/>
      <c r="Q2257" s="197"/>
      <c r="R2257" s="197"/>
      <c r="S2257" s="197"/>
      <c r="T2257" s="197"/>
      <c r="U2257" s="418"/>
      <c r="V2257" s="414"/>
    </row>
    <row r="2258" spans="2:22">
      <c r="G2258" s="60" t="s">
        <v>70</v>
      </c>
      <c r="H2258" s="55"/>
      <c r="I2258" s="198"/>
      <c r="J2258" s="196">
        <f>J2242</f>
        <v>0</v>
      </c>
      <c r="K2258" s="199">
        <f>J2258</f>
        <v>0</v>
      </c>
      <c r="L2258" s="197"/>
      <c r="M2258" s="197"/>
      <c r="N2258" s="197"/>
      <c r="O2258" s="197"/>
      <c r="P2258" s="197"/>
      <c r="Q2258" s="197"/>
      <c r="R2258" s="197"/>
      <c r="S2258" s="197"/>
      <c r="T2258" s="197"/>
      <c r="U2258" s="418"/>
      <c r="V2258" s="414"/>
    </row>
    <row r="2259" spans="2:22">
      <c r="G2259" s="60" t="s">
        <v>71</v>
      </c>
      <c r="H2259" s="55"/>
      <c r="I2259" s="198"/>
      <c r="J2259" s="199">
        <f>K2259</f>
        <v>0</v>
      </c>
      <c r="K2259" s="200"/>
      <c r="L2259" s="197"/>
      <c r="M2259" s="197"/>
      <c r="N2259" s="197"/>
      <c r="O2259" s="197"/>
      <c r="P2259" s="197"/>
      <c r="Q2259" s="197"/>
      <c r="R2259" s="197"/>
      <c r="S2259" s="197"/>
      <c r="T2259" s="197"/>
      <c r="U2259" s="418"/>
      <c r="V2259" s="414"/>
    </row>
    <row r="2260" spans="2:22">
      <c r="G2260" s="60" t="s">
        <v>170</v>
      </c>
      <c r="I2260" s="198"/>
      <c r="J2260" s="201"/>
      <c r="K2260" s="196">
        <f>K2242</f>
        <v>0</v>
      </c>
      <c r="L2260" s="202">
        <f>K2260</f>
        <v>0</v>
      </c>
      <c r="M2260" s="197"/>
      <c r="N2260" s="197"/>
      <c r="O2260" s="197"/>
      <c r="P2260" s="197"/>
      <c r="Q2260" s="197"/>
      <c r="R2260" s="197"/>
      <c r="S2260" s="197"/>
      <c r="T2260" s="197"/>
      <c r="U2260" s="418"/>
      <c r="V2260" s="414"/>
    </row>
    <row r="2261" spans="2:22">
      <c r="G2261" s="60" t="s">
        <v>171</v>
      </c>
      <c r="I2261" s="198"/>
      <c r="J2261" s="201"/>
      <c r="K2261" s="199">
        <f>L2261</f>
        <v>0</v>
      </c>
      <c r="L2261" s="196"/>
      <c r="M2261" s="197"/>
      <c r="N2261" s="197"/>
      <c r="O2261" s="197"/>
      <c r="P2261" s="197"/>
      <c r="Q2261" s="197"/>
      <c r="R2261" s="197"/>
      <c r="S2261" s="197"/>
      <c r="T2261" s="197"/>
      <c r="U2261" s="418"/>
      <c r="V2261" s="414"/>
    </row>
    <row r="2262" spans="2:22">
      <c r="G2262" s="60" t="s">
        <v>172</v>
      </c>
      <c r="I2262" s="198"/>
      <c r="J2262" s="201"/>
      <c r="K2262" s="201"/>
      <c r="L2262" s="196">
        <f>L2242</f>
        <v>0</v>
      </c>
      <c r="M2262" s="202">
        <f>L2262</f>
        <v>0</v>
      </c>
      <c r="N2262" s="201">
        <f>M2262</f>
        <v>0</v>
      </c>
      <c r="O2262" s="201"/>
      <c r="P2262" s="201"/>
      <c r="Q2262" s="201"/>
      <c r="R2262" s="201"/>
      <c r="S2262" s="201"/>
      <c r="T2262" s="201"/>
      <c r="U2262" s="419"/>
      <c r="V2262" s="415"/>
    </row>
    <row r="2263" spans="2:22">
      <c r="G2263" s="60" t="s">
        <v>173</v>
      </c>
      <c r="I2263" s="198"/>
      <c r="J2263" s="201"/>
      <c r="K2263" s="201"/>
      <c r="L2263" s="203"/>
      <c r="M2263" s="204"/>
      <c r="N2263" s="201"/>
      <c r="O2263" s="201"/>
      <c r="P2263" s="201"/>
      <c r="Q2263" s="201"/>
      <c r="R2263" s="201"/>
      <c r="S2263" s="201"/>
      <c r="T2263" s="201"/>
      <c r="U2263" s="419"/>
      <c r="V2263" s="415"/>
    </row>
    <row r="2264" spans="2:22">
      <c r="G2264" s="60" t="s">
        <v>174</v>
      </c>
      <c r="I2264" s="198"/>
      <c r="J2264" s="201"/>
      <c r="K2264" s="201"/>
      <c r="L2264" s="201"/>
      <c r="M2264" s="204">
        <v>0</v>
      </c>
      <c r="N2264" s="202">
        <f>M2264</f>
        <v>0</v>
      </c>
      <c r="O2264" s="201"/>
      <c r="P2264" s="201"/>
      <c r="Q2264" s="201"/>
      <c r="R2264" s="201"/>
      <c r="S2264" s="201"/>
      <c r="T2264" s="201"/>
      <c r="U2264" s="419"/>
      <c r="V2264" s="415"/>
    </row>
    <row r="2265" spans="2:22">
      <c r="G2265" s="60" t="s">
        <v>175</v>
      </c>
      <c r="I2265" s="198"/>
      <c r="J2265" s="201"/>
      <c r="K2265" s="201"/>
      <c r="L2265" s="201"/>
      <c r="M2265" s="199"/>
      <c r="N2265" s="204"/>
      <c r="O2265" s="201"/>
      <c r="P2265" s="201"/>
      <c r="Q2265" s="201"/>
      <c r="R2265" s="201"/>
      <c r="S2265" s="201"/>
      <c r="T2265" s="201"/>
      <c r="U2265" s="419"/>
      <c r="V2265" s="415"/>
    </row>
    <row r="2266" spans="2:22">
      <c r="G2266" s="60" t="s">
        <v>176</v>
      </c>
      <c r="I2266" s="198"/>
      <c r="J2266" s="201"/>
      <c r="K2266" s="201"/>
      <c r="L2266" s="201"/>
      <c r="M2266" s="201"/>
      <c r="N2266" s="204">
        <f>N2242</f>
        <v>2644</v>
      </c>
      <c r="O2266" s="202">
        <f>N2266</f>
        <v>2644</v>
      </c>
      <c r="P2266" s="201"/>
      <c r="Q2266" s="201"/>
      <c r="R2266" s="201"/>
      <c r="S2266" s="201"/>
      <c r="T2266" s="201"/>
      <c r="U2266" s="419"/>
      <c r="V2266" s="415"/>
    </row>
    <row r="2267" spans="2:22">
      <c r="G2267" s="60" t="s">
        <v>167</v>
      </c>
      <c r="I2267" s="198"/>
      <c r="J2267" s="201"/>
      <c r="K2267" s="201"/>
      <c r="L2267" s="201"/>
      <c r="M2267" s="201"/>
      <c r="N2267" s="205"/>
      <c r="O2267" s="204"/>
      <c r="P2267" s="201"/>
      <c r="Q2267" s="201"/>
      <c r="R2267" s="201"/>
      <c r="S2267" s="201"/>
      <c r="T2267" s="201"/>
      <c r="U2267" s="419"/>
      <c r="V2267" s="415"/>
    </row>
    <row r="2268" spans="2:22">
      <c r="G2268" s="60" t="s">
        <v>168</v>
      </c>
      <c r="I2268" s="206"/>
      <c r="J2268" s="207"/>
      <c r="K2268" s="207"/>
      <c r="L2268" s="207"/>
      <c r="M2268" s="207"/>
      <c r="N2268" s="207"/>
      <c r="O2268" s="264"/>
      <c r="P2268" s="265"/>
      <c r="Q2268" s="207"/>
      <c r="R2268" s="207"/>
      <c r="S2268" s="207"/>
      <c r="T2268" s="207"/>
      <c r="U2268" s="420"/>
      <c r="V2268" s="416"/>
    </row>
    <row r="2269" spans="2:22">
      <c r="B2269" s="1" t="s">
        <v>296</v>
      </c>
      <c r="G2269" s="26" t="s">
        <v>17</v>
      </c>
      <c r="I2269" s="148">
        <f xml:space="preserve"> I2262 - I2261</f>
        <v>0</v>
      </c>
      <c r="J2269" s="148">
        <f xml:space="preserve"> J2261 + J2264 - J2263 - J2262</f>
        <v>0</v>
      </c>
      <c r="K2269" s="148">
        <f>K2263 - K2264</f>
        <v>0</v>
      </c>
      <c r="L2269" s="148">
        <f t="shared" ref="L2269" si="1131">L2263 - L2264</f>
        <v>0</v>
      </c>
      <c r="M2269" s="148">
        <f>M2262-M2263-M2264</f>
        <v>0</v>
      </c>
      <c r="N2269" s="157">
        <f>N2264-N2265-N2266</f>
        <v>-2644</v>
      </c>
      <c r="O2269" s="157">
        <f>O2266-O2267-O2268</f>
        <v>2644</v>
      </c>
      <c r="P2269" s="157">
        <f>P2268</f>
        <v>0</v>
      </c>
      <c r="Q2269" s="157">
        <f t="shared" ref="Q2269:S2269" si="1132">Q2268</f>
        <v>0</v>
      </c>
      <c r="R2269" s="157">
        <f t="shared" si="1132"/>
        <v>0</v>
      </c>
      <c r="S2269" s="157">
        <f t="shared" si="1132"/>
        <v>0</v>
      </c>
      <c r="T2269" s="157">
        <f t="shared" ref="T2269:U2269" si="1133">T2268</f>
        <v>0</v>
      </c>
      <c r="U2269" s="421">
        <f t="shared" si="1133"/>
        <v>0</v>
      </c>
      <c r="V2269" s="157">
        <f t="shared" ref="V2269" si="1134">V2268</f>
        <v>0</v>
      </c>
    </row>
    <row r="2270" spans="2:22">
      <c r="G2270" s="6"/>
      <c r="I2270" s="148"/>
      <c r="J2270" s="148"/>
      <c r="K2270" s="148"/>
      <c r="L2270" s="148"/>
      <c r="M2270" s="148"/>
      <c r="N2270" s="148"/>
      <c r="O2270" s="148"/>
      <c r="P2270" s="148"/>
      <c r="Q2270" s="148"/>
      <c r="R2270" s="148"/>
      <c r="S2270" s="148"/>
      <c r="T2270" s="148"/>
      <c r="U2270" s="386"/>
      <c r="V2270" s="148"/>
    </row>
    <row r="2271" spans="2:22">
      <c r="G2271" s="26" t="s">
        <v>12</v>
      </c>
      <c r="H2271" s="55"/>
      <c r="I2271" s="149"/>
      <c r="J2271" s="150"/>
      <c r="K2271" s="150"/>
      <c r="L2271" s="150"/>
      <c r="M2271" s="150"/>
      <c r="N2271" s="150"/>
      <c r="O2271" s="150"/>
      <c r="P2271" s="150"/>
      <c r="Q2271" s="150"/>
      <c r="R2271" s="150"/>
      <c r="S2271" s="150"/>
      <c r="T2271" s="150"/>
      <c r="U2271" s="150"/>
      <c r="V2271" s="384"/>
    </row>
    <row r="2272" spans="2:22">
      <c r="G2272" s="6"/>
      <c r="I2272" s="148"/>
      <c r="J2272" s="148"/>
      <c r="K2272" s="148"/>
      <c r="L2272" s="148"/>
      <c r="M2272" s="148"/>
      <c r="N2272" s="148"/>
      <c r="O2272" s="148"/>
      <c r="P2272" s="148"/>
      <c r="Q2272" s="148"/>
      <c r="R2272" s="148"/>
      <c r="S2272" s="148"/>
      <c r="T2272" s="148"/>
      <c r="U2272" s="148"/>
      <c r="V2272" s="148"/>
    </row>
    <row r="2273" spans="1:22" ht="18.75">
      <c r="C2273" s="1" t="s">
        <v>296</v>
      </c>
      <c r="D2273" s="1" t="s">
        <v>297</v>
      </c>
      <c r="E2273" s="1" t="s">
        <v>107</v>
      </c>
      <c r="F2273" s="9" t="s">
        <v>26</v>
      </c>
      <c r="H2273" s="55"/>
      <c r="I2273" s="151">
        <f xml:space="preserve"> I2242 + I2247 - I2253 + I2269 + I2271</f>
        <v>0</v>
      </c>
      <c r="J2273" s="152">
        <f xml:space="preserve"> J2242 + J2247 - J2253 + J2269 + J2271</f>
        <v>0</v>
      </c>
      <c r="K2273" s="152">
        <f xml:space="preserve"> K2242 + K2247 - K2253 + K2269 + K2271</f>
        <v>0</v>
      </c>
      <c r="L2273" s="152">
        <f t="shared" ref="L2273:S2273" si="1135" xml:space="preserve"> L2242 + L2247 - L2253 + L2269 + L2271</f>
        <v>0</v>
      </c>
      <c r="M2273" s="152">
        <f t="shared" si="1135"/>
        <v>0</v>
      </c>
      <c r="N2273" s="152">
        <f t="shared" si="1135"/>
        <v>0</v>
      </c>
      <c r="O2273" s="152">
        <f t="shared" si="1135"/>
        <v>2644</v>
      </c>
      <c r="P2273" s="152">
        <f t="shared" si="1135"/>
        <v>0</v>
      </c>
      <c r="Q2273" s="152">
        <f t="shared" si="1135"/>
        <v>0</v>
      </c>
      <c r="R2273" s="152">
        <f t="shared" si="1135"/>
        <v>0</v>
      </c>
      <c r="S2273" s="152">
        <f t="shared" si="1135"/>
        <v>0</v>
      </c>
      <c r="T2273" s="152">
        <f t="shared" ref="T2273:U2273" si="1136" xml:space="preserve"> T2242 + T2247 - T2253 + T2269 + T2271</f>
        <v>0</v>
      </c>
      <c r="U2273" s="152">
        <f t="shared" si="1136"/>
        <v>0</v>
      </c>
      <c r="V2273" s="385">
        <f t="shared" ref="V2273" si="1137" xml:space="preserve"> V2242 + V2247 - V2253 + V2269 + V2271</f>
        <v>0</v>
      </c>
    </row>
    <row r="2274" spans="1:22">
      <c r="G2274" s="6"/>
      <c r="I2274" s="7"/>
      <c r="J2274" s="7"/>
      <c r="K2274" s="7"/>
      <c r="L2274" s="23"/>
      <c r="M2274" s="23"/>
      <c r="N2274" s="23"/>
      <c r="O2274" s="23"/>
      <c r="P2274" s="23"/>
      <c r="Q2274" s="23"/>
      <c r="R2274" s="23"/>
      <c r="S2274" s="23"/>
      <c r="T2274" s="23"/>
      <c r="U2274" s="23"/>
      <c r="V2274" s="23"/>
    </row>
    <row r="2275" spans="1:22" ht="15.75" thickBot="1">
      <c r="S2275" s="1"/>
    </row>
    <row r="2276" spans="1:22" ht="15.75" thickBot="1">
      <c r="A2276" s="276"/>
      <c r="B2276" s="276"/>
      <c r="C2276" s="276"/>
      <c r="D2276" s="276"/>
      <c r="E2276" s="276"/>
      <c r="F2276" s="342"/>
      <c r="G2276" s="342"/>
      <c r="H2276" s="342"/>
      <c r="I2276" s="342"/>
      <c r="J2276" s="342"/>
      <c r="K2276" s="342"/>
      <c r="L2276" s="342"/>
      <c r="M2276" s="342"/>
      <c r="N2276" s="342"/>
      <c r="O2276" s="342"/>
      <c r="P2276" s="342"/>
      <c r="Q2276" s="342"/>
      <c r="R2276" s="342"/>
      <c r="S2276" s="342"/>
      <c r="T2276" s="342"/>
      <c r="U2276" s="342"/>
      <c r="V2276" s="342"/>
    </row>
    <row r="2277" spans="1:22" ht="21" thickBot="1">
      <c r="A2277" s="276"/>
      <c r="B2277" s="276"/>
      <c r="C2277" s="276"/>
      <c r="D2277" s="276"/>
      <c r="E2277" s="276"/>
      <c r="F2277" s="279" t="s">
        <v>4</v>
      </c>
      <c r="G2277" s="279"/>
      <c r="H2277" s="280" t="s">
        <v>259</v>
      </c>
      <c r="I2277" s="343"/>
      <c r="J2277" s="281"/>
      <c r="K2277" s="281"/>
      <c r="L2277" s="281"/>
      <c r="M2277" s="281"/>
      <c r="N2277" s="281"/>
      <c r="O2277" s="281"/>
      <c r="P2277" s="281"/>
      <c r="Q2277" s="281"/>
      <c r="R2277" s="281"/>
      <c r="S2277" s="281"/>
      <c r="T2277" s="281"/>
      <c r="U2277" s="281"/>
      <c r="V2277" s="281"/>
    </row>
    <row r="2278" spans="1:22">
      <c r="A2278" s="276"/>
      <c r="B2278" s="276"/>
      <c r="C2278" s="276"/>
      <c r="D2278" s="276"/>
      <c r="E2278" s="276"/>
      <c r="F2278" s="281"/>
      <c r="G2278" s="281"/>
      <c r="H2278" s="281"/>
      <c r="I2278" s="281"/>
      <c r="J2278" s="281"/>
      <c r="K2278" s="281"/>
      <c r="L2278" s="281"/>
      <c r="M2278" s="281"/>
      <c r="N2278" s="281"/>
      <c r="O2278" s="281"/>
      <c r="P2278" s="281"/>
      <c r="Q2278" s="281"/>
      <c r="R2278" s="281"/>
      <c r="S2278" s="281"/>
      <c r="T2278" s="281"/>
      <c r="U2278" s="281"/>
      <c r="V2278" s="281"/>
    </row>
    <row r="2279" spans="1:22" ht="18">
      <c r="A2279" s="276"/>
      <c r="B2279" s="276"/>
      <c r="C2279" s="276"/>
      <c r="D2279" s="276"/>
      <c r="E2279" s="276"/>
      <c r="F2279" s="282" t="s">
        <v>21</v>
      </c>
      <c r="G2279" s="282"/>
      <c r="H2279" s="281"/>
      <c r="I2279" s="290">
        <v>2011</v>
      </c>
      <c r="J2279" s="290">
        <f>I2279+1</f>
        <v>2012</v>
      </c>
      <c r="K2279" s="290">
        <f t="shared" ref="K2279" si="1138">J2279+1</f>
        <v>2013</v>
      </c>
      <c r="L2279" s="290">
        <f t="shared" ref="L2279" si="1139">K2279+1</f>
        <v>2014</v>
      </c>
      <c r="M2279" s="290">
        <f>L2279+1</f>
        <v>2015</v>
      </c>
      <c r="N2279" s="290">
        <f t="shared" ref="N2279" si="1140">M2279+1</f>
        <v>2016</v>
      </c>
      <c r="O2279" s="290">
        <f t="shared" ref="O2279" si="1141">N2279+1</f>
        <v>2017</v>
      </c>
      <c r="P2279" s="290">
        <f t="shared" ref="P2279" si="1142">O2279+1</f>
        <v>2018</v>
      </c>
      <c r="Q2279" s="290">
        <f t="shared" ref="Q2279" si="1143">P2279+1</f>
        <v>2019</v>
      </c>
      <c r="R2279" s="290">
        <f t="shared" ref="R2279" si="1144">Q2279+1</f>
        <v>2020</v>
      </c>
      <c r="S2279" s="290">
        <f>R2279+1</f>
        <v>2021</v>
      </c>
      <c r="T2279" s="290">
        <f>S2279+1</f>
        <v>2022</v>
      </c>
      <c r="U2279" s="290">
        <f>T2279+1</f>
        <v>2023</v>
      </c>
      <c r="V2279" s="290">
        <f>U2279+1</f>
        <v>2024</v>
      </c>
    </row>
    <row r="2280" spans="1:22">
      <c r="A2280" s="276"/>
      <c r="B2280" s="276"/>
      <c r="C2280" s="276"/>
      <c r="D2280" s="276"/>
      <c r="E2280" s="276"/>
      <c r="F2280" s="281"/>
      <c r="G2280" s="283" t="str">
        <f>"Total MWh Produced / Purchased from " &amp; H2277</f>
        <v>Total MWh Produced / Purchased from Mountain Wind I</v>
      </c>
      <c r="H2280" s="284"/>
      <c r="I2280" s="291"/>
      <c r="J2280" s="292"/>
      <c r="K2280" s="292"/>
      <c r="L2280" s="292"/>
      <c r="M2280" s="292"/>
      <c r="N2280" s="292"/>
      <c r="O2280" s="292"/>
      <c r="P2280" s="292"/>
      <c r="Q2280" s="292"/>
      <c r="R2280" s="292"/>
      <c r="S2280" s="292">
        <v>158073</v>
      </c>
      <c r="T2280" s="292">
        <v>0</v>
      </c>
      <c r="U2280" s="292">
        <v>0</v>
      </c>
      <c r="V2280" s="394">
        <v>0</v>
      </c>
    </row>
    <row r="2281" spans="1:22">
      <c r="A2281" s="276"/>
      <c r="B2281" s="276"/>
      <c r="C2281" s="276"/>
      <c r="D2281" s="276"/>
      <c r="E2281" s="276"/>
      <c r="F2281" s="281"/>
      <c r="G2281" s="283" t="s">
        <v>25</v>
      </c>
      <c r="H2281" s="284"/>
      <c r="I2281" s="293"/>
      <c r="J2281" s="294"/>
      <c r="K2281" s="294"/>
      <c r="L2281" s="294"/>
      <c r="M2281" s="294"/>
      <c r="N2281" s="294"/>
      <c r="O2281" s="294"/>
      <c r="P2281" s="294"/>
      <c r="Q2281" s="294"/>
      <c r="R2281" s="294"/>
      <c r="S2281" s="294">
        <v>1</v>
      </c>
      <c r="T2281" s="294">
        <v>1</v>
      </c>
      <c r="U2281" s="294">
        <v>1</v>
      </c>
      <c r="V2281" s="422">
        <v>1</v>
      </c>
    </row>
    <row r="2282" spans="1:22">
      <c r="A2282" s="276"/>
      <c r="B2282" s="276"/>
      <c r="C2282" s="276"/>
      <c r="D2282" s="276"/>
      <c r="E2282" s="276"/>
      <c r="F2282" s="281"/>
      <c r="G2282" s="283" t="s">
        <v>20</v>
      </c>
      <c r="H2282" s="284"/>
      <c r="I2282" s="295"/>
      <c r="J2282" s="296"/>
      <c r="K2282" s="296"/>
      <c r="L2282" s="296"/>
      <c r="M2282" s="296"/>
      <c r="N2282" s="296"/>
      <c r="O2282" s="296"/>
      <c r="P2282" s="296"/>
      <c r="Q2282" s="296"/>
      <c r="R2282" s="296"/>
      <c r="S2282" s="296">
        <v>0</v>
      </c>
      <c r="T2282" s="296">
        <v>0</v>
      </c>
      <c r="U2282" s="296">
        <v>0</v>
      </c>
      <c r="V2282" s="396">
        <v>0</v>
      </c>
    </row>
    <row r="2283" spans="1:22">
      <c r="A2283" s="361" t="s">
        <v>224</v>
      </c>
      <c r="B2283" s="276"/>
      <c r="C2283" s="276"/>
      <c r="D2283" s="276"/>
      <c r="E2283" s="276"/>
      <c r="F2283" s="281"/>
      <c r="G2283" s="285" t="s">
        <v>22</v>
      </c>
      <c r="H2283" s="286"/>
      <c r="I2283" s="297">
        <v>0</v>
      </c>
      <c r="J2283" s="297">
        <v>0</v>
      </c>
      <c r="K2283" s="297">
        <v>0</v>
      </c>
      <c r="L2283" s="297">
        <v>0</v>
      </c>
      <c r="M2283" s="297">
        <v>0</v>
      </c>
      <c r="N2283" s="298">
        <v>0</v>
      </c>
      <c r="O2283" s="298">
        <v>0</v>
      </c>
      <c r="P2283" s="298">
        <v>0</v>
      </c>
      <c r="Q2283" s="298">
        <f t="shared" ref="Q2283:V2283" si="1145">Q2280*Q2282</f>
        <v>0</v>
      </c>
      <c r="R2283" s="298">
        <f t="shared" si="1145"/>
        <v>0</v>
      </c>
      <c r="S2283" s="298">
        <f t="shared" si="1145"/>
        <v>0</v>
      </c>
      <c r="T2283" s="298">
        <f t="shared" si="1145"/>
        <v>0</v>
      </c>
      <c r="U2283" s="298">
        <f t="shared" si="1145"/>
        <v>0</v>
      </c>
      <c r="V2283" s="298">
        <f t="shared" si="1145"/>
        <v>0</v>
      </c>
    </row>
    <row r="2284" spans="1:22">
      <c r="A2284" s="276"/>
      <c r="B2284" s="276"/>
      <c r="C2284" s="276"/>
      <c r="D2284" s="276"/>
      <c r="E2284" s="276"/>
      <c r="F2284" s="281"/>
      <c r="G2284" s="281"/>
      <c r="H2284" s="281"/>
      <c r="I2284" s="299"/>
      <c r="J2284" s="299"/>
      <c r="K2284" s="299"/>
      <c r="L2284" s="299"/>
      <c r="M2284" s="299"/>
      <c r="N2284" s="300"/>
      <c r="O2284" s="300"/>
      <c r="P2284" s="300"/>
      <c r="Q2284" s="300"/>
      <c r="R2284" s="300"/>
      <c r="S2284" s="300"/>
      <c r="T2284" s="300"/>
      <c r="U2284" s="300"/>
      <c r="V2284" s="300"/>
    </row>
    <row r="2285" spans="1:22" ht="18">
      <c r="A2285" s="276"/>
      <c r="B2285" s="276"/>
      <c r="C2285" s="276"/>
      <c r="D2285" s="276"/>
      <c r="E2285" s="276"/>
      <c r="F2285" s="282" t="s">
        <v>118</v>
      </c>
      <c r="G2285" s="281"/>
      <c r="H2285" s="281"/>
      <c r="I2285" s="290">
        <v>2011</v>
      </c>
      <c r="J2285" s="290">
        <f>I2285+1</f>
        <v>2012</v>
      </c>
      <c r="K2285" s="290">
        <f t="shared" ref="K2285" si="1146">J2285+1</f>
        <v>2013</v>
      </c>
      <c r="L2285" s="290">
        <f t="shared" ref="L2285" si="1147">K2285+1</f>
        <v>2014</v>
      </c>
      <c r="M2285" s="290">
        <f>L2285+1</f>
        <v>2015</v>
      </c>
      <c r="N2285" s="290">
        <f t="shared" ref="N2285" si="1148">M2285+1</f>
        <v>2016</v>
      </c>
      <c r="O2285" s="290">
        <f t="shared" ref="O2285" si="1149">N2285+1</f>
        <v>2017</v>
      </c>
      <c r="P2285" s="290">
        <f t="shared" ref="P2285" si="1150">O2285+1</f>
        <v>2018</v>
      </c>
      <c r="Q2285" s="290">
        <f t="shared" ref="Q2285" si="1151">P2285+1</f>
        <v>2019</v>
      </c>
      <c r="R2285" s="290">
        <f t="shared" ref="R2285" si="1152">Q2285+1</f>
        <v>2020</v>
      </c>
      <c r="S2285" s="290">
        <f>R2285+1</f>
        <v>2021</v>
      </c>
      <c r="T2285" s="290">
        <f>S2285+1</f>
        <v>2022</v>
      </c>
      <c r="U2285" s="290">
        <f>T2285+1</f>
        <v>2023</v>
      </c>
      <c r="V2285" s="290">
        <f>U2285+1</f>
        <v>2024</v>
      </c>
    </row>
    <row r="2286" spans="1:22">
      <c r="A2286" s="276"/>
      <c r="B2286" s="276"/>
      <c r="C2286" s="276"/>
      <c r="D2286" s="276"/>
      <c r="E2286" s="276"/>
      <c r="F2286" s="281"/>
      <c r="G2286" s="283" t="s">
        <v>10</v>
      </c>
      <c r="H2286" s="284"/>
      <c r="I2286" s="301">
        <f>IF($J50= "Eligible", I2283 * 'Facility Detail'!$G$3472, 0 )</f>
        <v>0</v>
      </c>
      <c r="J2286" s="302">
        <f>IF($J50= "Eligible", J2283 * 'Facility Detail'!$G$3472, 0 )</f>
        <v>0</v>
      </c>
      <c r="K2286" s="302">
        <f>IF($J50= "Eligible", K2283 * 'Facility Detail'!$G$3472, 0 )</f>
        <v>0</v>
      </c>
      <c r="L2286" s="302">
        <f>IF($J50= "Eligible", L2283 * 'Facility Detail'!$G$3472, 0 )</f>
        <v>0</v>
      </c>
      <c r="M2286" s="302">
        <f>IF($J50= "Eligible", M2283 * 'Facility Detail'!$G$3472, 0 )</f>
        <v>0</v>
      </c>
      <c r="N2286" s="302">
        <f>IF($J50= "Eligible", N2283 * 'Facility Detail'!$G$3472, 0 )</f>
        <v>0</v>
      </c>
      <c r="O2286" s="302">
        <f>IF($J50= "Eligible", O2283 * 'Facility Detail'!$G$3472, 0 )</f>
        <v>0</v>
      </c>
      <c r="P2286" s="302">
        <f>IF($J50= "Eligible", P2283 * 'Facility Detail'!$G$3472, 0 )</f>
        <v>0</v>
      </c>
      <c r="Q2286" s="302">
        <f>IF($J50= "Eligible", Q2283 * 'Facility Detail'!$G$3472, 0 )</f>
        <v>0</v>
      </c>
      <c r="R2286" s="302">
        <f>IF($J50= "Eligible", R2283 * 'Facility Detail'!$G$3472, 0 )</f>
        <v>0</v>
      </c>
      <c r="S2286" s="302">
        <f>IF($J50= "Eligible", S2283 * 'Facility Detail'!$G$3472, 0 )</f>
        <v>0</v>
      </c>
      <c r="T2286" s="302">
        <f>IF($J50= "Eligible", T2283 * 'Facility Detail'!$G$3472, 0 )</f>
        <v>0</v>
      </c>
      <c r="U2286" s="302">
        <f>IF($J50= "Eligible", U2283 * 'Facility Detail'!$G$3472, 0 )</f>
        <v>0</v>
      </c>
      <c r="V2286" s="397">
        <f>IF($J50= "Eligible", V2283 * 'Facility Detail'!$G$3472, 0 )</f>
        <v>0</v>
      </c>
    </row>
    <row r="2287" spans="1:22">
      <c r="A2287" s="276"/>
      <c r="B2287" s="276"/>
      <c r="C2287" s="276"/>
      <c r="D2287" s="276"/>
      <c r="E2287" s="276"/>
      <c r="F2287" s="281"/>
      <c r="G2287" s="283" t="s">
        <v>6</v>
      </c>
      <c r="H2287" s="284"/>
      <c r="I2287" s="303">
        <f t="shared" ref="I2287:V2287" si="1153">IF($K50= "Eligible", I2283, 0 )</f>
        <v>0</v>
      </c>
      <c r="J2287" s="304">
        <f t="shared" si="1153"/>
        <v>0</v>
      </c>
      <c r="K2287" s="304">
        <f t="shared" si="1153"/>
        <v>0</v>
      </c>
      <c r="L2287" s="304">
        <f t="shared" si="1153"/>
        <v>0</v>
      </c>
      <c r="M2287" s="304">
        <f t="shared" si="1153"/>
        <v>0</v>
      </c>
      <c r="N2287" s="304">
        <f t="shared" si="1153"/>
        <v>0</v>
      </c>
      <c r="O2287" s="304">
        <f t="shared" si="1153"/>
        <v>0</v>
      </c>
      <c r="P2287" s="304">
        <f t="shared" si="1153"/>
        <v>0</v>
      </c>
      <c r="Q2287" s="304">
        <f t="shared" si="1153"/>
        <v>0</v>
      </c>
      <c r="R2287" s="304">
        <f t="shared" si="1153"/>
        <v>0</v>
      </c>
      <c r="S2287" s="304">
        <f t="shared" si="1153"/>
        <v>0</v>
      </c>
      <c r="T2287" s="304">
        <f t="shared" si="1153"/>
        <v>0</v>
      </c>
      <c r="U2287" s="304">
        <f t="shared" si="1153"/>
        <v>0</v>
      </c>
      <c r="V2287" s="398">
        <f t="shared" si="1153"/>
        <v>0</v>
      </c>
    </row>
    <row r="2288" spans="1:22">
      <c r="A2288" s="276"/>
      <c r="B2288" s="276"/>
      <c r="C2288" s="276"/>
      <c r="D2288" s="276"/>
      <c r="E2288" s="276"/>
      <c r="F2288" s="281"/>
      <c r="G2288" s="285" t="s">
        <v>120</v>
      </c>
      <c r="H2288" s="286"/>
      <c r="I2288" s="305">
        <f>SUM(I2286:I2287)</f>
        <v>0</v>
      </c>
      <c r="J2288" s="306">
        <f t="shared" ref="J2288:S2288" si="1154">SUM(J2286:J2287)</f>
        <v>0</v>
      </c>
      <c r="K2288" s="306">
        <f t="shared" si="1154"/>
        <v>0</v>
      </c>
      <c r="L2288" s="306">
        <f t="shared" si="1154"/>
        <v>0</v>
      </c>
      <c r="M2288" s="306">
        <f t="shared" si="1154"/>
        <v>0</v>
      </c>
      <c r="N2288" s="306">
        <f t="shared" si="1154"/>
        <v>0</v>
      </c>
      <c r="O2288" s="306">
        <f t="shared" si="1154"/>
        <v>0</v>
      </c>
      <c r="P2288" s="306">
        <f t="shared" si="1154"/>
        <v>0</v>
      </c>
      <c r="Q2288" s="306">
        <f t="shared" si="1154"/>
        <v>0</v>
      </c>
      <c r="R2288" s="306">
        <f t="shared" si="1154"/>
        <v>0</v>
      </c>
      <c r="S2288" s="306">
        <f t="shared" si="1154"/>
        <v>0</v>
      </c>
      <c r="T2288" s="306">
        <f t="shared" ref="T2288:U2288" si="1155">SUM(T2286:T2287)</f>
        <v>0</v>
      </c>
      <c r="U2288" s="306">
        <f t="shared" si="1155"/>
        <v>0</v>
      </c>
      <c r="V2288" s="306">
        <f t="shared" ref="V2288" si="1156">SUM(V2286:V2287)</f>
        <v>0</v>
      </c>
    </row>
    <row r="2289" spans="1:22">
      <c r="A2289" s="276"/>
      <c r="B2289" s="276"/>
      <c r="C2289" s="276"/>
      <c r="D2289" s="276"/>
      <c r="E2289" s="276"/>
      <c r="F2289" s="281"/>
      <c r="G2289" s="281"/>
      <c r="H2289" s="281"/>
      <c r="I2289" s="307"/>
      <c r="J2289" s="308"/>
      <c r="K2289" s="308"/>
      <c r="L2289" s="308"/>
      <c r="M2289" s="308"/>
      <c r="N2289" s="308"/>
      <c r="O2289" s="308"/>
      <c r="P2289" s="308"/>
      <c r="Q2289" s="308"/>
      <c r="R2289" s="308"/>
      <c r="S2289" s="308"/>
      <c r="T2289" s="308"/>
      <c r="U2289" s="308"/>
      <c r="V2289" s="308"/>
    </row>
    <row r="2290" spans="1:22" ht="18">
      <c r="A2290" s="276"/>
      <c r="B2290" s="276"/>
      <c r="C2290" s="276"/>
      <c r="D2290" s="276"/>
      <c r="E2290" s="276"/>
      <c r="F2290" s="282" t="s">
        <v>30</v>
      </c>
      <c r="G2290" s="281"/>
      <c r="H2290" s="281"/>
      <c r="I2290" s="290">
        <v>2011</v>
      </c>
      <c r="J2290" s="290">
        <f>I2290+1</f>
        <v>2012</v>
      </c>
      <c r="K2290" s="290">
        <f t="shared" ref="K2290" si="1157">J2290+1</f>
        <v>2013</v>
      </c>
      <c r="L2290" s="290">
        <f t="shared" ref="L2290" si="1158">K2290+1</f>
        <v>2014</v>
      </c>
      <c r="M2290" s="290">
        <f>L2290+1</f>
        <v>2015</v>
      </c>
      <c r="N2290" s="290">
        <f t="shared" ref="N2290" si="1159">M2290+1</f>
        <v>2016</v>
      </c>
      <c r="O2290" s="290">
        <f t="shared" ref="O2290" si="1160">N2290+1</f>
        <v>2017</v>
      </c>
      <c r="P2290" s="290">
        <f t="shared" ref="P2290" si="1161">O2290+1</f>
        <v>2018</v>
      </c>
      <c r="Q2290" s="290">
        <f t="shared" ref="Q2290" si="1162">P2290+1</f>
        <v>2019</v>
      </c>
      <c r="R2290" s="290">
        <f t="shared" ref="R2290" si="1163">Q2290+1</f>
        <v>2020</v>
      </c>
      <c r="S2290" s="290">
        <f>R2290+1</f>
        <v>2021</v>
      </c>
      <c r="T2290" s="290">
        <f>S2290+1</f>
        <v>2022</v>
      </c>
      <c r="U2290" s="290">
        <f>T2290+1</f>
        <v>2023</v>
      </c>
      <c r="V2290" s="290">
        <f>U2290+1</f>
        <v>2024</v>
      </c>
    </row>
    <row r="2291" spans="1:22">
      <c r="A2291" s="276"/>
      <c r="B2291" s="276"/>
      <c r="C2291" s="276"/>
      <c r="D2291" s="276"/>
      <c r="E2291" s="276"/>
      <c r="F2291" s="281"/>
      <c r="G2291" s="283" t="s">
        <v>47</v>
      </c>
      <c r="H2291" s="284"/>
      <c r="I2291" s="309"/>
      <c r="J2291" s="310"/>
      <c r="K2291" s="310"/>
      <c r="L2291" s="310"/>
      <c r="M2291" s="310"/>
      <c r="N2291" s="310"/>
      <c r="O2291" s="310"/>
      <c r="P2291" s="310"/>
      <c r="Q2291" s="310"/>
      <c r="R2291" s="310"/>
      <c r="S2291" s="310"/>
      <c r="T2291" s="310"/>
      <c r="U2291" s="310"/>
      <c r="V2291" s="399"/>
    </row>
    <row r="2292" spans="1:22">
      <c r="A2292" s="276"/>
      <c r="B2292" s="276"/>
      <c r="C2292" s="276"/>
      <c r="D2292" s="276"/>
      <c r="E2292" s="276"/>
      <c r="F2292" s="281"/>
      <c r="G2292" s="287" t="s">
        <v>23</v>
      </c>
      <c r="H2292" s="288"/>
      <c r="I2292" s="311"/>
      <c r="J2292" s="312"/>
      <c r="K2292" s="312"/>
      <c r="L2292" s="312"/>
      <c r="M2292" s="312"/>
      <c r="N2292" s="312"/>
      <c r="O2292" s="312"/>
      <c r="P2292" s="312"/>
      <c r="Q2292" s="312"/>
      <c r="R2292" s="312"/>
      <c r="S2292" s="312"/>
      <c r="T2292" s="312"/>
      <c r="U2292" s="312"/>
      <c r="V2292" s="400"/>
    </row>
    <row r="2293" spans="1:22">
      <c r="A2293" s="276"/>
      <c r="B2293" s="276"/>
      <c r="C2293" s="276"/>
      <c r="D2293" s="276"/>
      <c r="E2293" s="276"/>
      <c r="F2293" s="281"/>
      <c r="G2293" s="287" t="s">
        <v>89</v>
      </c>
      <c r="H2293" s="289"/>
      <c r="I2293" s="313"/>
      <c r="J2293" s="314"/>
      <c r="K2293" s="314"/>
      <c r="L2293" s="314"/>
      <c r="M2293" s="314"/>
      <c r="N2293" s="314"/>
      <c r="O2293" s="314"/>
      <c r="P2293" s="314"/>
      <c r="Q2293" s="314"/>
      <c r="R2293" s="314"/>
      <c r="S2293" s="314"/>
      <c r="T2293" s="314"/>
      <c r="U2293" s="314"/>
      <c r="V2293" s="401"/>
    </row>
    <row r="2294" spans="1:22">
      <c r="A2294" s="276"/>
      <c r="B2294" s="276"/>
      <c r="C2294" s="276"/>
      <c r="D2294" s="276"/>
      <c r="E2294" s="276"/>
      <c r="F2294" s="281"/>
      <c r="G2294" s="285" t="s">
        <v>90</v>
      </c>
      <c r="H2294" s="281"/>
      <c r="I2294" s="315">
        <v>0</v>
      </c>
      <c r="J2294" s="315">
        <v>0</v>
      </c>
      <c r="K2294" s="315">
        <v>0</v>
      </c>
      <c r="L2294" s="315">
        <v>0</v>
      </c>
      <c r="M2294" s="315">
        <v>0</v>
      </c>
      <c r="N2294" s="315">
        <v>0</v>
      </c>
      <c r="O2294" s="315">
        <v>0</v>
      </c>
      <c r="P2294" s="315">
        <v>0</v>
      </c>
      <c r="Q2294" s="315">
        <v>0</v>
      </c>
      <c r="R2294" s="315">
        <v>0</v>
      </c>
      <c r="S2294" s="315">
        <v>0</v>
      </c>
      <c r="T2294" s="315">
        <v>0</v>
      </c>
      <c r="U2294" s="409">
        <v>0</v>
      </c>
      <c r="V2294" s="315">
        <v>0</v>
      </c>
    </row>
    <row r="2295" spans="1:22">
      <c r="A2295" s="276"/>
      <c r="B2295" s="276"/>
      <c r="C2295" s="276"/>
      <c r="D2295" s="276"/>
      <c r="E2295" s="276"/>
      <c r="F2295" s="281"/>
      <c r="G2295" s="286"/>
      <c r="H2295" s="281"/>
      <c r="I2295" s="315"/>
      <c r="J2295" s="315"/>
      <c r="K2295" s="315"/>
      <c r="L2295" s="316"/>
      <c r="M2295" s="316"/>
      <c r="N2295" s="316"/>
      <c r="O2295" s="316"/>
      <c r="P2295" s="316"/>
      <c r="Q2295" s="316"/>
      <c r="R2295" s="316"/>
      <c r="S2295" s="316"/>
      <c r="T2295" s="316"/>
      <c r="U2295" s="316"/>
      <c r="V2295" s="316"/>
    </row>
    <row r="2296" spans="1:22" ht="18">
      <c r="A2296" s="276"/>
      <c r="B2296" s="276"/>
      <c r="C2296" s="276"/>
      <c r="D2296" s="276"/>
      <c r="E2296" s="276"/>
      <c r="F2296" s="282" t="s">
        <v>100</v>
      </c>
      <c r="G2296" s="281"/>
      <c r="H2296" s="281"/>
      <c r="I2296" s="290">
        <f>'Facility Detail'!$G$3475</f>
        <v>2011</v>
      </c>
      <c r="J2296" s="290">
        <f>I2296+1</f>
        <v>2012</v>
      </c>
      <c r="K2296" s="290">
        <f t="shared" ref="K2296" si="1164">J2296+1</f>
        <v>2013</v>
      </c>
      <c r="L2296" s="290">
        <f t="shared" ref="L2296" si="1165">K2296+1</f>
        <v>2014</v>
      </c>
      <c r="M2296" s="290">
        <f>L2296+1</f>
        <v>2015</v>
      </c>
      <c r="N2296" s="290">
        <f t="shared" ref="N2296" si="1166">M2296+1</f>
        <v>2016</v>
      </c>
      <c r="O2296" s="290">
        <f t="shared" ref="O2296" si="1167">N2296+1</f>
        <v>2017</v>
      </c>
      <c r="P2296" s="290">
        <f t="shared" ref="P2296" si="1168">O2296+1</f>
        <v>2018</v>
      </c>
      <c r="Q2296" s="290">
        <f t="shared" ref="Q2296" si="1169">P2296+1</f>
        <v>2019</v>
      </c>
      <c r="R2296" s="290">
        <f t="shared" ref="R2296" si="1170">Q2296+1</f>
        <v>2020</v>
      </c>
      <c r="S2296" s="290">
        <f>R2296+1</f>
        <v>2021</v>
      </c>
      <c r="T2296" s="290">
        <f>S2296+1</f>
        <v>2022</v>
      </c>
      <c r="U2296" s="290">
        <f>T2296+1</f>
        <v>2023</v>
      </c>
      <c r="V2296" s="290">
        <f>U2296+1</f>
        <v>2024</v>
      </c>
    </row>
    <row r="2297" spans="1:22">
      <c r="A2297" s="276"/>
      <c r="B2297" s="276"/>
      <c r="C2297" s="276"/>
      <c r="D2297" s="276"/>
      <c r="E2297" s="276"/>
      <c r="F2297" s="281"/>
      <c r="G2297" s="283" t="s">
        <v>68</v>
      </c>
      <c r="H2297" s="284"/>
      <c r="I2297" s="291"/>
      <c r="J2297" s="317">
        <f>I2297</f>
        <v>0</v>
      </c>
      <c r="K2297" s="318"/>
      <c r="L2297" s="318"/>
      <c r="M2297" s="318"/>
      <c r="N2297" s="318"/>
      <c r="O2297" s="318"/>
      <c r="P2297" s="318"/>
      <c r="Q2297" s="318"/>
      <c r="R2297" s="318"/>
      <c r="S2297" s="318"/>
      <c r="T2297" s="348"/>
      <c r="U2297" s="348"/>
      <c r="V2297" s="402"/>
    </row>
    <row r="2298" spans="1:22">
      <c r="A2298" s="276"/>
      <c r="B2298" s="276"/>
      <c r="C2298" s="276"/>
      <c r="D2298" s="276"/>
      <c r="E2298" s="276"/>
      <c r="F2298" s="281"/>
      <c r="G2298" s="283" t="s">
        <v>69</v>
      </c>
      <c r="H2298" s="284"/>
      <c r="I2298" s="319">
        <f>J2298</f>
        <v>0</v>
      </c>
      <c r="J2298" s="320"/>
      <c r="K2298" s="321"/>
      <c r="L2298" s="321"/>
      <c r="M2298" s="321"/>
      <c r="N2298" s="321"/>
      <c r="O2298" s="321"/>
      <c r="P2298" s="321"/>
      <c r="Q2298" s="321"/>
      <c r="R2298" s="321"/>
      <c r="S2298" s="321"/>
      <c r="T2298" s="349"/>
      <c r="U2298" s="349"/>
      <c r="V2298" s="403"/>
    </row>
    <row r="2299" spans="1:22">
      <c r="A2299" s="276"/>
      <c r="B2299" s="276"/>
      <c r="C2299" s="276"/>
      <c r="D2299" s="276"/>
      <c r="E2299" s="276"/>
      <c r="F2299" s="281"/>
      <c r="G2299" s="283" t="s">
        <v>70</v>
      </c>
      <c r="H2299" s="284"/>
      <c r="I2299" s="322"/>
      <c r="J2299" s="320">
        <f>J2283</f>
        <v>0</v>
      </c>
      <c r="K2299" s="323">
        <f>J2299</f>
        <v>0</v>
      </c>
      <c r="L2299" s="321"/>
      <c r="M2299" s="321"/>
      <c r="N2299" s="321"/>
      <c r="O2299" s="321"/>
      <c r="P2299" s="321"/>
      <c r="Q2299" s="321"/>
      <c r="R2299" s="321"/>
      <c r="S2299" s="321"/>
      <c r="T2299" s="349"/>
      <c r="U2299" s="349"/>
      <c r="V2299" s="403"/>
    </row>
    <row r="2300" spans="1:22">
      <c r="A2300" s="276"/>
      <c r="B2300" s="276"/>
      <c r="C2300" s="276"/>
      <c r="D2300" s="276"/>
      <c r="E2300" s="276"/>
      <c r="F2300" s="281"/>
      <c r="G2300" s="283" t="s">
        <v>71</v>
      </c>
      <c r="H2300" s="284"/>
      <c r="I2300" s="322"/>
      <c r="J2300" s="323">
        <f>K2300</f>
        <v>0</v>
      </c>
      <c r="K2300" s="320"/>
      <c r="L2300" s="321"/>
      <c r="M2300" s="321"/>
      <c r="N2300" s="321"/>
      <c r="O2300" s="321"/>
      <c r="P2300" s="321"/>
      <c r="Q2300" s="321"/>
      <c r="R2300" s="321"/>
      <c r="S2300" s="321"/>
      <c r="T2300" s="349"/>
      <c r="U2300" s="349"/>
      <c r="V2300" s="403"/>
    </row>
    <row r="2301" spans="1:22">
      <c r="A2301" s="276"/>
      <c r="B2301" s="276"/>
      <c r="C2301" s="276"/>
      <c r="D2301" s="276"/>
      <c r="E2301" s="276"/>
      <c r="F2301" s="281"/>
      <c r="G2301" s="283" t="s">
        <v>170</v>
      </c>
      <c r="H2301" s="281"/>
      <c r="I2301" s="322"/>
      <c r="J2301" s="324"/>
      <c r="K2301" s="320">
        <f>K2283</f>
        <v>0</v>
      </c>
      <c r="L2301" s="325">
        <f>K2301</f>
        <v>0</v>
      </c>
      <c r="M2301" s="321"/>
      <c r="N2301" s="321"/>
      <c r="O2301" s="321"/>
      <c r="P2301" s="321"/>
      <c r="Q2301" s="321"/>
      <c r="R2301" s="321"/>
      <c r="S2301" s="321"/>
      <c r="T2301" s="350"/>
      <c r="U2301" s="350"/>
      <c r="V2301" s="404"/>
    </row>
    <row r="2302" spans="1:22">
      <c r="A2302" s="276"/>
      <c r="B2302" s="276"/>
      <c r="C2302" s="276"/>
      <c r="D2302" s="276"/>
      <c r="E2302" s="276"/>
      <c r="F2302" s="281"/>
      <c r="G2302" s="283" t="s">
        <v>171</v>
      </c>
      <c r="H2302" s="281"/>
      <c r="I2302" s="322"/>
      <c r="J2302" s="324"/>
      <c r="K2302" s="323">
        <f>L2302</f>
        <v>0</v>
      </c>
      <c r="L2302" s="320"/>
      <c r="M2302" s="321"/>
      <c r="N2302" s="321"/>
      <c r="O2302" s="321"/>
      <c r="P2302" s="321"/>
      <c r="Q2302" s="321"/>
      <c r="R2302" s="321"/>
      <c r="S2302" s="321"/>
      <c r="T2302" s="350"/>
      <c r="U2302" s="350"/>
      <c r="V2302" s="404"/>
    </row>
    <row r="2303" spans="1:22">
      <c r="A2303" s="276"/>
      <c r="B2303" s="276"/>
      <c r="C2303" s="276"/>
      <c r="D2303" s="276"/>
      <c r="E2303" s="276"/>
      <c r="F2303" s="281"/>
      <c r="G2303" s="283" t="s">
        <v>172</v>
      </c>
      <c r="H2303" s="281"/>
      <c r="I2303" s="322"/>
      <c r="J2303" s="324"/>
      <c r="K2303" s="324"/>
      <c r="L2303" s="320">
        <f>L2283</f>
        <v>0</v>
      </c>
      <c r="M2303" s="325">
        <f>L2303</f>
        <v>0</v>
      </c>
      <c r="N2303" s="324"/>
      <c r="O2303" s="321"/>
      <c r="P2303" s="321"/>
      <c r="Q2303" s="321"/>
      <c r="R2303" s="321"/>
      <c r="S2303" s="321"/>
      <c r="T2303" s="350"/>
      <c r="U2303" s="350"/>
      <c r="V2303" s="404"/>
    </row>
    <row r="2304" spans="1:22">
      <c r="A2304" s="276"/>
      <c r="B2304" s="276"/>
      <c r="C2304" s="276"/>
      <c r="D2304" s="276"/>
      <c r="E2304" s="276"/>
      <c r="F2304" s="281"/>
      <c r="G2304" s="283" t="s">
        <v>173</v>
      </c>
      <c r="H2304" s="281"/>
      <c r="I2304" s="322"/>
      <c r="J2304" s="324"/>
      <c r="K2304" s="324"/>
      <c r="L2304" s="323"/>
      <c r="M2304" s="320"/>
      <c r="N2304" s="324"/>
      <c r="O2304" s="321"/>
      <c r="P2304" s="321"/>
      <c r="Q2304" s="321"/>
      <c r="R2304" s="321"/>
      <c r="S2304" s="321"/>
      <c r="T2304" s="350"/>
      <c r="U2304" s="350"/>
      <c r="V2304" s="404"/>
    </row>
    <row r="2305" spans="1:22">
      <c r="A2305" s="276"/>
      <c r="B2305" s="276"/>
      <c r="C2305" s="276"/>
      <c r="D2305" s="276"/>
      <c r="E2305" s="276"/>
      <c r="F2305" s="281"/>
      <c r="G2305" s="283" t="s">
        <v>174</v>
      </c>
      <c r="H2305" s="281"/>
      <c r="I2305" s="322"/>
      <c r="J2305" s="324"/>
      <c r="K2305" s="324"/>
      <c r="L2305" s="324"/>
      <c r="M2305" s="320">
        <v>0</v>
      </c>
      <c r="N2305" s="325">
        <f>M2305</f>
        <v>0</v>
      </c>
      <c r="O2305" s="321"/>
      <c r="P2305" s="321"/>
      <c r="Q2305" s="321"/>
      <c r="R2305" s="321"/>
      <c r="S2305" s="321"/>
      <c r="T2305" s="350"/>
      <c r="U2305" s="350"/>
      <c r="V2305" s="404"/>
    </row>
    <row r="2306" spans="1:22">
      <c r="A2306" s="276"/>
      <c r="B2306" s="276"/>
      <c r="C2306" s="276"/>
      <c r="D2306" s="276"/>
      <c r="E2306" s="276"/>
      <c r="F2306" s="281"/>
      <c r="G2306" s="283" t="s">
        <v>175</v>
      </c>
      <c r="H2306" s="281"/>
      <c r="I2306" s="322"/>
      <c r="J2306" s="324"/>
      <c r="K2306" s="324"/>
      <c r="L2306" s="324"/>
      <c r="M2306" s="323"/>
      <c r="N2306" s="320"/>
      <c r="O2306" s="321"/>
      <c r="P2306" s="321"/>
      <c r="Q2306" s="321"/>
      <c r="R2306" s="321"/>
      <c r="S2306" s="321"/>
      <c r="T2306" s="350"/>
      <c r="U2306" s="350"/>
      <c r="V2306" s="404"/>
    </row>
    <row r="2307" spans="1:22">
      <c r="A2307" s="276"/>
      <c r="B2307" s="276"/>
      <c r="C2307" s="276"/>
      <c r="D2307" s="276"/>
      <c r="E2307" s="276"/>
      <c r="F2307" s="281"/>
      <c r="G2307" s="283" t="s">
        <v>176</v>
      </c>
      <c r="H2307" s="281"/>
      <c r="I2307" s="322"/>
      <c r="J2307" s="324"/>
      <c r="K2307" s="324"/>
      <c r="L2307" s="324"/>
      <c r="M2307" s="324"/>
      <c r="N2307" s="326">
        <f>N2283</f>
        <v>0</v>
      </c>
      <c r="O2307" s="327">
        <f>N2307</f>
        <v>0</v>
      </c>
      <c r="P2307" s="321"/>
      <c r="Q2307" s="321"/>
      <c r="R2307" s="321"/>
      <c r="S2307" s="321"/>
      <c r="T2307" s="350"/>
      <c r="U2307" s="350"/>
      <c r="V2307" s="404"/>
    </row>
    <row r="2308" spans="1:22">
      <c r="A2308" s="276"/>
      <c r="B2308" s="276"/>
      <c r="C2308" s="276"/>
      <c r="D2308" s="276"/>
      <c r="E2308" s="276"/>
      <c r="F2308" s="281"/>
      <c r="G2308" s="283" t="s">
        <v>167</v>
      </c>
      <c r="H2308" s="281"/>
      <c r="I2308" s="322"/>
      <c r="J2308" s="324"/>
      <c r="K2308" s="324"/>
      <c r="L2308" s="324"/>
      <c r="M2308" s="324"/>
      <c r="N2308" s="328"/>
      <c r="O2308" s="329"/>
      <c r="P2308" s="321"/>
      <c r="Q2308" s="321"/>
      <c r="R2308" s="321"/>
      <c r="S2308" s="321"/>
      <c r="T2308" s="350"/>
      <c r="U2308" s="350"/>
      <c r="V2308" s="404"/>
    </row>
    <row r="2309" spans="1:22">
      <c r="A2309" s="276"/>
      <c r="B2309" s="276"/>
      <c r="C2309" s="276"/>
      <c r="D2309" s="276"/>
      <c r="E2309" s="276"/>
      <c r="F2309" s="281"/>
      <c r="G2309" s="283" t="s">
        <v>168</v>
      </c>
      <c r="H2309" s="281"/>
      <c r="I2309" s="322"/>
      <c r="J2309" s="324"/>
      <c r="K2309" s="324"/>
      <c r="L2309" s="324"/>
      <c r="M2309" s="324"/>
      <c r="N2309" s="324"/>
      <c r="O2309" s="329">
        <f>O2283</f>
        <v>0</v>
      </c>
      <c r="P2309" s="327">
        <f>O2309</f>
        <v>0</v>
      </c>
      <c r="Q2309" s="321"/>
      <c r="R2309" s="321"/>
      <c r="S2309" s="321"/>
      <c r="T2309" s="350"/>
      <c r="U2309" s="350"/>
      <c r="V2309" s="404"/>
    </row>
    <row r="2310" spans="1:22">
      <c r="A2310" s="276"/>
      <c r="B2310" s="276"/>
      <c r="C2310" s="276"/>
      <c r="D2310" s="276"/>
      <c r="E2310" s="276"/>
      <c r="F2310" s="281"/>
      <c r="G2310" s="283" t="s">
        <v>185</v>
      </c>
      <c r="H2310" s="281"/>
      <c r="I2310" s="322"/>
      <c r="J2310" s="324"/>
      <c r="K2310" s="324"/>
      <c r="L2310" s="324"/>
      <c r="M2310" s="324"/>
      <c r="N2310" s="324"/>
      <c r="O2310" s="327"/>
      <c r="P2310" s="329"/>
      <c r="Q2310" s="321"/>
      <c r="R2310" s="321"/>
      <c r="S2310" s="321"/>
      <c r="T2310" s="350"/>
      <c r="U2310" s="350"/>
      <c r="V2310" s="404"/>
    </row>
    <row r="2311" spans="1:22">
      <c r="A2311" s="276"/>
      <c r="B2311" s="276"/>
      <c r="C2311" s="276"/>
      <c r="D2311" s="276"/>
      <c r="E2311" s="276"/>
      <c r="F2311" s="281"/>
      <c r="G2311" s="283" t="s">
        <v>186</v>
      </c>
      <c r="H2311" s="281"/>
      <c r="I2311" s="322"/>
      <c r="J2311" s="324"/>
      <c r="K2311" s="324"/>
      <c r="L2311" s="324"/>
      <c r="M2311" s="324"/>
      <c r="N2311" s="324"/>
      <c r="O2311" s="324"/>
      <c r="P2311" s="329"/>
      <c r="Q2311" s="323">
        <f>P2311</f>
        <v>0</v>
      </c>
      <c r="R2311" s="321"/>
      <c r="S2311" s="321"/>
      <c r="T2311" s="350"/>
      <c r="U2311" s="350"/>
      <c r="V2311" s="404"/>
    </row>
    <row r="2312" spans="1:22">
      <c r="A2312" s="276"/>
      <c r="B2312" s="276"/>
      <c r="C2312" s="276"/>
      <c r="D2312" s="276"/>
      <c r="E2312" s="276"/>
      <c r="F2312" s="281"/>
      <c r="G2312" s="283" t="s">
        <v>187</v>
      </c>
      <c r="H2312" s="281"/>
      <c r="I2312" s="322"/>
      <c r="J2312" s="324"/>
      <c r="K2312" s="324"/>
      <c r="L2312" s="324"/>
      <c r="M2312" s="324"/>
      <c r="N2312" s="324"/>
      <c r="O2312" s="324"/>
      <c r="P2312" s="327"/>
      <c r="Q2312" s="330"/>
      <c r="R2312" s="321"/>
      <c r="S2312" s="321"/>
      <c r="T2312" s="350"/>
      <c r="U2312" s="350"/>
      <c r="V2312" s="404"/>
    </row>
    <row r="2313" spans="1:22">
      <c r="A2313" s="276"/>
      <c r="B2313" s="276"/>
      <c r="C2313" s="276"/>
      <c r="D2313" s="276"/>
      <c r="E2313" s="276"/>
      <c r="F2313" s="281"/>
      <c r="G2313" s="283" t="s">
        <v>188</v>
      </c>
      <c r="H2313" s="281"/>
      <c r="I2313" s="322"/>
      <c r="J2313" s="324"/>
      <c r="K2313" s="324"/>
      <c r="L2313" s="324"/>
      <c r="M2313" s="324"/>
      <c r="N2313" s="324"/>
      <c r="O2313" s="324"/>
      <c r="P2313" s="324"/>
      <c r="Q2313" s="329"/>
      <c r="R2313" s="331">
        <f>Q2313</f>
        <v>0</v>
      </c>
      <c r="S2313" s="321"/>
      <c r="T2313" s="350"/>
      <c r="U2313" s="350"/>
      <c r="V2313" s="404"/>
    </row>
    <row r="2314" spans="1:22">
      <c r="A2314" s="276"/>
      <c r="B2314" s="276"/>
      <c r="C2314" s="276"/>
      <c r="D2314" s="276"/>
      <c r="E2314" s="276"/>
      <c r="F2314" s="281"/>
      <c r="G2314" s="283" t="s">
        <v>189</v>
      </c>
      <c r="H2314" s="281"/>
      <c r="I2314" s="322"/>
      <c r="J2314" s="324"/>
      <c r="K2314" s="324"/>
      <c r="L2314" s="324"/>
      <c r="M2314" s="324"/>
      <c r="N2314" s="324"/>
      <c r="O2314" s="324"/>
      <c r="P2314" s="324"/>
      <c r="Q2314" s="331">
        <f>R2283</f>
        <v>0</v>
      </c>
      <c r="R2314" s="332">
        <f>Q2314</f>
        <v>0</v>
      </c>
      <c r="S2314" s="321"/>
      <c r="T2314" s="350"/>
      <c r="U2314" s="350"/>
      <c r="V2314" s="404"/>
    </row>
    <row r="2315" spans="1:22">
      <c r="A2315" s="276"/>
      <c r="B2315" s="276"/>
      <c r="C2315" s="276"/>
      <c r="D2315" s="276"/>
      <c r="E2315" s="276"/>
      <c r="F2315" s="281"/>
      <c r="G2315" s="283" t="s">
        <v>190</v>
      </c>
      <c r="H2315" s="281"/>
      <c r="I2315" s="322"/>
      <c r="J2315" s="324"/>
      <c r="K2315" s="324"/>
      <c r="L2315" s="324"/>
      <c r="M2315" s="324"/>
      <c r="N2315" s="324"/>
      <c r="O2315" s="324"/>
      <c r="P2315" s="324"/>
      <c r="Q2315" s="324"/>
      <c r="R2315" s="332"/>
      <c r="S2315" s="331">
        <f>R2315</f>
        <v>0</v>
      </c>
      <c r="T2315" s="350"/>
      <c r="U2315" s="350"/>
      <c r="V2315" s="404"/>
    </row>
    <row r="2316" spans="1:22">
      <c r="A2316" s="276"/>
      <c r="B2316" s="276"/>
      <c r="C2316" s="276"/>
      <c r="D2316" s="276"/>
      <c r="E2316" s="276"/>
      <c r="F2316" s="281"/>
      <c r="G2316" s="283" t="s">
        <v>199</v>
      </c>
      <c r="H2316" s="281"/>
      <c r="I2316" s="322"/>
      <c r="J2316" s="324"/>
      <c r="K2316" s="324"/>
      <c r="L2316" s="324"/>
      <c r="M2316" s="324"/>
      <c r="N2316" s="324"/>
      <c r="O2316" s="324"/>
      <c r="P2316" s="324"/>
      <c r="Q2316" s="324"/>
      <c r="R2316" s="327"/>
      <c r="S2316" s="332">
        <v>0</v>
      </c>
      <c r="T2316" s="350"/>
      <c r="U2316" s="350"/>
      <c r="V2316" s="404"/>
    </row>
    <row r="2317" spans="1:22">
      <c r="A2317" s="276"/>
      <c r="B2317" s="276"/>
      <c r="C2317" s="276"/>
      <c r="D2317" s="276"/>
      <c r="E2317" s="276"/>
      <c r="F2317" s="281"/>
      <c r="G2317" s="283" t="s">
        <v>200</v>
      </c>
      <c r="H2317" s="281"/>
      <c r="I2317" s="322"/>
      <c r="J2317" s="324"/>
      <c r="K2317" s="324"/>
      <c r="L2317" s="324"/>
      <c r="M2317" s="324"/>
      <c r="N2317" s="324"/>
      <c r="O2317" s="324"/>
      <c r="P2317" s="324"/>
      <c r="Q2317" s="324"/>
      <c r="R2317" s="324"/>
      <c r="S2317" s="332">
        <v>0</v>
      </c>
      <c r="T2317" s="331">
        <f>S2317</f>
        <v>0</v>
      </c>
      <c r="U2317" s="350"/>
      <c r="V2317" s="404"/>
    </row>
    <row r="2318" spans="1:22">
      <c r="A2318" s="276"/>
      <c r="B2318" s="276"/>
      <c r="C2318" s="276"/>
      <c r="D2318" s="276"/>
      <c r="E2318" s="276"/>
      <c r="F2318" s="281"/>
      <c r="G2318" s="283" t="s">
        <v>308</v>
      </c>
      <c r="H2318" s="281"/>
      <c r="I2318" s="322"/>
      <c r="J2318" s="324"/>
      <c r="K2318" s="324"/>
      <c r="L2318" s="324"/>
      <c r="M2318" s="324"/>
      <c r="N2318" s="324"/>
      <c r="O2318" s="324"/>
      <c r="P2318" s="324"/>
      <c r="Q2318" s="324"/>
      <c r="R2318" s="324"/>
      <c r="S2318" s="327">
        <f>T2318</f>
        <v>0</v>
      </c>
      <c r="T2318" s="332">
        <v>0</v>
      </c>
      <c r="U2318" s="350"/>
      <c r="V2318" s="404"/>
    </row>
    <row r="2319" spans="1:22">
      <c r="A2319" s="276"/>
      <c r="B2319" s="276"/>
      <c r="C2319" s="276"/>
      <c r="D2319" s="276"/>
      <c r="E2319" s="276"/>
      <c r="F2319" s="281"/>
      <c r="G2319" s="283" t="s">
        <v>307</v>
      </c>
      <c r="H2319" s="281"/>
      <c r="I2319" s="333"/>
      <c r="J2319" s="334"/>
      <c r="K2319" s="334"/>
      <c r="L2319" s="334"/>
      <c r="M2319" s="334"/>
      <c r="N2319" s="334"/>
      <c r="O2319" s="334"/>
      <c r="P2319" s="334"/>
      <c r="Q2319" s="334"/>
      <c r="R2319" s="334"/>
      <c r="S2319" s="334"/>
      <c r="T2319" s="332">
        <v>0</v>
      </c>
      <c r="U2319" s="331">
        <f>T2319</f>
        <v>0</v>
      </c>
      <c r="V2319" s="351">
        <f>U2319</f>
        <v>0</v>
      </c>
    </row>
    <row r="2320" spans="1:22">
      <c r="A2320" s="276"/>
      <c r="B2320" s="276"/>
      <c r="C2320" s="276"/>
      <c r="D2320" s="276"/>
      <c r="E2320" s="276"/>
      <c r="F2320" s="281"/>
      <c r="G2320" s="283" t="s">
        <v>318</v>
      </c>
      <c r="H2320" s="281"/>
      <c r="I2320" s="333"/>
      <c r="J2320" s="334"/>
      <c r="K2320" s="334"/>
      <c r="L2320" s="334"/>
      <c r="M2320" s="334"/>
      <c r="N2320" s="334"/>
      <c r="O2320" s="334"/>
      <c r="P2320" s="334"/>
      <c r="Q2320" s="334"/>
      <c r="R2320" s="334"/>
      <c r="S2320" s="334"/>
      <c r="T2320" s="327">
        <f>U2320</f>
        <v>0</v>
      </c>
      <c r="U2320" s="410">
        <v>0</v>
      </c>
      <c r="V2320" s="405">
        <v>0</v>
      </c>
    </row>
    <row r="2321" spans="1:22">
      <c r="A2321" s="276"/>
      <c r="B2321" s="276"/>
      <c r="C2321" s="276"/>
      <c r="D2321" s="276"/>
      <c r="E2321" s="276"/>
      <c r="F2321" s="281"/>
      <c r="G2321" s="283" t="s">
        <v>319</v>
      </c>
      <c r="H2321" s="281"/>
      <c r="I2321" s="335"/>
      <c r="J2321" s="336"/>
      <c r="K2321" s="336"/>
      <c r="L2321" s="336"/>
      <c r="M2321" s="336"/>
      <c r="N2321" s="336"/>
      <c r="O2321" s="336"/>
      <c r="P2321" s="336"/>
      <c r="Q2321" s="336"/>
      <c r="R2321" s="336"/>
      <c r="S2321" s="336"/>
      <c r="T2321" s="336"/>
      <c r="U2321" s="411">
        <v>0</v>
      </c>
      <c r="V2321" s="406">
        <v>0</v>
      </c>
    </row>
    <row r="2322" spans="1:22">
      <c r="A2322" s="276"/>
      <c r="B2322" s="361" t="s">
        <v>224</v>
      </c>
      <c r="C2322" s="276"/>
      <c r="D2322" s="276"/>
      <c r="E2322" s="276"/>
      <c r="F2322" s="281"/>
      <c r="G2322" s="285" t="s">
        <v>17</v>
      </c>
      <c r="H2322" s="281"/>
      <c r="I2322" s="315">
        <f xml:space="preserve"> I2303 - I2302</f>
        <v>0</v>
      </c>
      <c r="J2322" s="315">
        <f xml:space="preserve"> J2302 + J2305 - J2304 - J2303</f>
        <v>0</v>
      </c>
      <c r="K2322" s="315">
        <f>K2304 - K2305</f>
        <v>0</v>
      </c>
      <c r="L2322" s="315">
        <f>L2304 - L2305</f>
        <v>0</v>
      </c>
      <c r="M2322" s="315">
        <f>M2303-M2304-M2305</f>
        <v>0</v>
      </c>
      <c r="N2322" s="315">
        <f>N2305-N2306-N2307</f>
        <v>0</v>
      </c>
      <c r="O2322" s="315">
        <f>O2307-O2308-O2309</f>
        <v>0</v>
      </c>
      <c r="P2322" s="337">
        <f>P2309-P2310-P2311</f>
        <v>0</v>
      </c>
      <c r="Q2322" s="337">
        <f>Q2311+Q2314-Q2313-Q2312</f>
        <v>0</v>
      </c>
      <c r="R2322" s="337">
        <f>R2313-R2314+R2316</f>
        <v>0</v>
      </c>
      <c r="S2322" s="315">
        <f>S2315-S2316+S2317-S2318</f>
        <v>0</v>
      </c>
      <c r="T2322" s="315">
        <f>T2317-T2318-T2319+T2320</f>
        <v>0</v>
      </c>
      <c r="U2322" s="409">
        <f>U2319-U2320-U2321</f>
        <v>0</v>
      </c>
      <c r="V2322" s="315">
        <f>V2319-V2320-V2321</f>
        <v>0</v>
      </c>
    </row>
    <row r="2323" spans="1:22">
      <c r="A2323" s="276"/>
      <c r="B2323" s="276"/>
      <c r="C2323" s="276"/>
      <c r="D2323" s="276"/>
      <c r="E2323" s="276"/>
      <c r="F2323" s="281"/>
      <c r="G2323" s="286"/>
      <c r="H2323" s="281"/>
      <c r="I2323" s="337"/>
      <c r="J2323" s="337"/>
      <c r="K2323" s="337"/>
      <c r="L2323" s="337"/>
      <c r="M2323" s="337"/>
      <c r="N2323" s="337"/>
      <c r="O2323" s="337"/>
      <c r="P2323" s="337"/>
      <c r="Q2323" s="337"/>
      <c r="R2323" s="337"/>
      <c r="S2323" s="337"/>
      <c r="T2323" s="337"/>
      <c r="U2323" s="412"/>
      <c r="V2323" s="337"/>
    </row>
    <row r="2324" spans="1:22">
      <c r="A2324" s="276"/>
      <c r="B2324" s="276"/>
      <c r="C2324" s="276"/>
      <c r="D2324" s="276"/>
      <c r="E2324" s="276"/>
      <c r="F2324" s="281"/>
      <c r="G2324" s="285" t="s">
        <v>12</v>
      </c>
      <c r="H2324" s="284"/>
      <c r="I2324" s="338"/>
      <c r="J2324" s="339"/>
      <c r="K2324" s="339"/>
      <c r="L2324" s="339"/>
      <c r="M2324" s="339"/>
      <c r="N2324" s="339"/>
      <c r="O2324" s="339"/>
      <c r="P2324" s="339"/>
      <c r="Q2324" s="339"/>
      <c r="R2324" s="339"/>
      <c r="S2324" s="339"/>
      <c r="T2324" s="339"/>
      <c r="U2324" s="339"/>
      <c r="V2324" s="407"/>
    </row>
    <row r="2325" spans="1:22">
      <c r="A2325" s="276"/>
      <c r="B2325" s="276"/>
      <c r="C2325" s="276"/>
      <c r="D2325" s="276"/>
      <c r="E2325" s="276"/>
      <c r="F2325" s="281"/>
      <c r="G2325" s="286"/>
      <c r="H2325" s="281"/>
      <c r="I2325" s="337"/>
      <c r="J2325" s="337"/>
      <c r="K2325" s="337"/>
      <c r="L2325" s="337"/>
      <c r="M2325" s="337"/>
      <c r="N2325" s="337"/>
      <c r="O2325" s="337"/>
      <c r="P2325" s="337"/>
      <c r="Q2325" s="337"/>
      <c r="R2325" s="337"/>
      <c r="S2325" s="337"/>
      <c r="T2325" s="337"/>
      <c r="U2325" s="337"/>
      <c r="V2325" s="337"/>
    </row>
    <row r="2326" spans="1:22" ht="18">
      <c r="A2326" s="276"/>
      <c r="B2326" s="276"/>
      <c r="C2326" s="361" t="s">
        <v>224</v>
      </c>
      <c r="D2326" s="361" t="s">
        <v>245</v>
      </c>
      <c r="E2326" s="361" t="s">
        <v>107</v>
      </c>
      <c r="F2326" s="282" t="s">
        <v>26</v>
      </c>
      <c r="G2326" s="281"/>
      <c r="H2326" s="284"/>
      <c r="I2326" s="340">
        <f t="shared" ref="I2326:S2326" si="1171" xml:space="preserve"> I2283 + I2288 - I2294 + I2322 + I2324</f>
        <v>0</v>
      </c>
      <c r="J2326" s="341">
        <f t="shared" si="1171"/>
        <v>0</v>
      </c>
      <c r="K2326" s="341">
        <f t="shared" si="1171"/>
        <v>0</v>
      </c>
      <c r="L2326" s="341">
        <f t="shared" si="1171"/>
        <v>0</v>
      </c>
      <c r="M2326" s="341">
        <f t="shared" si="1171"/>
        <v>0</v>
      </c>
      <c r="N2326" s="341">
        <f t="shared" si="1171"/>
        <v>0</v>
      </c>
      <c r="O2326" s="341">
        <f t="shared" si="1171"/>
        <v>0</v>
      </c>
      <c r="P2326" s="341">
        <f t="shared" si="1171"/>
        <v>0</v>
      </c>
      <c r="Q2326" s="341">
        <f t="shared" si="1171"/>
        <v>0</v>
      </c>
      <c r="R2326" s="341">
        <f t="shared" si="1171"/>
        <v>0</v>
      </c>
      <c r="S2326" s="341">
        <f t="shared" si="1171"/>
        <v>0</v>
      </c>
      <c r="T2326" s="341">
        <f t="shared" ref="T2326:U2326" si="1172" xml:space="preserve"> T2283 + T2288 - T2294 + T2322 + T2324</f>
        <v>0</v>
      </c>
      <c r="U2326" s="341">
        <f t="shared" si="1172"/>
        <v>0</v>
      </c>
      <c r="V2326" s="408">
        <f t="shared" ref="V2326" si="1173" xml:space="preserve"> V2283 + V2288 - V2294 + V2322 + V2324</f>
        <v>0</v>
      </c>
    </row>
    <row r="2327" spans="1:22" ht="15.75" thickBot="1">
      <c r="A2327" s="276"/>
      <c r="B2327" s="276"/>
      <c r="C2327" s="276"/>
      <c r="D2327" s="276"/>
      <c r="E2327" s="276"/>
      <c r="F2327" s="276"/>
      <c r="G2327" s="276"/>
      <c r="H2327" s="276"/>
      <c r="I2327" s="276"/>
      <c r="J2327" s="276"/>
      <c r="K2327" s="276"/>
      <c r="L2327" s="276"/>
      <c r="M2327" s="276"/>
      <c r="N2327" s="276"/>
      <c r="O2327" s="276"/>
      <c r="P2327" s="276"/>
      <c r="Q2327" s="276"/>
      <c r="R2327" s="276"/>
      <c r="S2327" s="276"/>
      <c r="T2327" s="276"/>
      <c r="U2327" s="276"/>
      <c r="V2327" s="276"/>
    </row>
    <row r="2328" spans="1:22" ht="15.75" thickBot="1">
      <c r="A2328" s="276"/>
      <c r="B2328" s="276"/>
      <c r="C2328" s="276"/>
      <c r="D2328" s="276"/>
      <c r="E2328" s="276"/>
      <c r="F2328" s="342"/>
      <c r="G2328" s="342"/>
      <c r="H2328" s="342"/>
      <c r="I2328" s="342"/>
      <c r="J2328" s="342"/>
      <c r="K2328" s="342"/>
      <c r="L2328" s="342"/>
      <c r="M2328" s="342"/>
      <c r="N2328" s="342"/>
      <c r="O2328" s="342"/>
      <c r="P2328" s="342"/>
      <c r="Q2328" s="342"/>
      <c r="R2328" s="342"/>
      <c r="S2328" s="342"/>
      <c r="T2328" s="342"/>
      <c r="U2328" s="342"/>
      <c r="V2328" s="342"/>
    </row>
    <row r="2329" spans="1:22" ht="21" thickBot="1">
      <c r="A2329" s="276"/>
      <c r="B2329" s="276"/>
      <c r="C2329" s="276"/>
      <c r="D2329" s="276"/>
      <c r="E2329" s="276"/>
      <c r="F2329" s="279" t="s">
        <v>4</v>
      </c>
      <c r="G2329" s="279"/>
      <c r="H2329" s="280" t="s">
        <v>260</v>
      </c>
      <c r="I2329" s="343"/>
      <c r="J2329" s="281"/>
      <c r="K2329" s="281"/>
      <c r="L2329" s="281"/>
      <c r="M2329" s="281"/>
      <c r="N2329" s="281"/>
      <c r="O2329" s="281"/>
      <c r="P2329" s="281"/>
      <c r="Q2329" s="281"/>
      <c r="R2329" s="281"/>
      <c r="S2329" s="281"/>
      <c r="T2329" s="281"/>
      <c r="U2329" s="281"/>
      <c r="V2329" s="281"/>
    </row>
    <row r="2330" spans="1:22">
      <c r="A2330" s="276"/>
      <c r="B2330" s="276"/>
      <c r="C2330" s="276"/>
      <c r="D2330" s="276"/>
      <c r="E2330" s="276"/>
      <c r="F2330" s="281"/>
      <c r="G2330" s="281"/>
      <c r="H2330" s="281"/>
      <c r="I2330" s="281"/>
      <c r="J2330" s="281"/>
      <c r="K2330" s="281"/>
      <c r="L2330" s="281"/>
      <c r="M2330" s="281"/>
      <c r="N2330" s="281"/>
      <c r="O2330" s="281"/>
      <c r="P2330" s="281"/>
      <c r="Q2330" s="281"/>
      <c r="R2330" s="281"/>
      <c r="S2330" s="281"/>
      <c r="T2330" s="281"/>
      <c r="U2330" s="281"/>
      <c r="V2330" s="281"/>
    </row>
    <row r="2331" spans="1:22" ht="18">
      <c r="A2331" s="276"/>
      <c r="B2331" s="276"/>
      <c r="C2331" s="276"/>
      <c r="D2331" s="276"/>
      <c r="E2331" s="276"/>
      <c r="F2331" s="282" t="s">
        <v>21</v>
      </c>
      <c r="G2331" s="282"/>
      <c r="H2331" s="281"/>
      <c r="I2331" s="290">
        <v>2011</v>
      </c>
      <c r="J2331" s="290">
        <f>I2331+1</f>
        <v>2012</v>
      </c>
      <c r="K2331" s="290">
        <f t="shared" ref="K2331" si="1174">J2331+1</f>
        <v>2013</v>
      </c>
      <c r="L2331" s="290">
        <f t="shared" ref="L2331" si="1175">K2331+1</f>
        <v>2014</v>
      </c>
      <c r="M2331" s="290">
        <f>L2331+1</f>
        <v>2015</v>
      </c>
      <c r="N2331" s="290">
        <f t="shared" ref="N2331" si="1176">M2331+1</f>
        <v>2016</v>
      </c>
      <c r="O2331" s="290">
        <f t="shared" ref="O2331" si="1177">N2331+1</f>
        <v>2017</v>
      </c>
      <c r="P2331" s="290">
        <f t="shared" ref="P2331" si="1178">O2331+1</f>
        <v>2018</v>
      </c>
      <c r="Q2331" s="290">
        <f t="shared" ref="Q2331" si="1179">P2331+1</f>
        <v>2019</v>
      </c>
      <c r="R2331" s="290">
        <f t="shared" ref="R2331" si="1180">Q2331+1</f>
        <v>2020</v>
      </c>
      <c r="S2331" s="290">
        <f>R2331+1</f>
        <v>2021</v>
      </c>
      <c r="T2331" s="290">
        <f>S2331+1</f>
        <v>2022</v>
      </c>
      <c r="U2331" s="290">
        <f>T2331+1</f>
        <v>2023</v>
      </c>
      <c r="V2331" s="290">
        <f>U2331+1</f>
        <v>2024</v>
      </c>
    </row>
    <row r="2332" spans="1:22">
      <c r="A2332" s="276"/>
      <c r="B2332" s="276"/>
      <c r="C2332" s="276"/>
      <c r="D2332" s="276"/>
      <c r="E2332" s="276"/>
      <c r="F2332" s="281"/>
      <c r="G2332" s="283" t="str">
        <f>"Total MWh Produced / Purchased from " &amp; H2329</f>
        <v>Total MWh Produced / Purchased from Mountain Wind II</v>
      </c>
      <c r="H2332" s="284"/>
      <c r="I2332" s="291"/>
      <c r="J2332" s="292"/>
      <c r="K2332" s="292"/>
      <c r="L2332" s="292"/>
      <c r="M2332" s="292"/>
      <c r="N2332" s="292"/>
      <c r="O2332" s="292"/>
      <c r="P2332" s="292"/>
      <c r="Q2332" s="292"/>
      <c r="R2332" s="292"/>
      <c r="S2332" s="292">
        <v>204398</v>
      </c>
      <c r="T2332" s="292">
        <v>0</v>
      </c>
      <c r="U2332" s="292">
        <v>0</v>
      </c>
      <c r="V2332" s="394">
        <v>0</v>
      </c>
    </row>
    <row r="2333" spans="1:22">
      <c r="A2333" s="276"/>
      <c r="B2333" s="276"/>
      <c r="C2333" s="276"/>
      <c r="D2333" s="276"/>
      <c r="E2333" s="276"/>
      <c r="F2333" s="281"/>
      <c r="G2333" s="283" t="s">
        <v>25</v>
      </c>
      <c r="H2333" s="284"/>
      <c r="I2333" s="293"/>
      <c r="J2333" s="294"/>
      <c r="K2333" s="294"/>
      <c r="L2333" s="294"/>
      <c r="M2333" s="294"/>
      <c r="N2333" s="294"/>
      <c r="O2333" s="294"/>
      <c r="P2333" s="294"/>
      <c r="Q2333" s="294"/>
      <c r="R2333" s="294"/>
      <c r="S2333" s="294">
        <v>1</v>
      </c>
      <c r="T2333" s="294">
        <v>1</v>
      </c>
      <c r="U2333" s="294">
        <v>1</v>
      </c>
      <c r="V2333" s="422">
        <v>1</v>
      </c>
    </row>
    <row r="2334" spans="1:22">
      <c r="A2334" s="276"/>
      <c r="B2334" s="276"/>
      <c r="C2334" s="276"/>
      <c r="D2334" s="276"/>
      <c r="E2334" s="276"/>
      <c r="F2334" s="281"/>
      <c r="G2334" s="283" t="s">
        <v>20</v>
      </c>
      <c r="H2334" s="284"/>
      <c r="I2334" s="295"/>
      <c r="J2334" s="296"/>
      <c r="K2334" s="296"/>
      <c r="L2334" s="296"/>
      <c r="M2334" s="296"/>
      <c r="N2334" s="296"/>
      <c r="O2334" s="296"/>
      <c r="P2334" s="296"/>
      <c r="Q2334" s="296"/>
      <c r="R2334" s="296"/>
      <c r="S2334" s="296">
        <v>0</v>
      </c>
      <c r="T2334" s="296">
        <v>0</v>
      </c>
      <c r="U2334" s="296">
        <v>0</v>
      </c>
      <c r="V2334" s="396">
        <v>0</v>
      </c>
    </row>
    <row r="2335" spans="1:22">
      <c r="A2335" s="361" t="s">
        <v>225</v>
      </c>
      <c r="B2335" s="276"/>
      <c r="C2335" s="276"/>
      <c r="D2335" s="276"/>
      <c r="E2335" s="276"/>
      <c r="F2335" s="281"/>
      <c r="G2335" s="285" t="s">
        <v>22</v>
      </c>
      <c r="H2335" s="286"/>
      <c r="I2335" s="297">
        <v>0</v>
      </c>
      <c r="J2335" s="297">
        <v>0</v>
      </c>
      <c r="K2335" s="297">
        <v>0</v>
      </c>
      <c r="L2335" s="297">
        <v>0</v>
      </c>
      <c r="M2335" s="297">
        <v>0</v>
      </c>
      <c r="N2335" s="298">
        <v>0</v>
      </c>
      <c r="O2335" s="298">
        <v>0</v>
      </c>
      <c r="P2335" s="298">
        <v>0</v>
      </c>
      <c r="Q2335" s="298">
        <f t="shared" ref="Q2335:V2335" si="1181">Q2332*Q2334</f>
        <v>0</v>
      </c>
      <c r="R2335" s="298">
        <f t="shared" si="1181"/>
        <v>0</v>
      </c>
      <c r="S2335" s="298">
        <f t="shared" si="1181"/>
        <v>0</v>
      </c>
      <c r="T2335" s="298">
        <f t="shared" si="1181"/>
        <v>0</v>
      </c>
      <c r="U2335" s="298">
        <f t="shared" si="1181"/>
        <v>0</v>
      </c>
      <c r="V2335" s="298">
        <f t="shared" si="1181"/>
        <v>0</v>
      </c>
    </row>
    <row r="2336" spans="1:22">
      <c r="A2336" s="276"/>
      <c r="B2336" s="276"/>
      <c r="C2336" s="276"/>
      <c r="D2336" s="276"/>
      <c r="E2336" s="276"/>
      <c r="F2336" s="281"/>
      <c r="G2336" s="281"/>
      <c r="H2336" s="281"/>
      <c r="I2336" s="299"/>
      <c r="J2336" s="299"/>
      <c r="K2336" s="299"/>
      <c r="L2336" s="299"/>
      <c r="M2336" s="299"/>
      <c r="N2336" s="300"/>
      <c r="O2336" s="300"/>
      <c r="P2336" s="300"/>
      <c r="Q2336" s="300"/>
      <c r="R2336" s="300"/>
      <c r="S2336" s="300"/>
      <c r="T2336" s="300"/>
      <c r="U2336" s="300"/>
      <c r="V2336" s="300"/>
    </row>
    <row r="2337" spans="1:22" ht="18">
      <c r="A2337" s="276"/>
      <c r="B2337" s="276"/>
      <c r="C2337" s="276"/>
      <c r="D2337" s="276"/>
      <c r="E2337" s="276"/>
      <c r="F2337" s="282" t="s">
        <v>118</v>
      </c>
      <c r="G2337" s="281"/>
      <c r="H2337" s="281"/>
      <c r="I2337" s="290">
        <v>2011</v>
      </c>
      <c r="J2337" s="290">
        <f>I2337+1</f>
        <v>2012</v>
      </c>
      <c r="K2337" s="290">
        <f t="shared" ref="K2337" si="1182">J2337+1</f>
        <v>2013</v>
      </c>
      <c r="L2337" s="290">
        <f t="shared" ref="L2337" si="1183">K2337+1</f>
        <v>2014</v>
      </c>
      <c r="M2337" s="290">
        <f>L2337+1</f>
        <v>2015</v>
      </c>
      <c r="N2337" s="290">
        <f t="shared" ref="N2337" si="1184">M2337+1</f>
        <v>2016</v>
      </c>
      <c r="O2337" s="290">
        <f t="shared" ref="O2337" si="1185">N2337+1</f>
        <v>2017</v>
      </c>
      <c r="P2337" s="290">
        <f t="shared" ref="P2337" si="1186">O2337+1</f>
        <v>2018</v>
      </c>
      <c r="Q2337" s="290">
        <f t="shared" ref="Q2337" si="1187">P2337+1</f>
        <v>2019</v>
      </c>
      <c r="R2337" s="290">
        <f t="shared" ref="R2337" si="1188">Q2337+1</f>
        <v>2020</v>
      </c>
      <c r="S2337" s="290">
        <f>R2337+1</f>
        <v>2021</v>
      </c>
      <c r="T2337" s="290">
        <f>S2337+1</f>
        <v>2022</v>
      </c>
      <c r="U2337" s="290">
        <f>T2337+1</f>
        <v>2023</v>
      </c>
      <c r="V2337" s="290">
        <f>U2337+1</f>
        <v>2024</v>
      </c>
    </row>
    <row r="2338" spans="1:22">
      <c r="A2338" s="276"/>
      <c r="B2338" s="276"/>
      <c r="C2338" s="276"/>
      <c r="D2338" s="276"/>
      <c r="E2338" s="276"/>
      <c r="F2338" s="281"/>
      <c r="G2338" s="283" t="s">
        <v>10</v>
      </c>
      <c r="H2338" s="284"/>
      <c r="I2338" s="301">
        <f>IF($J51= "Eligible", I2335 * 'Facility Detail'!$G$3472, 0 )</f>
        <v>0</v>
      </c>
      <c r="J2338" s="302">
        <f>IF($J51= "Eligible", J2335 * 'Facility Detail'!$G$3472, 0 )</f>
        <v>0</v>
      </c>
      <c r="K2338" s="302">
        <f>IF($J51= "Eligible", K2335 * 'Facility Detail'!$G$3472, 0 )</f>
        <v>0</v>
      </c>
      <c r="L2338" s="302">
        <f>IF($J51= "Eligible", L2335 * 'Facility Detail'!$G$3472, 0 )</f>
        <v>0</v>
      </c>
      <c r="M2338" s="302">
        <f>IF($J51= "Eligible", M2335 * 'Facility Detail'!$G$3472, 0 )</f>
        <v>0</v>
      </c>
      <c r="N2338" s="302">
        <f>IF($J51= "Eligible", N2335 * 'Facility Detail'!$G$3472, 0 )</f>
        <v>0</v>
      </c>
      <c r="O2338" s="302">
        <f>IF($J51= "Eligible", O2335 * 'Facility Detail'!$G$3472, 0 )</f>
        <v>0</v>
      </c>
      <c r="P2338" s="302">
        <f>IF($J51= "Eligible", P2335 * 'Facility Detail'!$G$3472, 0 )</f>
        <v>0</v>
      </c>
      <c r="Q2338" s="302">
        <f>IF($J51= "Eligible", Q2335 * 'Facility Detail'!$G$3472, 0 )</f>
        <v>0</v>
      </c>
      <c r="R2338" s="302">
        <f>IF($J51= "Eligible", R2335 * 'Facility Detail'!$G$3472, 0 )</f>
        <v>0</v>
      </c>
      <c r="S2338" s="302">
        <f>IF($J51= "Eligible", S2335 * 'Facility Detail'!$G$3472, 0 )</f>
        <v>0</v>
      </c>
      <c r="T2338" s="302">
        <f>IF($J51= "Eligible", T2335 * 'Facility Detail'!$G$3472, 0 )</f>
        <v>0</v>
      </c>
      <c r="U2338" s="302">
        <f>IF($J51= "Eligible", U2335 * 'Facility Detail'!$G$3472, 0 )</f>
        <v>0</v>
      </c>
      <c r="V2338" s="397">
        <f>IF($J51= "Eligible", V2335 * 'Facility Detail'!$G$3472, 0 )</f>
        <v>0</v>
      </c>
    </row>
    <row r="2339" spans="1:22">
      <c r="A2339" s="276"/>
      <c r="B2339" s="276"/>
      <c r="C2339" s="276"/>
      <c r="D2339" s="276"/>
      <c r="E2339" s="276"/>
      <c r="F2339" s="281"/>
      <c r="G2339" s="283" t="s">
        <v>6</v>
      </c>
      <c r="H2339" s="284"/>
      <c r="I2339" s="303">
        <f t="shared" ref="I2339:V2339" si="1189">IF($K51= "Eligible", I2335, 0 )</f>
        <v>0</v>
      </c>
      <c r="J2339" s="304">
        <f t="shared" si="1189"/>
        <v>0</v>
      </c>
      <c r="K2339" s="304">
        <f t="shared" si="1189"/>
        <v>0</v>
      </c>
      <c r="L2339" s="304">
        <f t="shared" si="1189"/>
        <v>0</v>
      </c>
      <c r="M2339" s="304">
        <f t="shared" si="1189"/>
        <v>0</v>
      </c>
      <c r="N2339" s="304">
        <f t="shared" si="1189"/>
        <v>0</v>
      </c>
      <c r="O2339" s="304">
        <f t="shared" si="1189"/>
        <v>0</v>
      </c>
      <c r="P2339" s="304">
        <f t="shared" si="1189"/>
        <v>0</v>
      </c>
      <c r="Q2339" s="304">
        <f t="shared" si="1189"/>
        <v>0</v>
      </c>
      <c r="R2339" s="304">
        <f t="shared" si="1189"/>
        <v>0</v>
      </c>
      <c r="S2339" s="304">
        <f t="shared" si="1189"/>
        <v>0</v>
      </c>
      <c r="T2339" s="304">
        <f t="shared" si="1189"/>
        <v>0</v>
      </c>
      <c r="U2339" s="304">
        <f t="shared" si="1189"/>
        <v>0</v>
      </c>
      <c r="V2339" s="398">
        <f t="shared" si="1189"/>
        <v>0</v>
      </c>
    </row>
    <row r="2340" spans="1:22">
      <c r="A2340" s="276"/>
      <c r="B2340" s="276"/>
      <c r="C2340" s="276"/>
      <c r="D2340" s="276"/>
      <c r="E2340" s="276"/>
      <c r="F2340" s="281"/>
      <c r="G2340" s="285" t="s">
        <v>120</v>
      </c>
      <c r="H2340" s="286"/>
      <c r="I2340" s="305">
        <f>SUM(I2338:I2339)</f>
        <v>0</v>
      </c>
      <c r="J2340" s="306">
        <f t="shared" ref="J2340:S2340" si="1190">SUM(J2338:J2339)</f>
        <v>0</v>
      </c>
      <c r="K2340" s="306">
        <f t="shared" si="1190"/>
        <v>0</v>
      </c>
      <c r="L2340" s="306">
        <f t="shared" si="1190"/>
        <v>0</v>
      </c>
      <c r="M2340" s="306">
        <f t="shared" si="1190"/>
        <v>0</v>
      </c>
      <c r="N2340" s="306">
        <f t="shared" si="1190"/>
        <v>0</v>
      </c>
      <c r="O2340" s="306">
        <f t="shared" si="1190"/>
        <v>0</v>
      </c>
      <c r="P2340" s="306">
        <f t="shared" si="1190"/>
        <v>0</v>
      </c>
      <c r="Q2340" s="306">
        <f t="shared" si="1190"/>
        <v>0</v>
      </c>
      <c r="R2340" s="306">
        <f t="shared" si="1190"/>
        <v>0</v>
      </c>
      <c r="S2340" s="306">
        <f t="shared" si="1190"/>
        <v>0</v>
      </c>
      <c r="T2340" s="306">
        <f t="shared" ref="T2340:U2340" si="1191">SUM(T2338:T2339)</f>
        <v>0</v>
      </c>
      <c r="U2340" s="306">
        <f t="shared" si="1191"/>
        <v>0</v>
      </c>
      <c r="V2340" s="306">
        <f t="shared" ref="V2340" si="1192">SUM(V2338:V2339)</f>
        <v>0</v>
      </c>
    </row>
    <row r="2341" spans="1:22">
      <c r="A2341" s="276"/>
      <c r="B2341" s="276"/>
      <c r="C2341" s="276"/>
      <c r="D2341" s="276"/>
      <c r="E2341" s="276"/>
      <c r="F2341" s="281"/>
      <c r="G2341" s="281"/>
      <c r="H2341" s="281"/>
      <c r="I2341" s="307"/>
      <c r="J2341" s="308"/>
      <c r="K2341" s="308"/>
      <c r="L2341" s="308"/>
      <c r="M2341" s="308"/>
      <c r="N2341" s="308"/>
      <c r="O2341" s="308"/>
      <c r="P2341" s="308"/>
      <c r="Q2341" s="308"/>
      <c r="R2341" s="308"/>
      <c r="S2341" s="308"/>
      <c r="T2341" s="308"/>
      <c r="U2341" s="308"/>
      <c r="V2341" s="308"/>
    </row>
    <row r="2342" spans="1:22" ht="18">
      <c r="A2342" s="276"/>
      <c r="B2342" s="276"/>
      <c r="C2342" s="276"/>
      <c r="D2342" s="276"/>
      <c r="E2342" s="276"/>
      <c r="F2342" s="282" t="s">
        <v>30</v>
      </c>
      <c r="G2342" s="281"/>
      <c r="H2342" s="281"/>
      <c r="I2342" s="290">
        <v>2011</v>
      </c>
      <c r="J2342" s="290">
        <f>I2342+1</f>
        <v>2012</v>
      </c>
      <c r="K2342" s="290">
        <f t="shared" ref="K2342" si="1193">J2342+1</f>
        <v>2013</v>
      </c>
      <c r="L2342" s="290">
        <f t="shared" ref="L2342" si="1194">K2342+1</f>
        <v>2014</v>
      </c>
      <c r="M2342" s="290">
        <f>L2342+1</f>
        <v>2015</v>
      </c>
      <c r="N2342" s="290">
        <f t="shared" ref="N2342" si="1195">M2342+1</f>
        <v>2016</v>
      </c>
      <c r="O2342" s="290">
        <f t="shared" ref="O2342" si="1196">N2342+1</f>
        <v>2017</v>
      </c>
      <c r="P2342" s="290">
        <f t="shared" ref="P2342" si="1197">O2342+1</f>
        <v>2018</v>
      </c>
      <c r="Q2342" s="290">
        <f t="shared" ref="Q2342" si="1198">P2342+1</f>
        <v>2019</v>
      </c>
      <c r="R2342" s="290">
        <f t="shared" ref="R2342" si="1199">Q2342+1</f>
        <v>2020</v>
      </c>
      <c r="S2342" s="290">
        <f>R2342+1</f>
        <v>2021</v>
      </c>
      <c r="T2342" s="290">
        <f>S2342+1</f>
        <v>2022</v>
      </c>
      <c r="U2342" s="290">
        <f>T2342+1</f>
        <v>2023</v>
      </c>
      <c r="V2342" s="290">
        <f>U2342+1</f>
        <v>2024</v>
      </c>
    </row>
    <row r="2343" spans="1:22">
      <c r="A2343" s="276"/>
      <c r="B2343" s="276"/>
      <c r="C2343" s="276"/>
      <c r="D2343" s="276"/>
      <c r="E2343" s="276"/>
      <c r="F2343" s="281"/>
      <c r="G2343" s="283" t="s">
        <v>47</v>
      </c>
      <c r="H2343" s="284"/>
      <c r="I2343" s="309"/>
      <c r="J2343" s="310"/>
      <c r="K2343" s="310"/>
      <c r="L2343" s="310"/>
      <c r="M2343" s="310"/>
      <c r="N2343" s="310"/>
      <c r="O2343" s="310"/>
      <c r="P2343" s="310"/>
      <c r="Q2343" s="310"/>
      <c r="R2343" s="310"/>
      <c r="S2343" s="310"/>
      <c r="T2343" s="310"/>
      <c r="U2343" s="310"/>
      <c r="V2343" s="399"/>
    </row>
    <row r="2344" spans="1:22">
      <c r="A2344" s="276"/>
      <c r="B2344" s="276"/>
      <c r="C2344" s="276"/>
      <c r="D2344" s="276"/>
      <c r="E2344" s="276"/>
      <c r="F2344" s="281"/>
      <c r="G2344" s="287" t="s">
        <v>23</v>
      </c>
      <c r="H2344" s="288"/>
      <c r="I2344" s="311"/>
      <c r="J2344" s="312"/>
      <c r="K2344" s="312"/>
      <c r="L2344" s="312"/>
      <c r="M2344" s="312"/>
      <c r="N2344" s="312"/>
      <c r="O2344" s="312"/>
      <c r="P2344" s="312"/>
      <c r="Q2344" s="312"/>
      <c r="R2344" s="312"/>
      <c r="S2344" s="312"/>
      <c r="T2344" s="312"/>
      <c r="U2344" s="312"/>
      <c r="V2344" s="400"/>
    </row>
    <row r="2345" spans="1:22">
      <c r="A2345" s="276"/>
      <c r="B2345" s="276"/>
      <c r="C2345" s="276"/>
      <c r="D2345" s="276"/>
      <c r="E2345" s="276"/>
      <c r="F2345" s="281"/>
      <c r="G2345" s="287" t="s">
        <v>89</v>
      </c>
      <c r="H2345" s="289"/>
      <c r="I2345" s="313"/>
      <c r="J2345" s="314"/>
      <c r="K2345" s="314"/>
      <c r="L2345" s="314"/>
      <c r="M2345" s="314"/>
      <c r="N2345" s="314"/>
      <c r="O2345" s="314"/>
      <c r="P2345" s="314"/>
      <c r="Q2345" s="314"/>
      <c r="R2345" s="314"/>
      <c r="S2345" s="314"/>
      <c r="T2345" s="314"/>
      <c r="U2345" s="314"/>
      <c r="V2345" s="401"/>
    </row>
    <row r="2346" spans="1:22">
      <c r="A2346" s="276"/>
      <c r="B2346" s="276"/>
      <c r="C2346" s="276"/>
      <c r="D2346" s="276"/>
      <c r="E2346" s="276"/>
      <c r="F2346" s="281"/>
      <c r="G2346" s="285" t="s">
        <v>90</v>
      </c>
      <c r="H2346" s="281"/>
      <c r="I2346" s="315">
        <v>0</v>
      </c>
      <c r="J2346" s="315">
        <v>0</v>
      </c>
      <c r="K2346" s="315">
        <v>0</v>
      </c>
      <c r="L2346" s="315">
        <v>0</v>
      </c>
      <c r="M2346" s="315">
        <v>0</v>
      </c>
      <c r="N2346" s="315">
        <v>0</v>
      </c>
      <c r="O2346" s="315">
        <v>0</v>
      </c>
      <c r="P2346" s="315">
        <v>0</v>
      </c>
      <c r="Q2346" s="315">
        <v>0</v>
      </c>
      <c r="R2346" s="315">
        <v>0</v>
      </c>
      <c r="S2346" s="315">
        <v>0</v>
      </c>
      <c r="T2346" s="315">
        <v>0</v>
      </c>
      <c r="U2346" s="409">
        <v>0</v>
      </c>
      <c r="V2346" s="315">
        <v>0</v>
      </c>
    </row>
    <row r="2347" spans="1:22">
      <c r="A2347" s="276"/>
      <c r="B2347" s="276"/>
      <c r="C2347" s="276"/>
      <c r="D2347" s="276"/>
      <c r="E2347" s="276"/>
      <c r="F2347" s="281"/>
      <c r="G2347" s="286"/>
      <c r="H2347" s="281"/>
      <c r="I2347" s="315"/>
      <c r="J2347" s="315"/>
      <c r="K2347" s="315"/>
      <c r="L2347" s="316"/>
      <c r="M2347" s="316"/>
      <c r="N2347" s="316"/>
      <c r="O2347" s="316"/>
      <c r="P2347" s="316"/>
      <c r="Q2347" s="316"/>
      <c r="R2347" s="316"/>
      <c r="S2347" s="316"/>
      <c r="T2347" s="316"/>
      <c r="U2347" s="316"/>
      <c r="V2347" s="316"/>
    </row>
    <row r="2348" spans="1:22" ht="18">
      <c r="A2348" s="276"/>
      <c r="B2348" s="276"/>
      <c r="C2348" s="276"/>
      <c r="D2348" s="276"/>
      <c r="E2348" s="276"/>
      <c r="F2348" s="282" t="s">
        <v>100</v>
      </c>
      <c r="G2348" s="281"/>
      <c r="H2348" s="281"/>
      <c r="I2348" s="290">
        <f>'Facility Detail'!$G$3475</f>
        <v>2011</v>
      </c>
      <c r="J2348" s="290">
        <f>I2348+1</f>
        <v>2012</v>
      </c>
      <c r="K2348" s="290">
        <f t="shared" ref="K2348" si="1200">J2348+1</f>
        <v>2013</v>
      </c>
      <c r="L2348" s="290">
        <f t="shared" ref="L2348" si="1201">K2348+1</f>
        <v>2014</v>
      </c>
      <c r="M2348" s="290">
        <f>L2348+1</f>
        <v>2015</v>
      </c>
      <c r="N2348" s="290">
        <f t="shared" ref="N2348" si="1202">M2348+1</f>
        <v>2016</v>
      </c>
      <c r="O2348" s="290">
        <f t="shared" ref="O2348" si="1203">N2348+1</f>
        <v>2017</v>
      </c>
      <c r="P2348" s="290">
        <f t="shared" ref="P2348" si="1204">O2348+1</f>
        <v>2018</v>
      </c>
      <c r="Q2348" s="290">
        <f t="shared" ref="Q2348" si="1205">P2348+1</f>
        <v>2019</v>
      </c>
      <c r="R2348" s="290">
        <f t="shared" ref="R2348" si="1206">Q2348+1</f>
        <v>2020</v>
      </c>
      <c r="S2348" s="290">
        <f>R2348+1</f>
        <v>2021</v>
      </c>
      <c r="T2348" s="290">
        <f>S2348+1</f>
        <v>2022</v>
      </c>
      <c r="U2348" s="290">
        <f>T2348+1</f>
        <v>2023</v>
      </c>
      <c r="V2348" s="290">
        <f>U2348+1</f>
        <v>2024</v>
      </c>
    </row>
    <row r="2349" spans="1:22">
      <c r="A2349" s="276"/>
      <c r="B2349" s="276"/>
      <c r="C2349" s="276"/>
      <c r="D2349" s="276"/>
      <c r="E2349" s="276"/>
      <c r="F2349" s="281"/>
      <c r="G2349" s="283" t="s">
        <v>68</v>
      </c>
      <c r="H2349" s="284"/>
      <c r="I2349" s="291"/>
      <c r="J2349" s="317">
        <f>I2349</f>
        <v>0</v>
      </c>
      <c r="K2349" s="318"/>
      <c r="L2349" s="318"/>
      <c r="M2349" s="318"/>
      <c r="N2349" s="318"/>
      <c r="O2349" s="318"/>
      <c r="P2349" s="318"/>
      <c r="Q2349" s="318"/>
      <c r="R2349" s="318"/>
      <c r="S2349" s="318"/>
      <c r="T2349" s="348"/>
      <c r="U2349" s="348"/>
      <c r="V2349" s="402"/>
    </row>
    <row r="2350" spans="1:22" ht="15.75" customHeight="1">
      <c r="A2350" s="276"/>
      <c r="B2350" s="276"/>
      <c r="C2350" s="276"/>
      <c r="D2350" s="276"/>
      <c r="E2350" s="276"/>
      <c r="F2350" s="281"/>
      <c r="G2350" s="283" t="s">
        <v>69</v>
      </c>
      <c r="H2350" s="284"/>
      <c r="I2350" s="319">
        <f>J2350</f>
        <v>0</v>
      </c>
      <c r="J2350" s="320"/>
      <c r="K2350" s="321"/>
      <c r="L2350" s="321"/>
      <c r="M2350" s="321"/>
      <c r="N2350" s="321"/>
      <c r="O2350" s="321"/>
      <c r="P2350" s="321"/>
      <c r="Q2350" s="321"/>
      <c r="R2350" s="321"/>
      <c r="S2350" s="321"/>
      <c r="T2350" s="349"/>
      <c r="U2350" s="349"/>
      <c r="V2350" s="403"/>
    </row>
    <row r="2351" spans="1:22" s="276" customFormat="1" ht="14.25">
      <c r="F2351" s="281"/>
      <c r="G2351" s="283" t="s">
        <v>70</v>
      </c>
      <c r="H2351" s="284"/>
      <c r="I2351" s="322"/>
      <c r="J2351" s="320">
        <f>J2335</f>
        <v>0</v>
      </c>
      <c r="K2351" s="323">
        <f>J2351</f>
        <v>0</v>
      </c>
      <c r="L2351" s="321"/>
      <c r="M2351" s="321"/>
      <c r="N2351" s="321"/>
      <c r="O2351" s="321"/>
      <c r="P2351" s="321"/>
      <c r="Q2351" s="321"/>
      <c r="R2351" s="321"/>
      <c r="S2351" s="321"/>
      <c r="T2351" s="349"/>
      <c r="U2351" s="349"/>
      <c r="V2351" s="403"/>
    </row>
    <row r="2352" spans="1:22" s="276" customFormat="1" ht="14.25">
      <c r="F2352" s="281"/>
      <c r="G2352" s="283" t="s">
        <v>71</v>
      </c>
      <c r="H2352" s="284"/>
      <c r="I2352" s="322"/>
      <c r="J2352" s="323">
        <f>K2352</f>
        <v>0</v>
      </c>
      <c r="K2352" s="320"/>
      <c r="L2352" s="321"/>
      <c r="M2352" s="321"/>
      <c r="N2352" s="321"/>
      <c r="O2352" s="321"/>
      <c r="P2352" s="321"/>
      <c r="Q2352" s="321"/>
      <c r="R2352" s="321"/>
      <c r="S2352" s="321"/>
      <c r="T2352" s="349"/>
      <c r="U2352" s="349"/>
      <c r="V2352" s="403"/>
    </row>
    <row r="2353" spans="6:22" s="276" customFormat="1" ht="14.25">
      <c r="F2353" s="281"/>
      <c r="G2353" s="283" t="s">
        <v>170</v>
      </c>
      <c r="H2353" s="281"/>
      <c r="I2353" s="322"/>
      <c r="J2353" s="324"/>
      <c r="K2353" s="320">
        <f>K2335</f>
        <v>0</v>
      </c>
      <c r="L2353" s="325">
        <f>K2353</f>
        <v>0</v>
      </c>
      <c r="M2353" s="321"/>
      <c r="N2353" s="321"/>
      <c r="O2353" s="321"/>
      <c r="P2353" s="321"/>
      <c r="Q2353" s="321"/>
      <c r="R2353" s="321"/>
      <c r="S2353" s="321"/>
      <c r="T2353" s="350"/>
      <c r="U2353" s="350"/>
      <c r="V2353" s="404"/>
    </row>
    <row r="2354" spans="6:22" s="276" customFormat="1" ht="14.25">
      <c r="F2354" s="281"/>
      <c r="G2354" s="283" t="s">
        <v>171</v>
      </c>
      <c r="H2354" s="281"/>
      <c r="I2354" s="322"/>
      <c r="J2354" s="324"/>
      <c r="K2354" s="323">
        <f>L2354</f>
        <v>0</v>
      </c>
      <c r="L2354" s="320"/>
      <c r="M2354" s="321"/>
      <c r="N2354" s="321"/>
      <c r="O2354" s="321"/>
      <c r="P2354" s="321"/>
      <c r="Q2354" s="321"/>
      <c r="R2354" s="321"/>
      <c r="S2354" s="321"/>
      <c r="T2354" s="350"/>
      <c r="U2354" s="350"/>
      <c r="V2354" s="404"/>
    </row>
    <row r="2355" spans="6:22" s="276" customFormat="1" ht="14.25">
      <c r="F2355" s="281"/>
      <c r="G2355" s="283" t="s">
        <v>172</v>
      </c>
      <c r="H2355" s="281"/>
      <c r="I2355" s="322"/>
      <c r="J2355" s="324"/>
      <c r="K2355" s="324"/>
      <c r="L2355" s="320">
        <f>L2335</f>
        <v>0</v>
      </c>
      <c r="M2355" s="325">
        <f>L2355</f>
        <v>0</v>
      </c>
      <c r="N2355" s="324"/>
      <c r="O2355" s="321"/>
      <c r="P2355" s="321"/>
      <c r="Q2355" s="321"/>
      <c r="R2355" s="321"/>
      <c r="S2355" s="321"/>
      <c r="T2355" s="350"/>
      <c r="U2355" s="350"/>
      <c r="V2355" s="404"/>
    </row>
    <row r="2356" spans="6:22" s="276" customFormat="1" ht="14.25">
      <c r="F2356" s="281"/>
      <c r="G2356" s="283" t="s">
        <v>173</v>
      </c>
      <c r="H2356" s="281"/>
      <c r="I2356" s="322"/>
      <c r="J2356" s="324"/>
      <c r="K2356" s="324"/>
      <c r="L2356" s="323"/>
      <c r="M2356" s="320"/>
      <c r="N2356" s="324"/>
      <c r="O2356" s="321"/>
      <c r="P2356" s="321"/>
      <c r="Q2356" s="321"/>
      <c r="R2356" s="321"/>
      <c r="S2356" s="321"/>
      <c r="T2356" s="350"/>
      <c r="U2356" s="350"/>
      <c r="V2356" s="404"/>
    </row>
    <row r="2357" spans="6:22" s="276" customFormat="1" ht="14.25">
      <c r="F2357" s="281"/>
      <c r="G2357" s="283" t="s">
        <v>174</v>
      </c>
      <c r="H2357" s="281"/>
      <c r="I2357" s="322"/>
      <c r="J2357" s="324"/>
      <c r="K2357" s="324"/>
      <c r="L2357" s="324"/>
      <c r="M2357" s="320">
        <v>0</v>
      </c>
      <c r="N2357" s="325">
        <f>M2357</f>
        <v>0</v>
      </c>
      <c r="O2357" s="321"/>
      <c r="P2357" s="321"/>
      <c r="Q2357" s="321"/>
      <c r="R2357" s="321"/>
      <c r="S2357" s="321"/>
      <c r="T2357" s="350"/>
      <c r="U2357" s="350"/>
      <c r="V2357" s="404"/>
    </row>
    <row r="2358" spans="6:22" s="276" customFormat="1" ht="14.25">
      <c r="F2358" s="281"/>
      <c r="G2358" s="283" t="s">
        <v>175</v>
      </c>
      <c r="H2358" s="281"/>
      <c r="I2358" s="322"/>
      <c r="J2358" s="324"/>
      <c r="K2358" s="324"/>
      <c r="L2358" s="324"/>
      <c r="M2358" s="323"/>
      <c r="N2358" s="320"/>
      <c r="O2358" s="321"/>
      <c r="P2358" s="321"/>
      <c r="Q2358" s="321"/>
      <c r="R2358" s="321"/>
      <c r="S2358" s="321"/>
      <c r="T2358" s="350"/>
      <c r="U2358" s="350"/>
      <c r="V2358" s="404"/>
    </row>
    <row r="2359" spans="6:22" s="276" customFormat="1" ht="14.25">
      <c r="F2359" s="281"/>
      <c r="G2359" s="283" t="s">
        <v>176</v>
      </c>
      <c r="H2359" s="281"/>
      <c r="I2359" s="322"/>
      <c r="J2359" s="324"/>
      <c r="K2359" s="324"/>
      <c r="L2359" s="324"/>
      <c r="M2359" s="324"/>
      <c r="N2359" s="326">
        <f>N2335</f>
        <v>0</v>
      </c>
      <c r="O2359" s="327">
        <f>N2359</f>
        <v>0</v>
      </c>
      <c r="P2359" s="321"/>
      <c r="Q2359" s="321"/>
      <c r="R2359" s="321"/>
      <c r="S2359" s="321"/>
      <c r="T2359" s="350"/>
      <c r="U2359" s="350"/>
      <c r="V2359" s="404"/>
    </row>
    <row r="2360" spans="6:22" s="276" customFormat="1" ht="14.25">
      <c r="F2360" s="281"/>
      <c r="G2360" s="283" t="s">
        <v>167</v>
      </c>
      <c r="H2360" s="281"/>
      <c r="I2360" s="322"/>
      <c r="J2360" s="324"/>
      <c r="K2360" s="324"/>
      <c r="L2360" s="324"/>
      <c r="M2360" s="324"/>
      <c r="N2360" s="328"/>
      <c r="O2360" s="329"/>
      <c r="P2360" s="321"/>
      <c r="Q2360" s="321"/>
      <c r="R2360" s="321"/>
      <c r="S2360" s="321"/>
      <c r="T2360" s="350"/>
      <c r="U2360" s="350"/>
      <c r="V2360" s="404"/>
    </row>
    <row r="2361" spans="6:22" s="276" customFormat="1" ht="14.25">
      <c r="F2361" s="281"/>
      <c r="G2361" s="283" t="s">
        <v>168</v>
      </c>
      <c r="H2361" s="281"/>
      <c r="I2361" s="322"/>
      <c r="J2361" s="324"/>
      <c r="K2361" s="324"/>
      <c r="L2361" s="324"/>
      <c r="M2361" s="324"/>
      <c r="N2361" s="324"/>
      <c r="O2361" s="329">
        <f>O2335</f>
        <v>0</v>
      </c>
      <c r="P2361" s="327">
        <f>O2361</f>
        <v>0</v>
      </c>
      <c r="Q2361" s="321"/>
      <c r="R2361" s="321"/>
      <c r="S2361" s="321"/>
      <c r="T2361" s="350"/>
      <c r="U2361" s="350"/>
      <c r="V2361" s="404"/>
    </row>
    <row r="2362" spans="6:22" s="276" customFormat="1" ht="14.25">
      <c r="F2362" s="281"/>
      <c r="G2362" s="283" t="s">
        <v>185</v>
      </c>
      <c r="H2362" s="281"/>
      <c r="I2362" s="322"/>
      <c r="J2362" s="324"/>
      <c r="K2362" s="324"/>
      <c r="L2362" s="324"/>
      <c r="M2362" s="324"/>
      <c r="N2362" s="324"/>
      <c r="O2362" s="327"/>
      <c r="P2362" s="329"/>
      <c r="Q2362" s="321"/>
      <c r="R2362" s="321"/>
      <c r="S2362" s="321"/>
      <c r="T2362" s="350"/>
      <c r="U2362" s="350"/>
      <c r="V2362" s="404"/>
    </row>
    <row r="2363" spans="6:22" s="276" customFormat="1" ht="14.25">
      <c r="F2363" s="281"/>
      <c r="G2363" s="283" t="s">
        <v>186</v>
      </c>
      <c r="H2363" s="281"/>
      <c r="I2363" s="322"/>
      <c r="J2363" s="324"/>
      <c r="K2363" s="324"/>
      <c r="L2363" s="324"/>
      <c r="M2363" s="324"/>
      <c r="N2363" s="324"/>
      <c r="O2363" s="324"/>
      <c r="P2363" s="329"/>
      <c r="Q2363" s="323">
        <f>P2363</f>
        <v>0</v>
      </c>
      <c r="R2363" s="321"/>
      <c r="S2363" s="321"/>
      <c r="T2363" s="350"/>
      <c r="U2363" s="350"/>
      <c r="V2363" s="404"/>
    </row>
    <row r="2364" spans="6:22" s="276" customFormat="1" ht="14.25">
      <c r="F2364" s="281"/>
      <c r="G2364" s="283" t="s">
        <v>187</v>
      </c>
      <c r="H2364" s="281"/>
      <c r="I2364" s="322"/>
      <c r="J2364" s="324"/>
      <c r="K2364" s="324"/>
      <c r="L2364" s="324"/>
      <c r="M2364" s="324"/>
      <c r="N2364" s="324"/>
      <c r="O2364" s="324"/>
      <c r="P2364" s="327"/>
      <c r="Q2364" s="330"/>
      <c r="R2364" s="321"/>
      <c r="S2364" s="321"/>
      <c r="T2364" s="350"/>
      <c r="U2364" s="350"/>
      <c r="V2364" s="404"/>
    </row>
    <row r="2365" spans="6:22" s="276" customFormat="1" ht="14.25">
      <c r="F2365" s="281"/>
      <c r="G2365" s="283" t="s">
        <v>188</v>
      </c>
      <c r="H2365" s="281"/>
      <c r="I2365" s="322"/>
      <c r="J2365" s="324"/>
      <c r="K2365" s="324"/>
      <c r="L2365" s="324"/>
      <c r="M2365" s="324"/>
      <c r="N2365" s="324"/>
      <c r="O2365" s="324"/>
      <c r="P2365" s="324"/>
      <c r="Q2365" s="329"/>
      <c r="R2365" s="331">
        <f>Q2365</f>
        <v>0</v>
      </c>
      <c r="S2365" s="321"/>
      <c r="T2365" s="350"/>
      <c r="U2365" s="350"/>
      <c r="V2365" s="404"/>
    </row>
    <row r="2366" spans="6:22" s="276" customFormat="1" ht="14.25">
      <c r="F2366" s="281"/>
      <c r="G2366" s="283" t="s">
        <v>189</v>
      </c>
      <c r="H2366" s="281"/>
      <c r="I2366" s="322"/>
      <c r="J2366" s="324"/>
      <c r="K2366" s="324"/>
      <c r="L2366" s="324"/>
      <c r="M2366" s="324"/>
      <c r="N2366" s="324"/>
      <c r="O2366" s="324"/>
      <c r="P2366" s="324"/>
      <c r="Q2366" s="331">
        <f>R2335</f>
        <v>0</v>
      </c>
      <c r="R2366" s="332">
        <f>Q2366</f>
        <v>0</v>
      </c>
      <c r="S2366" s="321"/>
      <c r="T2366" s="350"/>
      <c r="U2366" s="350"/>
      <c r="V2366" s="404"/>
    </row>
    <row r="2367" spans="6:22" s="276" customFormat="1" ht="14.25">
      <c r="F2367" s="281"/>
      <c r="G2367" s="283" t="s">
        <v>190</v>
      </c>
      <c r="H2367" s="281"/>
      <c r="I2367" s="322"/>
      <c r="J2367" s="324"/>
      <c r="K2367" s="324"/>
      <c r="L2367" s="324"/>
      <c r="M2367" s="324"/>
      <c r="N2367" s="324"/>
      <c r="O2367" s="324"/>
      <c r="P2367" s="324"/>
      <c r="Q2367" s="324"/>
      <c r="R2367" s="332"/>
      <c r="S2367" s="331">
        <f>R2367</f>
        <v>0</v>
      </c>
      <c r="T2367" s="350"/>
      <c r="U2367" s="350"/>
      <c r="V2367" s="404"/>
    </row>
    <row r="2368" spans="6:22" s="276" customFormat="1" ht="14.25">
      <c r="F2368" s="281"/>
      <c r="G2368" s="283" t="s">
        <v>199</v>
      </c>
      <c r="H2368" s="281"/>
      <c r="I2368" s="322"/>
      <c r="J2368" s="324"/>
      <c r="K2368" s="324"/>
      <c r="L2368" s="324"/>
      <c r="M2368" s="324"/>
      <c r="N2368" s="324"/>
      <c r="O2368" s="324"/>
      <c r="P2368" s="324"/>
      <c r="Q2368" s="324"/>
      <c r="R2368" s="327"/>
      <c r="S2368" s="332">
        <v>0</v>
      </c>
      <c r="T2368" s="350"/>
      <c r="U2368" s="350"/>
      <c r="V2368" s="404"/>
    </row>
    <row r="2369" spans="1:22" s="276" customFormat="1" ht="14.25">
      <c r="F2369" s="281"/>
      <c r="G2369" s="283" t="s">
        <v>200</v>
      </c>
      <c r="H2369" s="281"/>
      <c r="I2369" s="322"/>
      <c r="J2369" s="324"/>
      <c r="K2369" s="324"/>
      <c r="L2369" s="324"/>
      <c r="M2369" s="324"/>
      <c r="N2369" s="324"/>
      <c r="O2369" s="324"/>
      <c r="P2369" s="324"/>
      <c r="Q2369" s="324"/>
      <c r="R2369" s="324"/>
      <c r="S2369" s="332">
        <v>0</v>
      </c>
      <c r="T2369" s="331">
        <f>S2369</f>
        <v>0</v>
      </c>
      <c r="U2369" s="350"/>
      <c r="V2369" s="404"/>
    </row>
    <row r="2370" spans="1:22" s="276" customFormat="1" ht="14.25">
      <c r="F2370" s="281"/>
      <c r="G2370" s="283" t="s">
        <v>308</v>
      </c>
      <c r="H2370" s="281"/>
      <c r="I2370" s="322"/>
      <c r="J2370" s="324"/>
      <c r="K2370" s="324"/>
      <c r="L2370" s="324"/>
      <c r="M2370" s="324"/>
      <c r="N2370" s="324"/>
      <c r="O2370" s="324"/>
      <c r="P2370" s="324"/>
      <c r="Q2370" s="324"/>
      <c r="R2370" s="324"/>
      <c r="S2370" s="327">
        <f>T2370</f>
        <v>0</v>
      </c>
      <c r="T2370" s="332">
        <v>0</v>
      </c>
      <c r="U2370" s="350"/>
      <c r="V2370" s="404"/>
    </row>
    <row r="2371" spans="1:22" s="276" customFormat="1" ht="14.25">
      <c r="F2371" s="281"/>
      <c r="G2371" s="283" t="s">
        <v>307</v>
      </c>
      <c r="H2371" s="281"/>
      <c r="I2371" s="333"/>
      <c r="J2371" s="334"/>
      <c r="K2371" s="334"/>
      <c r="L2371" s="334"/>
      <c r="M2371" s="334"/>
      <c r="N2371" s="334"/>
      <c r="O2371" s="334"/>
      <c r="P2371" s="334"/>
      <c r="Q2371" s="334"/>
      <c r="R2371" s="334"/>
      <c r="S2371" s="334"/>
      <c r="T2371" s="332">
        <v>0</v>
      </c>
      <c r="U2371" s="331">
        <f>T2371</f>
        <v>0</v>
      </c>
      <c r="V2371" s="351">
        <f>U2371</f>
        <v>0</v>
      </c>
    </row>
    <row r="2372" spans="1:22" s="276" customFormat="1" ht="14.25">
      <c r="F2372" s="281"/>
      <c r="G2372" s="283" t="s">
        <v>318</v>
      </c>
      <c r="H2372" s="281"/>
      <c r="I2372" s="333"/>
      <c r="J2372" s="334"/>
      <c r="K2372" s="334"/>
      <c r="L2372" s="334"/>
      <c r="M2372" s="334"/>
      <c r="N2372" s="334"/>
      <c r="O2372" s="334"/>
      <c r="P2372" s="334"/>
      <c r="Q2372" s="334"/>
      <c r="R2372" s="334"/>
      <c r="S2372" s="334"/>
      <c r="T2372" s="327">
        <f>U2372</f>
        <v>0</v>
      </c>
      <c r="U2372" s="410">
        <v>0</v>
      </c>
      <c r="V2372" s="405">
        <v>0</v>
      </c>
    </row>
    <row r="2373" spans="1:22" s="276" customFormat="1" ht="14.25">
      <c r="F2373" s="281"/>
      <c r="G2373" s="283" t="s">
        <v>319</v>
      </c>
      <c r="H2373" s="281"/>
      <c r="I2373" s="335"/>
      <c r="J2373" s="336"/>
      <c r="K2373" s="336"/>
      <c r="L2373" s="336"/>
      <c r="M2373" s="336"/>
      <c r="N2373" s="336"/>
      <c r="O2373" s="336"/>
      <c r="P2373" s="336"/>
      <c r="Q2373" s="336"/>
      <c r="R2373" s="336"/>
      <c r="S2373" s="336"/>
      <c r="T2373" s="336"/>
      <c r="U2373" s="411">
        <v>0</v>
      </c>
      <c r="V2373" s="406">
        <v>0</v>
      </c>
    </row>
    <row r="2374" spans="1:22" s="276" customFormat="1" ht="14.25">
      <c r="B2374" s="361" t="s">
        <v>225</v>
      </c>
      <c r="F2374" s="281"/>
      <c r="G2374" s="285" t="s">
        <v>17</v>
      </c>
      <c r="H2374" s="281"/>
      <c r="I2374" s="315">
        <f xml:space="preserve"> I2355 - I2354</f>
        <v>0</v>
      </c>
      <c r="J2374" s="315">
        <f xml:space="preserve"> J2354 + J2357 - J2356 - J2355</f>
        <v>0</v>
      </c>
      <c r="K2374" s="315">
        <f>K2356 - K2357</f>
        <v>0</v>
      </c>
      <c r="L2374" s="315">
        <f>L2356 - L2357</f>
        <v>0</v>
      </c>
      <c r="M2374" s="315">
        <f>M2355-M2356-M2357</f>
        <v>0</v>
      </c>
      <c r="N2374" s="315">
        <f>N2357-N2358-N2359</f>
        <v>0</v>
      </c>
      <c r="O2374" s="315">
        <f>O2359-O2360-O2361</f>
        <v>0</v>
      </c>
      <c r="P2374" s="337">
        <f>P2361-P2362-P2363</f>
        <v>0</v>
      </c>
      <c r="Q2374" s="337">
        <f>Q2363+Q2366-Q2365-Q2364</f>
        <v>0</v>
      </c>
      <c r="R2374" s="337">
        <f>R2365-R2366+R2368</f>
        <v>0</v>
      </c>
      <c r="S2374" s="315">
        <f>S2367-S2368+S2369-S2370</f>
        <v>0</v>
      </c>
      <c r="T2374" s="315">
        <f>T2369-T2370-T2371+T2372</f>
        <v>0</v>
      </c>
      <c r="U2374" s="409">
        <f>U2371-U2372-U2373</f>
        <v>0</v>
      </c>
      <c r="V2374" s="315">
        <f>V2371-V2372-V2373</f>
        <v>0</v>
      </c>
    </row>
    <row r="2375" spans="1:22" s="276" customFormat="1" ht="14.25">
      <c r="F2375" s="281"/>
      <c r="G2375" s="286"/>
      <c r="H2375" s="281"/>
      <c r="I2375" s="337"/>
      <c r="J2375" s="337"/>
      <c r="K2375" s="337"/>
      <c r="L2375" s="337"/>
      <c r="M2375" s="337"/>
      <c r="N2375" s="337"/>
      <c r="O2375" s="337"/>
      <c r="P2375" s="337"/>
      <c r="Q2375" s="337"/>
      <c r="R2375" s="337"/>
      <c r="S2375" s="337"/>
      <c r="T2375" s="337"/>
      <c r="U2375" s="412"/>
      <c r="V2375" s="337"/>
    </row>
    <row r="2376" spans="1:22" s="276" customFormat="1" ht="14.25">
      <c r="F2376" s="281"/>
      <c r="G2376" s="285" t="s">
        <v>12</v>
      </c>
      <c r="H2376" s="284"/>
      <c r="I2376" s="338"/>
      <c r="J2376" s="339"/>
      <c r="K2376" s="339"/>
      <c r="L2376" s="339"/>
      <c r="M2376" s="339"/>
      <c r="N2376" s="339"/>
      <c r="O2376" s="339"/>
      <c r="P2376" s="339"/>
      <c r="Q2376" s="339"/>
      <c r="R2376" s="339"/>
      <c r="S2376" s="339"/>
      <c r="T2376" s="339"/>
      <c r="U2376" s="339"/>
      <c r="V2376" s="407"/>
    </row>
    <row r="2377" spans="1:22" s="276" customFormat="1" ht="14.25">
      <c r="F2377" s="281"/>
      <c r="G2377" s="286"/>
      <c r="H2377" s="281"/>
      <c r="I2377" s="337"/>
      <c r="J2377" s="337"/>
      <c r="K2377" s="337"/>
      <c r="L2377" s="337"/>
      <c r="M2377" s="337"/>
      <c r="N2377" s="337"/>
      <c r="O2377" s="337"/>
      <c r="P2377" s="337"/>
      <c r="Q2377" s="337"/>
      <c r="R2377" s="337"/>
      <c r="S2377" s="337"/>
      <c r="T2377" s="337"/>
      <c r="U2377" s="337"/>
      <c r="V2377" s="337"/>
    </row>
    <row r="2378" spans="1:22" s="276" customFormat="1" ht="18">
      <c r="C2378" s="361" t="s">
        <v>225</v>
      </c>
      <c r="D2378" s="361" t="s">
        <v>246</v>
      </c>
      <c r="E2378" s="361" t="s">
        <v>107</v>
      </c>
      <c r="F2378" s="282" t="s">
        <v>26</v>
      </c>
      <c r="G2378" s="281"/>
      <c r="H2378" s="284"/>
      <c r="I2378" s="340">
        <f t="shared" ref="I2378:S2378" si="1207" xml:space="preserve"> I2335 + I2340 - I2346 + I2374 + I2376</f>
        <v>0</v>
      </c>
      <c r="J2378" s="341">
        <f t="shared" si="1207"/>
        <v>0</v>
      </c>
      <c r="K2378" s="341">
        <f t="shared" si="1207"/>
        <v>0</v>
      </c>
      <c r="L2378" s="341">
        <f t="shared" si="1207"/>
        <v>0</v>
      </c>
      <c r="M2378" s="341">
        <f t="shared" si="1207"/>
        <v>0</v>
      </c>
      <c r="N2378" s="341">
        <f t="shared" si="1207"/>
        <v>0</v>
      </c>
      <c r="O2378" s="341">
        <f t="shared" si="1207"/>
        <v>0</v>
      </c>
      <c r="P2378" s="341">
        <f t="shared" si="1207"/>
        <v>0</v>
      </c>
      <c r="Q2378" s="341">
        <f t="shared" si="1207"/>
        <v>0</v>
      </c>
      <c r="R2378" s="341">
        <f t="shared" si="1207"/>
        <v>0</v>
      </c>
      <c r="S2378" s="341">
        <f t="shared" si="1207"/>
        <v>0</v>
      </c>
      <c r="T2378" s="341">
        <f t="shared" ref="T2378:U2378" si="1208" xml:space="preserve"> T2335 + T2340 - T2346 + T2374 + T2376</f>
        <v>0</v>
      </c>
      <c r="U2378" s="341">
        <f t="shared" si="1208"/>
        <v>0</v>
      </c>
      <c r="V2378" s="408">
        <f t="shared" ref="V2378" si="1209" xml:space="preserve"> V2335 + V2340 - V2346 + V2374 + V2376</f>
        <v>0</v>
      </c>
    </row>
    <row r="2379" spans="1:22" s="276" customFormat="1" thickBot="1"/>
    <row r="2380" spans="1:22" s="276" customFormat="1">
      <c r="A2380" s="1"/>
      <c r="B2380" s="1"/>
      <c r="C2380" s="1"/>
      <c r="D2380" s="1"/>
      <c r="E2380" s="1"/>
      <c r="F2380" s="8"/>
      <c r="G2380" s="8"/>
      <c r="H2380" s="8"/>
      <c r="I2380" s="8"/>
      <c r="J2380" s="8"/>
      <c r="K2380" s="8"/>
      <c r="L2380" s="8"/>
      <c r="M2380" s="8"/>
      <c r="N2380" s="8"/>
      <c r="O2380" s="8"/>
      <c r="P2380" s="8"/>
      <c r="Q2380" s="8"/>
      <c r="R2380" s="8"/>
      <c r="S2380" s="8"/>
      <c r="T2380" s="8"/>
      <c r="U2380" s="8"/>
      <c r="V2380" s="8"/>
    </row>
    <row r="2381" spans="1:22" s="276" customFormat="1" ht="15.75" thickBot="1">
      <c r="A2381" s="1"/>
      <c r="B2381" s="1"/>
      <c r="C2381" s="1"/>
      <c r="D2381" s="1"/>
      <c r="E2381" s="1"/>
      <c r="F2381" s="1"/>
      <c r="G2381" s="1"/>
      <c r="H2381" s="1"/>
      <c r="I2381" s="1"/>
      <c r="J2381" s="1"/>
      <c r="K2381" s="1"/>
      <c r="L2381" s="1"/>
      <c r="M2381" s="1"/>
      <c r="N2381" s="1"/>
      <c r="O2381" s="1"/>
      <c r="P2381" s="1"/>
      <c r="Q2381" s="1"/>
      <c r="R2381" s="1"/>
      <c r="S2381" s="1"/>
      <c r="T2381" s="1"/>
      <c r="U2381" s="1"/>
      <c r="V2381" s="1"/>
    </row>
    <row r="2382" spans="1:22" s="276" customFormat="1" ht="21.75" thickBot="1">
      <c r="A2382" s="1"/>
      <c r="B2382" s="1"/>
      <c r="C2382" s="1"/>
      <c r="D2382" s="1"/>
      <c r="E2382" s="1"/>
      <c r="F2382" s="13" t="s">
        <v>4</v>
      </c>
      <c r="G2382" s="13"/>
      <c r="H2382" s="179" t="str">
        <f>G52</f>
        <v>Nine Canyon Wind Project - REC Only</v>
      </c>
      <c r="I2382" s="180"/>
      <c r="J2382" s="168"/>
      <c r="K2382" s="1"/>
      <c r="L2382" s="1"/>
      <c r="M2382" s="1"/>
      <c r="N2382" s="1"/>
      <c r="O2382" s="1"/>
      <c r="P2382" s="1"/>
      <c r="Q2382" s="1"/>
      <c r="R2382" s="1"/>
      <c r="S2382" s="1"/>
      <c r="T2382" s="1"/>
      <c r="U2382" s="1"/>
      <c r="V2382" s="1"/>
    </row>
    <row r="2383" spans="1:22" s="276" customFormat="1">
      <c r="A2383" s="1"/>
      <c r="B2383" s="1"/>
      <c r="C2383" s="1"/>
      <c r="D2383" s="1"/>
      <c r="E2383" s="1"/>
      <c r="F2383" s="1"/>
      <c r="G2383" s="1"/>
      <c r="H2383" s="1"/>
      <c r="I2383" s="1"/>
      <c r="J2383" s="1"/>
      <c r="K2383" s="1"/>
      <c r="L2383" s="1"/>
      <c r="M2383" s="1"/>
      <c r="N2383" s="1"/>
      <c r="O2383" s="1"/>
      <c r="P2383" s="1"/>
      <c r="Q2383" s="1"/>
      <c r="R2383" s="1"/>
      <c r="S2383" s="1"/>
      <c r="T2383" s="1"/>
      <c r="U2383" s="1"/>
      <c r="V2383" s="1"/>
    </row>
    <row r="2384" spans="1:22" s="276" customFormat="1" ht="18.75">
      <c r="A2384" s="1"/>
      <c r="B2384" s="1"/>
      <c r="C2384" s="1"/>
      <c r="D2384" s="1"/>
      <c r="E2384" s="1"/>
      <c r="F2384" s="9" t="s">
        <v>21</v>
      </c>
      <c r="G2384" s="9"/>
      <c r="H2384" s="1"/>
      <c r="I2384" s="2">
        <v>2011</v>
      </c>
      <c r="J2384" s="2">
        <f t="shared" ref="J2384:R2384" si="1210">I2384+1</f>
        <v>2012</v>
      </c>
      <c r="K2384" s="2">
        <f t="shared" si="1210"/>
        <v>2013</v>
      </c>
      <c r="L2384" s="2">
        <f t="shared" si="1210"/>
        <v>2014</v>
      </c>
      <c r="M2384" s="2">
        <f>L2384+1</f>
        <v>2015</v>
      </c>
      <c r="N2384" s="2">
        <f t="shared" si="1210"/>
        <v>2016</v>
      </c>
      <c r="O2384" s="2">
        <f t="shared" si="1210"/>
        <v>2017</v>
      </c>
      <c r="P2384" s="2">
        <f t="shared" si="1210"/>
        <v>2018</v>
      </c>
      <c r="Q2384" s="2">
        <f t="shared" si="1210"/>
        <v>2019</v>
      </c>
      <c r="R2384" s="2">
        <f t="shared" si="1210"/>
        <v>2020</v>
      </c>
      <c r="S2384" s="2">
        <f>R2384+1</f>
        <v>2021</v>
      </c>
      <c r="T2384" s="2">
        <f>S2384+1</f>
        <v>2022</v>
      </c>
      <c r="U2384" s="2">
        <f>T2384+1</f>
        <v>2023</v>
      </c>
      <c r="V2384" s="2">
        <f>U2384+1</f>
        <v>2024</v>
      </c>
    </row>
    <row r="2385" spans="1:22" s="276" customFormat="1">
      <c r="A2385" s="1"/>
      <c r="B2385" s="1"/>
      <c r="C2385" s="1"/>
      <c r="D2385" s="1"/>
      <c r="E2385" s="1"/>
      <c r="F2385" s="1"/>
      <c r="G2385" s="60" t="str">
        <f>"Total MWh Produced / Purchased from " &amp; H2382</f>
        <v>Total MWh Produced / Purchased from Nine Canyon Wind Project - REC Only</v>
      </c>
      <c r="H2385" s="55"/>
      <c r="I2385" s="3"/>
      <c r="J2385" s="4"/>
      <c r="K2385" s="4"/>
      <c r="L2385" s="4"/>
      <c r="M2385" s="4">
        <v>2500</v>
      </c>
      <c r="N2385" s="4">
        <v>8225</v>
      </c>
      <c r="O2385" s="4"/>
      <c r="P2385" s="4"/>
      <c r="Q2385" s="4"/>
      <c r="R2385" s="4"/>
      <c r="S2385" s="4"/>
      <c r="T2385" s="4"/>
      <c r="U2385" s="4"/>
      <c r="V2385" s="369"/>
    </row>
    <row r="2386" spans="1:22" s="276" customFormat="1">
      <c r="A2386" s="1"/>
      <c r="B2386" s="1"/>
      <c r="C2386" s="1"/>
      <c r="D2386" s="1"/>
      <c r="E2386" s="1"/>
      <c r="F2386" s="1"/>
      <c r="G2386" s="60" t="s">
        <v>25</v>
      </c>
      <c r="H2386" s="55"/>
      <c r="I2386" s="260"/>
      <c r="J2386" s="41"/>
      <c r="K2386" s="41"/>
      <c r="L2386" s="41"/>
      <c r="M2386" s="41">
        <v>1</v>
      </c>
      <c r="N2386" s="41">
        <v>1</v>
      </c>
      <c r="O2386" s="41"/>
      <c r="P2386" s="41"/>
      <c r="Q2386" s="41"/>
      <c r="R2386" s="41"/>
      <c r="S2386" s="41"/>
      <c r="T2386" s="41"/>
      <c r="U2386" s="41"/>
      <c r="V2386" s="381"/>
    </row>
    <row r="2387" spans="1:22" s="276" customFormat="1">
      <c r="A2387" s="1"/>
      <c r="B2387" s="1"/>
      <c r="C2387" s="1"/>
      <c r="D2387" s="1"/>
      <c r="E2387" s="1"/>
      <c r="F2387" s="1"/>
      <c r="G2387" s="60" t="s">
        <v>20</v>
      </c>
      <c r="H2387" s="55"/>
      <c r="I2387" s="261"/>
      <c r="J2387" s="36"/>
      <c r="K2387" s="36"/>
      <c r="L2387" s="36"/>
      <c r="M2387" s="36">
        <v>1</v>
      </c>
      <c r="N2387" s="36">
        <v>1</v>
      </c>
      <c r="O2387" s="36"/>
      <c r="P2387" s="36"/>
      <c r="Q2387" s="36"/>
      <c r="R2387" s="36"/>
      <c r="S2387" s="36"/>
      <c r="T2387" s="36"/>
      <c r="U2387" s="36"/>
      <c r="V2387" s="382"/>
    </row>
    <row r="2388" spans="1:22" s="276" customFormat="1">
      <c r="A2388" s="1" t="s">
        <v>276</v>
      </c>
      <c r="B2388" s="1"/>
      <c r="C2388" s="1"/>
      <c r="D2388" s="1"/>
      <c r="E2388" s="1"/>
      <c r="F2388" s="1"/>
      <c r="G2388" s="26" t="s">
        <v>22</v>
      </c>
      <c r="H2388" s="6"/>
      <c r="I2388" s="30">
        <f xml:space="preserve"> I2385 * I2386 * I2387</f>
        <v>0</v>
      </c>
      <c r="J2388" s="30">
        <f xml:space="preserve"> J2385 * J2386 * J2387</f>
        <v>0</v>
      </c>
      <c r="K2388" s="30">
        <f xml:space="preserve"> K2385 * K2386 * K2387</f>
        <v>0</v>
      </c>
      <c r="L2388" s="30">
        <f t="shared" ref="L2388:S2388" si="1211">L2385 * L2386 * L2387</f>
        <v>0</v>
      </c>
      <c r="M2388" s="30">
        <v>2500</v>
      </c>
      <c r="N2388" s="155">
        <v>8225</v>
      </c>
      <c r="O2388" s="155">
        <f t="shared" si="1211"/>
        <v>0</v>
      </c>
      <c r="P2388" s="155">
        <f t="shared" si="1211"/>
        <v>0</v>
      </c>
      <c r="Q2388" s="155">
        <f t="shared" si="1211"/>
        <v>0</v>
      </c>
      <c r="R2388" s="155">
        <f t="shared" si="1211"/>
        <v>0</v>
      </c>
      <c r="S2388" s="155">
        <f t="shared" si="1211"/>
        <v>0</v>
      </c>
      <c r="T2388" s="155">
        <f t="shared" ref="T2388:U2388" si="1212">T2385 * T2386 * T2387</f>
        <v>0</v>
      </c>
      <c r="U2388" s="155">
        <f t="shared" si="1212"/>
        <v>0</v>
      </c>
      <c r="V2388" s="155">
        <f t="shared" ref="V2388" si="1213">V2385 * V2386 * V2387</f>
        <v>0</v>
      </c>
    </row>
    <row r="2389" spans="1:22" s="276" customFormat="1">
      <c r="A2389" s="1"/>
      <c r="B2389" s="1"/>
      <c r="C2389" s="1"/>
      <c r="D2389" s="1"/>
      <c r="E2389" s="1"/>
      <c r="F2389" s="1"/>
      <c r="G2389" s="1"/>
      <c r="H2389" s="1"/>
      <c r="I2389" s="29"/>
      <c r="J2389" s="29"/>
      <c r="K2389" s="29"/>
      <c r="L2389" s="29"/>
      <c r="M2389" s="29"/>
      <c r="N2389" s="20"/>
      <c r="O2389" s="20"/>
      <c r="P2389" s="20"/>
      <c r="Q2389" s="20"/>
      <c r="R2389" s="20"/>
      <c r="S2389" s="20"/>
      <c r="T2389" s="20"/>
      <c r="U2389" s="20"/>
      <c r="V2389" s="20"/>
    </row>
    <row r="2390" spans="1:22" s="276" customFormat="1" ht="18.75">
      <c r="A2390" s="1"/>
      <c r="B2390" s="1"/>
      <c r="C2390" s="1"/>
      <c r="D2390" s="1"/>
      <c r="E2390" s="1"/>
      <c r="F2390" s="9" t="s">
        <v>118</v>
      </c>
      <c r="G2390" s="1"/>
      <c r="H2390" s="1"/>
      <c r="I2390" s="2">
        <v>2011</v>
      </c>
      <c r="J2390" s="2">
        <f>I2390+1</f>
        <v>2012</v>
      </c>
      <c r="K2390" s="2">
        <f>J2390+1</f>
        <v>2013</v>
      </c>
      <c r="L2390" s="2">
        <f t="shared" ref="L2390:S2390" si="1214">L2384</f>
        <v>2014</v>
      </c>
      <c r="M2390" s="2">
        <f t="shared" si="1214"/>
        <v>2015</v>
      </c>
      <c r="N2390" s="2">
        <f t="shared" si="1214"/>
        <v>2016</v>
      </c>
      <c r="O2390" s="2">
        <f t="shared" si="1214"/>
        <v>2017</v>
      </c>
      <c r="P2390" s="2">
        <f t="shared" si="1214"/>
        <v>2018</v>
      </c>
      <c r="Q2390" s="2">
        <f t="shared" si="1214"/>
        <v>2019</v>
      </c>
      <c r="R2390" s="2">
        <f t="shared" si="1214"/>
        <v>2020</v>
      </c>
      <c r="S2390" s="2">
        <f t="shared" si="1214"/>
        <v>2021</v>
      </c>
      <c r="T2390" s="2">
        <f t="shared" ref="T2390:U2390" si="1215">T2384</f>
        <v>2022</v>
      </c>
      <c r="U2390" s="2">
        <f t="shared" si="1215"/>
        <v>2023</v>
      </c>
      <c r="V2390" s="2">
        <f t="shared" ref="V2390" si="1216">V2384</f>
        <v>2024</v>
      </c>
    </row>
    <row r="2391" spans="1:22" s="276" customFormat="1">
      <c r="A2391" s="1"/>
      <c r="B2391" s="1"/>
      <c r="C2391" s="1"/>
      <c r="D2391" s="1"/>
      <c r="E2391" s="1"/>
      <c r="F2391" s="1"/>
      <c r="G2391" s="60" t="s">
        <v>10</v>
      </c>
      <c r="H2391" s="55"/>
      <c r="I2391" s="38">
        <f>IF($J52= "Eligible", I2388 * 'Facility Detail'!$G$3472, 0 )</f>
        <v>0</v>
      </c>
      <c r="J2391" s="11">
        <f>IF($J52= "Eligible", J2388 * 'Facility Detail'!$G$3472, 0 )</f>
        <v>0</v>
      </c>
      <c r="K2391" s="11">
        <f>IF($J52= "Eligible", K2388 * 'Facility Detail'!$G$3472, 0 )</f>
        <v>0</v>
      </c>
      <c r="L2391" s="11">
        <f>IF($J52= "Eligible", L2388 * 'Facility Detail'!$G$3472, 0 )</f>
        <v>0</v>
      </c>
      <c r="M2391" s="11">
        <f>IF($J52= "Eligible", M2388 * 'Facility Detail'!$G$3472, 0 )</f>
        <v>0</v>
      </c>
      <c r="N2391" s="11">
        <f>IF($J52= "Eligible", N2388 * 'Facility Detail'!$G$3472, 0 )</f>
        <v>0</v>
      </c>
      <c r="O2391" s="11">
        <f>IF($J52= "Eligible", O2388 * 'Facility Detail'!$G$3472, 0 )</f>
        <v>0</v>
      </c>
      <c r="P2391" s="11">
        <f>IF($J52= "Eligible", P2388 * 'Facility Detail'!$G$3472, 0 )</f>
        <v>0</v>
      </c>
      <c r="Q2391" s="11">
        <f>IF($J52= "Eligible", Q2388 * 'Facility Detail'!$G$3472, 0 )</f>
        <v>0</v>
      </c>
      <c r="R2391" s="11">
        <f>IF($J52= "Eligible", R2388 * 'Facility Detail'!$G$3472, 0 )</f>
        <v>0</v>
      </c>
      <c r="S2391" s="11">
        <f>IF($J52= "Eligible", S2388 * 'Facility Detail'!$G$3472, 0 )</f>
        <v>0</v>
      </c>
      <c r="T2391" s="11">
        <f>IF($J52= "Eligible", T2388 * 'Facility Detail'!$G$3472, 0 )</f>
        <v>0</v>
      </c>
      <c r="U2391" s="11">
        <f>IF($J52= "Eligible", U2388 * 'Facility Detail'!$G$3472, 0 )</f>
        <v>0</v>
      </c>
      <c r="V2391" s="370">
        <f>IF($J52= "Eligible", V2388 * 'Facility Detail'!$G$3472, 0 )</f>
        <v>0</v>
      </c>
    </row>
    <row r="2392" spans="1:22" s="276" customFormat="1">
      <c r="A2392" s="1"/>
      <c r="B2392" s="1"/>
      <c r="C2392" s="1"/>
      <c r="D2392" s="1"/>
      <c r="E2392" s="1"/>
      <c r="F2392" s="1"/>
      <c r="G2392" s="60" t="s">
        <v>6</v>
      </c>
      <c r="H2392" s="55"/>
      <c r="I2392" s="39">
        <f t="shared" ref="I2392:V2392" si="1217">IF($K52= "Eligible", I2388, 0 )</f>
        <v>0</v>
      </c>
      <c r="J2392" s="187">
        <f t="shared" si="1217"/>
        <v>0</v>
      </c>
      <c r="K2392" s="187">
        <f t="shared" si="1217"/>
        <v>0</v>
      </c>
      <c r="L2392" s="187">
        <f t="shared" si="1217"/>
        <v>0</v>
      </c>
      <c r="M2392" s="187">
        <f t="shared" si="1217"/>
        <v>0</v>
      </c>
      <c r="N2392" s="187">
        <f t="shared" si="1217"/>
        <v>0</v>
      </c>
      <c r="O2392" s="187">
        <f t="shared" si="1217"/>
        <v>0</v>
      </c>
      <c r="P2392" s="187">
        <f t="shared" si="1217"/>
        <v>0</v>
      </c>
      <c r="Q2392" s="187">
        <f t="shared" si="1217"/>
        <v>0</v>
      </c>
      <c r="R2392" s="187">
        <f t="shared" si="1217"/>
        <v>0</v>
      </c>
      <c r="S2392" s="187">
        <f t="shared" si="1217"/>
        <v>0</v>
      </c>
      <c r="T2392" s="187">
        <f t="shared" si="1217"/>
        <v>0</v>
      </c>
      <c r="U2392" s="187">
        <f t="shared" si="1217"/>
        <v>0</v>
      </c>
      <c r="V2392" s="371">
        <f t="shared" si="1217"/>
        <v>0</v>
      </c>
    </row>
    <row r="2393" spans="1:22" s="276" customFormat="1">
      <c r="A2393" s="1"/>
      <c r="B2393" s="1"/>
      <c r="C2393" s="1"/>
      <c r="D2393" s="1"/>
      <c r="E2393" s="1"/>
      <c r="F2393" s="1"/>
      <c r="G2393" s="26" t="s">
        <v>120</v>
      </c>
      <c r="H2393" s="6"/>
      <c r="I2393" s="32">
        <f t="shared" ref="I2393:N2393" si="1218">SUM(I2391:I2392)</f>
        <v>0</v>
      </c>
      <c r="J2393" s="33">
        <f t="shared" si="1218"/>
        <v>0</v>
      </c>
      <c r="K2393" s="33">
        <f t="shared" si="1218"/>
        <v>0</v>
      </c>
      <c r="L2393" s="33">
        <f t="shared" si="1218"/>
        <v>0</v>
      </c>
      <c r="M2393" s="33">
        <f t="shared" si="1218"/>
        <v>0</v>
      </c>
      <c r="N2393" s="33">
        <f t="shared" si="1218"/>
        <v>0</v>
      </c>
      <c r="O2393" s="33">
        <f t="shared" ref="O2393" si="1219">SUM(O2391:O2392)</f>
        <v>0</v>
      </c>
      <c r="P2393" s="33"/>
      <c r="Q2393" s="33"/>
      <c r="R2393" s="33"/>
      <c r="S2393" s="33"/>
      <c r="T2393" s="33"/>
      <c r="U2393" s="33"/>
      <c r="V2393" s="33"/>
    </row>
    <row r="2394" spans="1:22" s="276" customFormat="1">
      <c r="A2394" s="1"/>
      <c r="B2394" s="1"/>
      <c r="C2394" s="1"/>
      <c r="D2394" s="1"/>
      <c r="E2394" s="1"/>
      <c r="F2394" s="1"/>
      <c r="G2394" s="1"/>
      <c r="H2394" s="1"/>
      <c r="I2394" s="31"/>
      <c r="J2394" s="24"/>
      <c r="K2394" s="24"/>
      <c r="L2394" s="24"/>
      <c r="M2394" s="24"/>
      <c r="N2394" s="24"/>
      <c r="O2394" s="24"/>
      <c r="P2394" s="24"/>
      <c r="Q2394" s="24"/>
      <c r="R2394" s="24"/>
      <c r="S2394" s="24"/>
      <c r="T2394" s="24"/>
      <c r="U2394" s="24"/>
      <c r="V2394" s="24"/>
    </row>
    <row r="2395" spans="1:22" s="276" customFormat="1" ht="18.75">
      <c r="A2395" s="1"/>
      <c r="B2395" s="1"/>
      <c r="C2395" s="1"/>
      <c r="D2395" s="1"/>
      <c r="E2395" s="1"/>
      <c r="F2395" s="9" t="s">
        <v>30</v>
      </c>
      <c r="G2395" s="1"/>
      <c r="H2395" s="1"/>
      <c r="I2395" s="2">
        <v>2011</v>
      </c>
      <c r="J2395" s="2">
        <f>I2395+1</f>
        <v>2012</v>
      </c>
      <c r="K2395" s="2">
        <f>J2395+1</f>
        <v>2013</v>
      </c>
      <c r="L2395" s="2">
        <f t="shared" ref="L2395:S2395" si="1220">L2384</f>
        <v>2014</v>
      </c>
      <c r="M2395" s="2">
        <f t="shared" si="1220"/>
        <v>2015</v>
      </c>
      <c r="N2395" s="2">
        <f t="shared" si="1220"/>
        <v>2016</v>
      </c>
      <c r="O2395" s="2">
        <f t="shared" si="1220"/>
        <v>2017</v>
      </c>
      <c r="P2395" s="2">
        <f t="shared" si="1220"/>
        <v>2018</v>
      </c>
      <c r="Q2395" s="2">
        <f t="shared" si="1220"/>
        <v>2019</v>
      </c>
      <c r="R2395" s="2">
        <f t="shared" si="1220"/>
        <v>2020</v>
      </c>
      <c r="S2395" s="2">
        <f t="shared" si="1220"/>
        <v>2021</v>
      </c>
      <c r="T2395" s="2">
        <f t="shared" ref="T2395:U2395" si="1221">T2384</f>
        <v>2022</v>
      </c>
      <c r="U2395" s="2">
        <f t="shared" si="1221"/>
        <v>2023</v>
      </c>
      <c r="V2395" s="2">
        <f t="shared" ref="V2395" si="1222">V2384</f>
        <v>2024</v>
      </c>
    </row>
    <row r="2396" spans="1:22" s="276" customFormat="1">
      <c r="A2396" s="1"/>
      <c r="B2396" s="1"/>
      <c r="C2396" s="1"/>
      <c r="D2396" s="1"/>
      <c r="E2396" s="1"/>
      <c r="F2396" s="1"/>
      <c r="G2396" s="60" t="s">
        <v>47</v>
      </c>
      <c r="H2396" s="55"/>
      <c r="I2396" s="69"/>
      <c r="J2396" s="70"/>
      <c r="K2396" s="70"/>
      <c r="L2396" s="70"/>
      <c r="M2396" s="70"/>
      <c r="N2396" s="70"/>
      <c r="O2396" s="70"/>
      <c r="P2396" s="70"/>
      <c r="Q2396" s="70"/>
      <c r="R2396" s="70"/>
      <c r="S2396" s="70"/>
      <c r="T2396" s="70"/>
      <c r="U2396" s="70"/>
      <c r="V2396" s="372"/>
    </row>
    <row r="2397" spans="1:22" s="276" customFormat="1">
      <c r="A2397" s="1"/>
      <c r="B2397" s="1"/>
      <c r="C2397" s="1"/>
      <c r="D2397" s="1"/>
      <c r="E2397" s="1"/>
      <c r="F2397" s="1"/>
      <c r="G2397" s="61" t="s">
        <v>23</v>
      </c>
      <c r="H2397" s="129"/>
      <c r="I2397" s="71"/>
      <c r="J2397" s="72"/>
      <c r="K2397" s="72"/>
      <c r="L2397" s="72"/>
      <c r="M2397" s="72"/>
      <c r="N2397" s="72"/>
      <c r="O2397" s="72"/>
      <c r="P2397" s="72"/>
      <c r="Q2397" s="72"/>
      <c r="R2397" s="72"/>
      <c r="S2397" s="72"/>
      <c r="T2397" s="72"/>
      <c r="U2397" s="72"/>
      <c r="V2397" s="373"/>
    </row>
    <row r="2398" spans="1:22" s="276" customFormat="1">
      <c r="A2398" s="1"/>
      <c r="B2398" s="1"/>
      <c r="C2398" s="1"/>
      <c r="D2398" s="1"/>
      <c r="E2398" s="1"/>
      <c r="F2398" s="1"/>
      <c r="G2398" s="61" t="s">
        <v>89</v>
      </c>
      <c r="H2398" s="128"/>
      <c r="I2398" s="43"/>
      <c r="J2398" s="44"/>
      <c r="K2398" s="44"/>
      <c r="L2398" s="44"/>
      <c r="M2398" s="44"/>
      <c r="N2398" s="44"/>
      <c r="O2398" s="44"/>
      <c r="P2398" s="44"/>
      <c r="Q2398" s="44"/>
      <c r="R2398" s="44"/>
      <c r="S2398" s="44"/>
      <c r="T2398" s="44"/>
      <c r="U2398" s="44"/>
      <c r="V2398" s="374"/>
    </row>
    <row r="2399" spans="1:22" s="276" customFormat="1">
      <c r="A2399" s="1"/>
      <c r="B2399" s="1"/>
      <c r="C2399" s="1"/>
      <c r="D2399" s="1"/>
      <c r="E2399" s="1"/>
      <c r="F2399" s="1"/>
      <c r="G2399" s="26" t="s">
        <v>90</v>
      </c>
      <c r="H2399" s="1"/>
      <c r="I2399" s="7">
        <f t="shared" ref="I2399:O2399" si="1223">SUM(I2396:I2398)</f>
        <v>0</v>
      </c>
      <c r="J2399" s="7">
        <f t="shared" si="1223"/>
        <v>0</v>
      </c>
      <c r="K2399" s="7">
        <f t="shared" si="1223"/>
        <v>0</v>
      </c>
      <c r="L2399" s="7">
        <f t="shared" si="1223"/>
        <v>0</v>
      </c>
      <c r="M2399" s="7">
        <f t="shared" si="1223"/>
        <v>0</v>
      </c>
      <c r="N2399" s="7">
        <f t="shared" si="1223"/>
        <v>0</v>
      </c>
      <c r="O2399" s="7">
        <f t="shared" si="1223"/>
        <v>0</v>
      </c>
      <c r="P2399" s="7"/>
      <c r="Q2399" s="7"/>
      <c r="R2399" s="7"/>
      <c r="S2399" s="7"/>
      <c r="T2399" s="7"/>
      <c r="U2399" s="132"/>
      <c r="V2399" s="7"/>
    </row>
    <row r="2400" spans="1:22" s="276" customFormat="1">
      <c r="A2400" s="1"/>
      <c r="B2400" s="1"/>
      <c r="C2400" s="1"/>
      <c r="D2400" s="1"/>
      <c r="E2400" s="1"/>
      <c r="F2400" s="1"/>
      <c r="G2400" s="6"/>
      <c r="H2400" s="1"/>
      <c r="I2400" s="7"/>
      <c r="J2400" s="7"/>
      <c r="K2400" s="7"/>
      <c r="L2400" s="23"/>
      <c r="M2400" s="23"/>
      <c r="N2400" s="23"/>
      <c r="O2400" s="23"/>
      <c r="P2400" s="23"/>
      <c r="Q2400" s="23"/>
      <c r="R2400" s="23"/>
      <c r="S2400" s="23"/>
      <c r="T2400" s="23"/>
      <c r="U2400" s="23"/>
      <c r="V2400" s="23"/>
    </row>
    <row r="2401" spans="1:22" s="276" customFormat="1" ht="18.75">
      <c r="A2401" s="1"/>
      <c r="B2401" s="1"/>
      <c r="C2401" s="1"/>
      <c r="D2401" s="1"/>
      <c r="E2401" s="1"/>
      <c r="F2401" s="9" t="s">
        <v>100</v>
      </c>
      <c r="G2401" s="1"/>
      <c r="H2401" s="1"/>
      <c r="I2401" s="2">
        <v>2011</v>
      </c>
      <c r="J2401" s="2">
        <f t="shared" ref="J2401:R2401" si="1224">I2401+1</f>
        <v>2012</v>
      </c>
      <c r="K2401" s="2">
        <f t="shared" si="1224"/>
        <v>2013</v>
      </c>
      <c r="L2401" s="2">
        <f t="shared" si="1224"/>
        <v>2014</v>
      </c>
      <c r="M2401" s="2">
        <f>L2401+1</f>
        <v>2015</v>
      </c>
      <c r="N2401" s="2">
        <f t="shared" si="1224"/>
        <v>2016</v>
      </c>
      <c r="O2401" s="2">
        <f t="shared" si="1224"/>
        <v>2017</v>
      </c>
      <c r="P2401" s="2">
        <f t="shared" si="1224"/>
        <v>2018</v>
      </c>
      <c r="Q2401" s="2">
        <f t="shared" si="1224"/>
        <v>2019</v>
      </c>
      <c r="R2401" s="2">
        <f t="shared" si="1224"/>
        <v>2020</v>
      </c>
      <c r="S2401" s="2">
        <f>R2401+1</f>
        <v>2021</v>
      </c>
      <c r="T2401" s="2">
        <f>S2401+1</f>
        <v>2022</v>
      </c>
      <c r="U2401" s="2">
        <f>T2401+1</f>
        <v>2023</v>
      </c>
      <c r="V2401" s="2">
        <f>U2401+1</f>
        <v>2024</v>
      </c>
    </row>
    <row r="2402" spans="1:22" s="276" customFormat="1">
      <c r="A2402" s="1"/>
      <c r="B2402" s="1"/>
      <c r="C2402" s="1"/>
      <c r="D2402" s="1"/>
      <c r="E2402" s="1"/>
      <c r="F2402" s="1"/>
      <c r="G2402" s="60" t="s">
        <v>68</v>
      </c>
      <c r="H2402" s="55"/>
      <c r="I2402" s="3">
        <f>I2388</f>
        <v>0</v>
      </c>
      <c r="J2402" s="45">
        <f>I2402</f>
        <v>0</v>
      </c>
      <c r="K2402" s="102"/>
      <c r="L2402" s="102"/>
      <c r="M2402" s="102"/>
      <c r="N2402" s="102"/>
      <c r="O2402" s="102"/>
      <c r="P2402" s="102"/>
      <c r="Q2402" s="102"/>
      <c r="R2402" s="102"/>
      <c r="S2402" s="102"/>
      <c r="T2402" s="102"/>
      <c r="U2402" s="210"/>
      <c r="V2402" s="376"/>
    </row>
    <row r="2403" spans="1:22" s="276" customFormat="1">
      <c r="A2403" s="1"/>
      <c r="B2403" s="1"/>
      <c r="C2403" s="1"/>
      <c r="D2403" s="1"/>
      <c r="E2403" s="1"/>
      <c r="F2403" s="1"/>
      <c r="G2403" s="60" t="s">
        <v>69</v>
      </c>
      <c r="H2403" s="55"/>
      <c r="I2403" s="122">
        <f>J2403</f>
        <v>0</v>
      </c>
      <c r="J2403" s="10"/>
      <c r="K2403" s="58"/>
      <c r="L2403" s="58"/>
      <c r="M2403" s="58"/>
      <c r="N2403" s="58"/>
      <c r="O2403" s="58"/>
      <c r="P2403" s="58"/>
      <c r="Q2403" s="58"/>
      <c r="R2403" s="58"/>
      <c r="S2403" s="58"/>
      <c r="T2403" s="58"/>
      <c r="U2403" s="211"/>
      <c r="V2403" s="377"/>
    </row>
    <row r="2404" spans="1:22" s="276" customFormat="1">
      <c r="A2404" s="1"/>
      <c r="B2404" s="1"/>
      <c r="C2404" s="1"/>
      <c r="D2404" s="1"/>
      <c r="E2404" s="1"/>
      <c r="F2404" s="1"/>
      <c r="G2404" s="60" t="s">
        <v>70</v>
      </c>
      <c r="H2404" s="55"/>
      <c r="I2404" s="46"/>
      <c r="J2404" s="10">
        <f>J2388</f>
        <v>0</v>
      </c>
      <c r="K2404" s="54">
        <f>J2404</f>
        <v>0</v>
      </c>
      <c r="L2404" s="58"/>
      <c r="M2404" s="58"/>
      <c r="N2404" s="58"/>
      <c r="O2404" s="58"/>
      <c r="P2404" s="58"/>
      <c r="Q2404" s="58"/>
      <c r="R2404" s="58"/>
      <c r="S2404" s="58"/>
      <c r="T2404" s="58"/>
      <c r="U2404" s="211"/>
      <c r="V2404" s="377"/>
    </row>
    <row r="2405" spans="1:22" s="276" customFormat="1">
      <c r="A2405" s="1"/>
      <c r="B2405" s="1"/>
      <c r="C2405" s="1"/>
      <c r="D2405" s="1"/>
      <c r="E2405" s="1"/>
      <c r="F2405" s="1"/>
      <c r="G2405" s="60" t="s">
        <v>71</v>
      </c>
      <c r="H2405" s="55"/>
      <c r="I2405" s="46"/>
      <c r="J2405" s="54">
        <f>K2405</f>
        <v>0</v>
      </c>
      <c r="K2405" s="121"/>
      <c r="L2405" s="58"/>
      <c r="M2405" s="58"/>
      <c r="N2405" s="58"/>
      <c r="O2405" s="58"/>
      <c r="P2405" s="58"/>
      <c r="Q2405" s="58"/>
      <c r="R2405" s="58"/>
      <c r="S2405" s="58"/>
      <c r="T2405" s="58"/>
      <c r="U2405" s="211"/>
      <c r="V2405" s="377"/>
    </row>
    <row r="2406" spans="1:22" s="276" customFormat="1">
      <c r="A2406" s="1"/>
      <c r="B2406" s="1"/>
      <c r="C2406" s="1"/>
      <c r="D2406" s="1"/>
      <c r="E2406" s="1"/>
      <c r="F2406" s="1"/>
      <c r="G2406" s="60" t="s">
        <v>170</v>
      </c>
      <c r="H2406" s="55"/>
      <c r="I2406" s="46"/>
      <c r="J2406" s="114"/>
      <c r="K2406" s="10">
        <f>K2388</f>
        <v>0</v>
      </c>
      <c r="L2406" s="115">
        <f>K2406</f>
        <v>0</v>
      </c>
      <c r="M2406" s="58"/>
      <c r="N2406" s="58"/>
      <c r="O2406" s="58"/>
      <c r="P2406" s="58"/>
      <c r="Q2406" s="58"/>
      <c r="R2406" s="58"/>
      <c r="S2406" s="58"/>
      <c r="T2406" s="58"/>
      <c r="U2406" s="211"/>
      <c r="V2406" s="377"/>
    </row>
    <row r="2407" spans="1:22" s="276" customFormat="1">
      <c r="A2407" s="1"/>
      <c r="B2407" s="1"/>
      <c r="C2407" s="1"/>
      <c r="D2407" s="1"/>
      <c r="E2407" s="1"/>
      <c r="F2407" s="1"/>
      <c r="G2407" s="60" t="s">
        <v>171</v>
      </c>
      <c r="H2407" s="55"/>
      <c r="I2407" s="46"/>
      <c r="J2407" s="114"/>
      <c r="K2407" s="54">
        <f>L2407</f>
        <v>0</v>
      </c>
      <c r="L2407" s="10"/>
      <c r="M2407" s="58"/>
      <c r="N2407" s="58"/>
      <c r="O2407" s="58" t="s">
        <v>169</v>
      </c>
      <c r="P2407" s="58" t="s">
        <v>169</v>
      </c>
      <c r="Q2407" s="58" t="s">
        <v>169</v>
      </c>
      <c r="R2407" s="58"/>
      <c r="S2407" s="58"/>
      <c r="T2407" s="58"/>
      <c r="U2407" s="211"/>
      <c r="V2407" s="377"/>
    </row>
    <row r="2408" spans="1:22" s="276" customFormat="1">
      <c r="A2408" s="1"/>
      <c r="B2408" s="1"/>
      <c r="C2408" s="1"/>
      <c r="D2408" s="1"/>
      <c r="E2408" s="1"/>
      <c r="F2408" s="1"/>
      <c r="G2408" s="60" t="s">
        <v>172</v>
      </c>
      <c r="H2408" s="55"/>
      <c r="I2408" s="46"/>
      <c r="J2408" s="114"/>
      <c r="K2408" s="114"/>
      <c r="L2408" s="10">
        <f>L2388</f>
        <v>0</v>
      </c>
      <c r="M2408" s="115">
        <f>L2408</f>
        <v>0</v>
      </c>
      <c r="N2408" s="114"/>
      <c r="O2408" s="114"/>
      <c r="P2408" s="114"/>
      <c r="Q2408" s="114"/>
      <c r="R2408" s="114"/>
      <c r="S2408" s="114"/>
      <c r="T2408" s="114"/>
      <c r="U2408" s="140"/>
      <c r="V2408" s="378"/>
    </row>
    <row r="2409" spans="1:22" s="276" customFormat="1">
      <c r="A2409" s="1"/>
      <c r="B2409" s="1"/>
      <c r="C2409" s="1"/>
      <c r="D2409" s="1"/>
      <c r="E2409" s="1"/>
      <c r="F2409" s="1"/>
      <c r="G2409" s="60" t="s">
        <v>173</v>
      </c>
      <c r="H2409" s="55"/>
      <c r="I2409" s="46"/>
      <c r="J2409" s="114"/>
      <c r="K2409" s="114"/>
      <c r="L2409" s="116"/>
      <c r="M2409" s="10"/>
      <c r="N2409" s="114"/>
      <c r="O2409" s="114"/>
      <c r="P2409" s="114"/>
      <c r="Q2409" s="114"/>
      <c r="R2409" s="114"/>
      <c r="S2409" s="114"/>
      <c r="T2409" s="114"/>
      <c r="U2409" s="140"/>
      <c r="V2409" s="378"/>
    </row>
    <row r="2410" spans="1:22" s="276" customFormat="1">
      <c r="A2410" s="1"/>
      <c r="B2410" s="1"/>
      <c r="C2410" s="1"/>
      <c r="D2410" s="1"/>
      <c r="E2410" s="1"/>
      <c r="F2410" s="1"/>
      <c r="G2410" s="60" t="s">
        <v>174</v>
      </c>
      <c r="H2410" s="55"/>
      <c r="I2410" s="46"/>
      <c r="J2410" s="114"/>
      <c r="K2410" s="114"/>
      <c r="L2410" s="114"/>
      <c r="M2410" s="10">
        <f>M2388</f>
        <v>2500</v>
      </c>
      <c r="N2410" s="115">
        <f>M2410</f>
        <v>2500</v>
      </c>
      <c r="O2410" s="58"/>
      <c r="P2410" s="58"/>
      <c r="Q2410" s="58"/>
      <c r="R2410" s="58"/>
      <c r="S2410" s="58"/>
      <c r="T2410" s="58"/>
      <c r="U2410" s="211"/>
      <c r="V2410" s="377"/>
    </row>
    <row r="2411" spans="1:22" s="276" customFormat="1">
      <c r="A2411" s="1"/>
      <c r="B2411" s="1"/>
      <c r="C2411" s="1"/>
      <c r="D2411" s="1"/>
      <c r="E2411" s="1"/>
      <c r="F2411" s="1"/>
      <c r="G2411" s="60" t="s">
        <v>175</v>
      </c>
      <c r="H2411" s="1"/>
      <c r="I2411" s="46"/>
      <c r="J2411" s="114"/>
      <c r="K2411" s="114"/>
      <c r="L2411" s="114"/>
      <c r="M2411" s="54"/>
      <c r="N2411" s="117"/>
      <c r="O2411" s="58"/>
      <c r="P2411" s="58"/>
      <c r="Q2411" s="58"/>
      <c r="R2411" s="58"/>
      <c r="S2411" s="58"/>
      <c r="T2411" s="58"/>
      <c r="U2411" s="211"/>
      <c r="V2411" s="377"/>
    </row>
    <row r="2412" spans="1:22" s="276" customFormat="1">
      <c r="A2412" s="1"/>
      <c r="B2412" s="1"/>
      <c r="C2412" s="1"/>
      <c r="D2412" s="1"/>
      <c r="E2412" s="1"/>
      <c r="F2412" s="1"/>
      <c r="G2412" s="60" t="s">
        <v>176</v>
      </c>
      <c r="H2412" s="1"/>
      <c r="I2412" s="46"/>
      <c r="J2412" s="114"/>
      <c r="K2412" s="114"/>
      <c r="L2412" s="114"/>
      <c r="M2412" s="114"/>
      <c r="N2412" s="117">
        <f>N2388</f>
        <v>8225</v>
      </c>
      <c r="O2412" s="54">
        <f>N2412</f>
        <v>8225</v>
      </c>
      <c r="P2412" s="58"/>
      <c r="Q2412" s="58"/>
      <c r="R2412" s="58"/>
      <c r="S2412" s="58"/>
      <c r="T2412" s="58"/>
      <c r="U2412" s="211"/>
      <c r="V2412" s="377"/>
    </row>
    <row r="2413" spans="1:22" s="276" customFormat="1">
      <c r="A2413" s="1"/>
      <c r="B2413" s="1"/>
      <c r="C2413" s="1"/>
      <c r="D2413" s="1"/>
      <c r="E2413" s="1"/>
      <c r="F2413" s="1"/>
      <c r="G2413" s="60" t="s">
        <v>167</v>
      </c>
      <c r="H2413" s="1"/>
      <c r="I2413" s="46"/>
      <c r="J2413" s="114"/>
      <c r="K2413" s="114"/>
      <c r="L2413" s="114"/>
      <c r="M2413" s="114"/>
      <c r="N2413" s="116"/>
      <c r="O2413" s="117"/>
      <c r="P2413" s="58"/>
      <c r="Q2413" s="58"/>
      <c r="R2413" s="58"/>
      <c r="S2413" s="58"/>
      <c r="T2413" s="58"/>
      <c r="U2413" s="211"/>
      <c r="V2413" s="377"/>
    </row>
    <row r="2414" spans="1:22" s="276" customFormat="1">
      <c r="A2414" s="1"/>
      <c r="B2414" s="1"/>
      <c r="C2414" s="1"/>
      <c r="D2414" s="1"/>
      <c r="E2414" s="1"/>
      <c r="F2414" s="1"/>
      <c r="G2414" s="60" t="s">
        <v>168</v>
      </c>
      <c r="H2414" s="1"/>
      <c r="I2414" s="47"/>
      <c r="J2414" s="104"/>
      <c r="K2414" s="104"/>
      <c r="L2414" s="104"/>
      <c r="M2414" s="104"/>
      <c r="N2414" s="104"/>
      <c r="O2414" s="118"/>
      <c r="P2414" s="262"/>
      <c r="Q2414" s="188"/>
      <c r="R2414" s="188"/>
      <c r="S2414" s="188"/>
      <c r="T2414" s="188"/>
      <c r="U2414" s="364"/>
      <c r="V2414" s="383"/>
    </row>
    <row r="2415" spans="1:22" s="276" customFormat="1">
      <c r="A2415" s="1"/>
      <c r="B2415" s="1" t="s">
        <v>276</v>
      </c>
      <c r="C2415" s="1"/>
      <c r="D2415" s="1"/>
      <c r="E2415" s="1"/>
      <c r="F2415" s="1"/>
      <c r="G2415" s="26" t="s">
        <v>17</v>
      </c>
      <c r="H2415" s="1"/>
      <c r="I2415" s="7">
        <f xml:space="preserve"> I2403 - I2402</f>
        <v>0</v>
      </c>
      <c r="J2415" s="7">
        <f xml:space="preserve"> J2402 + J2405 - J2404 - J2403</f>
        <v>0</v>
      </c>
      <c r="K2415" s="7">
        <f>K2404 - K2405 -K2406</f>
        <v>0</v>
      </c>
      <c r="L2415" s="7">
        <f>L2406-L2407-L2408</f>
        <v>0</v>
      </c>
      <c r="M2415" s="7">
        <f>M2408-M2409-M2410</f>
        <v>-2500</v>
      </c>
      <c r="N2415" s="156">
        <f>N2410-N2411-N2412</f>
        <v>-5725</v>
      </c>
      <c r="O2415" s="156">
        <f>O2412-O2413-O2414</f>
        <v>8225</v>
      </c>
      <c r="P2415" s="7">
        <f t="shared" ref="P2415:U2415" si="1225">P2414</f>
        <v>0</v>
      </c>
      <c r="Q2415" s="7">
        <f t="shared" si="1225"/>
        <v>0</v>
      </c>
      <c r="R2415" s="7">
        <f t="shared" si="1225"/>
        <v>0</v>
      </c>
      <c r="S2415" s="7">
        <f t="shared" si="1225"/>
        <v>0</v>
      </c>
      <c r="T2415" s="7">
        <f t="shared" si="1225"/>
        <v>0</v>
      </c>
      <c r="U2415" s="132">
        <f t="shared" si="1225"/>
        <v>0</v>
      </c>
      <c r="V2415" s="7">
        <f t="shared" ref="V2415" si="1226">V2414</f>
        <v>0</v>
      </c>
    </row>
    <row r="2416" spans="1:22" s="276" customFormat="1">
      <c r="A2416" s="1"/>
      <c r="B2416" s="1"/>
      <c r="C2416" s="1"/>
      <c r="D2416" s="1"/>
      <c r="E2416" s="1"/>
      <c r="F2416" s="1"/>
      <c r="G2416" s="6"/>
      <c r="H2416" s="1"/>
      <c r="I2416" s="7"/>
      <c r="J2416" s="7"/>
      <c r="K2416" s="7"/>
      <c r="L2416" s="23"/>
      <c r="M2416" s="23"/>
      <c r="N2416" s="23"/>
      <c r="O2416" s="23"/>
      <c r="P2416" s="23"/>
      <c r="Q2416" s="23"/>
      <c r="R2416" s="23"/>
      <c r="S2416" s="23"/>
      <c r="T2416" s="23"/>
      <c r="U2416" s="23"/>
      <c r="V2416" s="23"/>
    </row>
    <row r="2417" spans="1:22" s="276" customFormat="1">
      <c r="A2417" s="1"/>
      <c r="B2417" s="1"/>
      <c r="C2417" s="1"/>
      <c r="D2417" s="1"/>
      <c r="E2417" s="1"/>
      <c r="F2417" s="1"/>
      <c r="G2417" s="26" t="s">
        <v>12</v>
      </c>
      <c r="H2417" s="55"/>
      <c r="I2417" s="149"/>
      <c r="J2417" s="150"/>
      <c r="K2417" s="150"/>
      <c r="L2417" s="150"/>
      <c r="M2417" s="150"/>
      <c r="N2417" s="150"/>
      <c r="O2417" s="150"/>
      <c r="P2417" s="150"/>
      <c r="Q2417" s="150"/>
      <c r="R2417" s="150"/>
      <c r="S2417" s="150"/>
      <c r="T2417" s="150"/>
      <c r="U2417" s="150"/>
      <c r="V2417" s="384"/>
    </row>
    <row r="2418" spans="1:22" s="276" customFormat="1">
      <c r="A2418" s="1"/>
      <c r="B2418" s="1"/>
      <c r="C2418" s="1"/>
      <c r="D2418" s="1"/>
      <c r="E2418" s="1"/>
      <c r="F2418" s="1"/>
      <c r="G2418" s="6"/>
      <c r="H2418" s="1"/>
      <c r="I2418" s="148"/>
      <c r="J2418" s="148"/>
      <c r="K2418" s="148"/>
      <c r="L2418" s="148"/>
      <c r="M2418" s="148"/>
      <c r="N2418" s="148"/>
      <c r="O2418" s="148"/>
      <c r="P2418" s="148"/>
      <c r="Q2418" s="148"/>
      <c r="R2418" s="148"/>
      <c r="S2418" s="148"/>
      <c r="T2418" s="148"/>
      <c r="U2418" s="148"/>
      <c r="V2418" s="148"/>
    </row>
    <row r="2419" spans="1:22" s="276" customFormat="1" ht="18.75">
      <c r="A2419" s="1"/>
      <c r="B2419" s="1"/>
      <c r="C2419" s="1" t="s">
        <v>276</v>
      </c>
      <c r="D2419" s="1" t="s">
        <v>277</v>
      </c>
      <c r="E2419" s="1" t="s">
        <v>107</v>
      </c>
      <c r="F2419" s="9" t="s">
        <v>26</v>
      </c>
      <c r="G2419" s="1"/>
      <c r="H2419" s="55"/>
      <c r="I2419" s="151">
        <f t="shared" ref="I2419:S2419" si="1227" xml:space="preserve"> I2388 + I2393 - I2399 + I2415 + I2417</f>
        <v>0</v>
      </c>
      <c r="J2419" s="152">
        <f t="shared" si="1227"/>
        <v>0</v>
      </c>
      <c r="K2419" s="152">
        <f t="shared" si="1227"/>
        <v>0</v>
      </c>
      <c r="L2419" s="152">
        <f t="shared" si="1227"/>
        <v>0</v>
      </c>
      <c r="M2419" s="152">
        <f t="shared" si="1227"/>
        <v>0</v>
      </c>
      <c r="N2419" s="152">
        <f t="shared" si="1227"/>
        <v>2500</v>
      </c>
      <c r="O2419" s="152">
        <f t="shared" si="1227"/>
        <v>8225</v>
      </c>
      <c r="P2419" s="152">
        <f t="shared" si="1227"/>
        <v>0</v>
      </c>
      <c r="Q2419" s="152">
        <f t="shared" si="1227"/>
        <v>0</v>
      </c>
      <c r="R2419" s="152">
        <f t="shared" si="1227"/>
        <v>0</v>
      </c>
      <c r="S2419" s="152">
        <f t="shared" si="1227"/>
        <v>0</v>
      </c>
      <c r="T2419" s="152">
        <f t="shared" ref="T2419:U2419" si="1228" xml:space="preserve"> T2388 + T2393 - T2399 + T2415 + T2417</f>
        <v>0</v>
      </c>
      <c r="U2419" s="152">
        <f t="shared" si="1228"/>
        <v>0</v>
      </c>
      <c r="V2419" s="385">
        <f t="shared" ref="V2419" si="1229" xml:space="preserve"> V2388 + V2393 - V2399 + V2415 + V2417</f>
        <v>0</v>
      </c>
    </row>
    <row r="2420" spans="1:22" s="276" customFormat="1">
      <c r="A2420" s="1"/>
      <c r="B2420" s="1"/>
      <c r="C2420" s="1"/>
      <c r="D2420" s="1"/>
      <c r="E2420" s="1"/>
      <c r="F2420" s="1"/>
      <c r="G2420" s="6"/>
      <c r="H2420" s="1"/>
      <c r="I2420" s="7"/>
      <c r="J2420" s="7"/>
      <c r="K2420" s="7"/>
      <c r="L2420" s="23"/>
      <c r="M2420" s="23"/>
      <c r="N2420" s="23"/>
      <c r="O2420" s="23"/>
      <c r="P2420" s="23"/>
      <c r="Q2420" s="23"/>
      <c r="R2420" s="23"/>
      <c r="S2420" s="23"/>
      <c r="T2420" s="23"/>
      <c r="U2420" s="23"/>
      <c r="V2420" s="23"/>
    </row>
    <row r="2421" spans="1:22" s="276" customFormat="1" ht="15.75" thickBot="1">
      <c r="A2421" s="1"/>
      <c r="B2421" s="1"/>
      <c r="C2421" s="1"/>
      <c r="D2421" s="1"/>
      <c r="E2421" s="1"/>
      <c r="F2421" s="1"/>
      <c r="G2421" s="1"/>
      <c r="H2421" s="1"/>
      <c r="I2421" s="1"/>
      <c r="J2421" s="1"/>
      <c r="K2421" s="1"/>
      <c r="L2421" s="1"/>
      <c r="M2421" s="1"/>
      <c r="N2421" s="1"/>
      <c r="O2421" s="1"/>
      <c r="P2421" s="1"/>
      <c r="Q2421" s="1"/>
      <c r="R2421" s="1"/>
      <c r="S2421" s="1"/>
      <c r="T2421" s="1"/>
      <c r="U2421" s="1"/>
      <c r="V2421" s="1"/>
    </row>
    <row r="2422" spans="1:22" s="276" customFormat="1" ht="15.75" thickBot="1">
      <c r="A2422" s="1"/>
      <c r="B2422" s="1"/>
      <c r="C2422" s="1"/>
      <c r="D2422" s="1"/>
      <c r="E2422" s="1"/>
      <c r="F2422" s="8"/>
      <c r="G2422" s="8"/>
      <c r="H2422" s="8"/>
      <c r="I2422" s="8"/>
      <c r="J2422" s="8"/>
      <c r="K2422" s="8"/>
      <c r="L2422" s="8"/>
      <c r="M2422" s="8"/>
      <c r="N2422" s="8"/>
      <c r="O2422" s="8"/>
      <c r="P2422" s="8"/>
      <c r="Q2422" s="8"/>
      <c r="R2422" s="8"/>
      <c r="S2422" s="8"/>
      <c r="T2422" s="8"/>
      <c r="U2422" s="8"/>
      <c r="V2422" s="8"/>
    </row>
    <row r="2423" spans="1:22" s="276" customFormat="1" ht="21.75" thickBot="1">
      <c r="A2423" s="1"/>
      <c r="B2423" s="1"/>
      <c r="C2423" s="1"/>
      <c r="D2423" s="1"/>
      <c r="E2423" s="1"/>
      <c r="F2423" s="13" t="s">
        <v>4</v>
      </c>
      <c r="G2423" s="13"/>
      <c r="H2423" s="179" t="str">
        <f>G53</f>
        <v>Nine Canyon Wind Project - Nine Canyon Phase 3 - REC Only</v>
      </c>
      <c r="I2423" s="180"/>
      <c r="J2423" s="190"/>
      <c r="K2423" s="168"/>
      <c r="L2423" s="1"/>
      <c r="M2423" s="1"/>
      <c r="N2423" s="1"/>
      <c r="O2423" s="1"/>
      <c r="P2423" s="1"/>
      <c r="Q2423" s="1"/>
      <c r="R2423" s="1"/>
      <c r="S2423" s="1"/>
      <c r="T2423" s="1"/>
      <c r="U2423" s="1"/>
      <c r="V2423" s="1"/>
    </row>
    <row r="2424" spans="1:22" s="276" customFormat="1">
      <c r="A2424" s="1"/>
      <c r="B2424" s="1"/>
      <c r="C2424" s="1"/>
      <c r="D2424" s="1"/>
      <c r="E2424" s="1"/>
      <c r="F2424" s="1"/>
      <c r="G2424" s="1"/>
      <c r="H2424" s="1"/>
      <c r="I2424" s="1"/>
      <c r="J2424" s="1"/>
      <c r="K2424" s="1"/>
      <c r="L2424" s="1"/>
      <c r="M2424" s="1"/>
      <c r="N2424" s="1"/>
      <c r="O2424" s="1"/>
      <c r="P2424" s="1"/>
      <c r="Q2424" s="1"/>
      <c r="R2424" s="1"/>
      <c r="S2424" s="1"/>
      <c r="T2424" s="1"/>
      <c r="U2424" s="1"/>
      <c r="V2424" s="1"/>
    </row>
    <row r="2425" spans="1:22" s="276" customFormat="1" ht="18.75">
      <c r="A2425" s="1"/>
      <c r="B2425" s="1"/>
      <c r="C2425" s="1"/>
      <c r="D2425" s="1"/>
      <c r="E2425" s="1"/>
      <c r="F2425" s="9" t="s">
        <v>21</v>
      </c>
      <c r="G2425" s="9"/>
      <c r="H2425" s="1"/>
      <c r="I2425" s="2">
        <v>2011</v>
      </c>
      <c r="J2425" s="2">
        <f>I2425+1</f>
        <v>2012</v>
      </c>
      <c r="K2425" s="2">
        <f t="shared" ref="K2425:R2425" si="1230">J2425+1</f>
        <v>2013</v>
      </c>
      <c r="L2425" s="2">
        <f t="shared" si="1230"/>
        <v>2014</v>
      </c>
      <c r="M2425" s="2">
        <f>L2425+1</f>
        <v>2015</v>
      </c>
      <c r="N2425" s="2">
        <f t="shared" si="1230"/>
        <v>2016</v>
      </c>
      <c r="O2425" s="2">
        <f t="shared" si="1230"/>
        <v>2017</v>
      </c>
      <c r="P2425" s="2">
        <f t="shared" si="1230"/>
        <v>2018</v>
      </c>
      <c r="Q2425" s="2">
        <f t="shared" si="1230"/>
        <v>2019</v>
      </c>
      <c r="R2425" s="2">
        <f t="shared" si="1230"/>
        <v>2020</v>
      </c>
      <c r="S2425" s="2">
        <f>R2425+1</f>
        <v>2021</v>
      </c>
      <c r="T2425" s="2">
        <f>S2425+1</f>
        <v>2022</v>
      </c>
      <c r="U2425" s="2">
        <f>T2425+1</f>
        <v>2023</v>
      </c>
      <c r="V2425" s="2">
        <f>U2425+1</f>
        <v>2024</v>
      </c>
    </row>
    <row r="2426" spans="1:22" s="276" customFormat="1">
      <c r="A2426" s="1"/>
      <c r="B2426" s="1"/>
      <c r="C2426" s="1"/>
      <c r="D2426" s="1"/>
      <c r="E2426" s="1"/>
      <c r="F2426" s="1"/>
      <c r="G2426" s="60" t="str">
        <f>"Total MWh Produced / Purchased from " &amp; H2423</f>
        <v>Total MWh Produced / Purchased from Nine Canyon Wind Project - Nine Canyon Phase 3 - REC Only</v>
      </c>
      <c r="H2426" s="55"/>
      <c r="I2426" s="3"/>
      <c r="J2426" s="4"/>
      <c r="K2426" s="4"/>
      <c r="L2426" s="4"/>
      <c r="M2426" s="4"/>
      <c r="N2426" s="4">
        <v>4668</v>
      </c>
      <c r="O2426" s="4"/>
      <c r="P2426" s="4"/>
      <c r="Q2426" s="4"/>
      <c r="R2426" s="4"/>
      <c r="S2426" s="4"/>
      <c r="T2426" s="4"/>
      <c r="U2426" s="4"/>
      <c r="V2426" s="369"/>
    </row>
    <row r="2427" spans="1:22" s="276" customFormat="1">
      <c r="A2427" s="1"/>
      <c r="B2427" s="1"/>
      <c r="C2427" s="1"/>
      <c r="D2427" s="1"/>
      <c r="E2427" s="1"/>
      <c r="F2427" s="1"/>
      <c r="G2427" s="60" t="s">
        <v>25</v>
      </c>
      <c r="H2427" s="55"/>
      <c r="I2427" s="260"/>
      <c r="J2427" s="41"/>
      <c r="K2427" s="41"/>
      <c r="L2427" s="41"/>
      <c r="M2427" s="41"/>
      <c r="N2427" s="41">
        <v>1</v>
      </c>
      <c r="O2427" s="41"/>
      <c r="P2427" s="41"/>
      <c r="Q2427" s="41"/>
      <c r="R2427" s="41"/>
      <c r="S2427" s="41"/>
      <c r="T2427" s="41"/>
      <c r="U2427" s="41"/>
      <c r="V2427" s="381"/>
    </row>
    <row r="2428" spans="1:22" s="276" customFormat="1">
      <c r="A2428" s="1"/>
      <c r="B2428" s="1"/>
      <c r="C2428" s="1"/>
      <c r="D2428" s="1"/>
      <c r="E2428" s="1"/>
      <c r="F2428" s="1"/>
      <c r="G2428" s="60" t="s">
        <v>20</v>
      </c>
      <c r="H2428" s="55"/>
      <c r="I2428" s="261"/>
      <c r="J2428" s="36"/>
      <c r="K2428" s="36"/>
      <c r="L2428" s="36"/>
      <c r="M2428" s="36"/>
      <c r="N2428" s="36">
        <v>1</v>
      </c>
      <c r="O2428" s="36"/>
      <c r="P2428" s="36"/>
      <c r="Q2428" s="36"/>
      <c r="R2428" s="36"/>
      <c r="S2428" s="36"/>
      <c r="T2428" s="36"/>
      <c r="U2428" s="36"/>
      <c r="V2428" s="382"/>
    </row>
    <row r="2429" spans="1:22" s="276" customFormat="1">
      <c r="A2429" s="1" t="s">
        <v>298</v>
      </c>
      <c r="B2429" s="1"/>
      <c r="C2429" s="1"/>
      <c r="D2429" s="1"/>
      <c r="E2429" s="1"/>
      <c r="F2429" s="1"/>
      <c r="G2429" s="26" t="s">
        <v>22</v>
      </c>
      <c r="H2429" s="6"/>
      <c r="I2429" s="30">
        <v>0</v>
      </c>
      <c r="J2429" s="30">
        <v>0</v>
      </c>
      <c r="K2429" s="30">
        <v>0</v>
      </c>
      <c r="L2429" s="30">
        <v>0</v>
      </c>
      <c r="M2429" s="30">
        <v>0</v>
      </c>
      <c r="N2429" s="155">
        <v>4668</v>
      </c>
      <c r="O2429" s="155">
        <v>0</v>
      </c>
      <c r="P2429" s="155">
        <v>0</v>
      </c>
      <c r="Q2429" s="155">
        <v>0</v>
      </c>
      <c r="R2429" s="155">
        <v>0</v>
      </c>
      <c r="S2429" s="155">
        <v>0</v>
      </c>
      <c r="T2429" s="155">
        <v>0</v>
      </c>
      <c r="U2429" s="155">
        <v>0</v>
      </c>
      <c r="V2429" s="155">
        <v>0</v>
      </c>
    </row>
    <row r="2430" spans="1:22" s="276" customFormat="1">
      <c r="A2430" s="1"/>
      <c r="B2430" s="1"/>
      <c r="C2430" s="1"/>
      <c r="D2430" s="1"/>
      <c r="E2430" s="1"/>
      <c r="F2430" s="1"/>
      <c r="G2430" s="1"/>
      <c r="H2430" s="1"/>
      <c r="I2430" s="29"/>
      <c r="J2430" s="29"/>
      <c r="K2430" s="29"/>
      <c r="L2430" s="29"/>
      <c r="M2430" s="29"/>
      <c r="N2430" s="20"/>
      <c r="O2430" s="20"/>
      <c r="P2430" s="20"/>
      <c r="Q2430" s="20"/>
      <c r="R2430" s="20"/>
      <c r="S2430" s="20"/>
      <c r="T2430" s="20"/>
      <c r="U2430" s="20"/>
      <c r="V2430" s="20"/>
    </row>
    <row r="2431" spans="1:22" s="276" customFormat="1" ht="18.75">
      <c r="A2431" s="1"/>
      <c r="B2431" s="1"/>
      <c r="C2431" s="1"/>
      <c r="D2431" s="1"/>
      <c r="E2431" s="1"/>
      <c r="F2431" s="9" t="s">
        <v>118</v>
      </c>
      <c r="G2431" s="1"/>
      <c r="H2431" s="1"/>
      <c r="I2431" s="2">
        <v>2011</v>
      </c>
      <c r="J2431" s="2">
        <f>I2431+1</f>
        <v>2012</v>
      </c>
      <c r="K2431" s="2">
        <f t="shared" ref="K2431:R2431" si="1231">J2431+1</f>
        <v>2013</v>
      </c>
      <c r="L2431" s="2">
        <f t="shared" si="1231"/>
        <v>2014</v>
      </c>
      <c r="M2431" s="2">
        <f>L2431+1</f>
        <v>2015</v>
      </c>
      <c r="N2431" s="2">
        <f t="shared" si="1231"/>
        <v>2016</v>
      </c>
      <c r="O2431" s="2">
        <f t="shared" si="1231"/>
        <v>2017</v>
      </c>
      <c r="P2431" s="2">
        <f t="shared" si="1231"/>
        <v>2018</v>
      </c>
      <c r="Q2431" s="2">
        <f t="shared" si="1231"/>
        <v>2019</v>
      </c>
      <c r="R2431" s="2">
        <f t="shared" si="1231"/>
        <v>2020</v>
      </c>
      <c r="S2431" s="2">
        <f>R2431+1</f>
        <v>2021</v>
      </c>
      <c r="T2431" s="2">
        <f>S2431+1</f>
        <v>2022</v>
      </c>
      <c r="U2431" s="2">
        <f>T2431+1</f>
        <v>2023</v>
      </c>
      <c r="V2431" s="2">
        <f>U2431+1</f>
        <v>2024</v>
      </c>
    </row>
    <row r="2432" spans="1:22" s="276" customFormat="1">
      <c r="A2432" s="1"/>
      <c r="B2432" s="1"/>
      <c r="C2432" s="1"/>
      <c r="D2432" s="1"/>
      <c r="E2432" s="1"/>
      <c r="F2432" s="1"/>
      <c r="G2432" s="60" t="s">
        <v>10</v>
      </c>
      <c r="H2432" s="55"/>
      <c r="I2432" s="38">
        <f>IF($J53= "Eligible", I2429 * 'Facility Detail'!$G$3472, 0 )</f>
        <v>0</v>
      </c>
      <c r="J2432" s="11">
        <v>0</v>
      </c>
      <c r="K2432" s="11">
        <v>0</v>
      </c>
      <c r="L2432" s="11">
        <v>0</v>
      </c>
      <c r="M2432" s="11">
        <v>0</v>
      </c>
      <c r="N2432" s="11">
        <v>0</v>
      </c>
      <c r="O2432" s="11">
        <v>0</v>
      </c>
      <c r="P2432" s="11">
        <v>0</v>
      </c>
      <c r="Q2432" s="11">
        <v>0</v>
      </c>
      <c r="R2432" s="11">
        <v>0</v>
      </c>
      <c r="S2432" s="11">
        <v>0</v>
      </c>
      <c r="T2432" s="11">
        <v>0</v>
      </c>
      <c r="U2432" s="11">
        <v>0</v>
      </c>
      <c r="V2432" s="370">
        <v>0</v>
      </c>
    </row>
    <row r="2433" spans="1:22" s="276" customFormat="1">
      <c r="A2433" s="1"/>
      <c r="B2433" s="1"/>
      <c r="C2433" s="1"/>
      <c r="D2433" s="1"/>
      <c r="E2433" s="1"/>
      <c r="F2433" s="1"/>
      <c r="G2433" s="60" t="s">
        <v>6</v>
      </c>
      <c r="H2433" s="55"/>
      <c r="I2433" s="39">
        <f>IF($K53= "Eligible", I2429, 0 )</f>
        <v>0</v>
      </c>
      <c r="J2433" s="187">
        <v>0</v>
      </c>
      <c r="K2433" s="187">
        <v>0</v>
      </c>
      <c r="L2433" s="187">
        <v>0</v>
      </c>
      <c r="M2433" s="187">
        <v>0</v>
      </c>
      <c r="N2433" s="187">
        <v>0</v>
      </c>
      <c r="O2433" s="187">
        <v>0</v>
      </c>
      <c r="P2433" s="187">
        <v>0</v>
      </c>
      <c r="Q2433" s="187">
        <v>0</v>
      </c>
      <c r="R2433" s="187">
        <v>0</v>
      </c>
      <c r="S2433" s="187">
        <v>0</v>
      </c>
      <c r="T2433" s="187">
        <v>0</v>
      </c>
      <c r="U2433" s="187">
        <v>0</v>
      </c>
      <c r="V2433" s="371">
        <v>0</v>
      </c>
    </row>
    <row r="2434" spans="1:22" s="276" customFormat="1">
      <c r="A2434" s="1"/>
      <c r="B2434" s="1"/>
      <c r="C2434" s="1"/>
      <c r="D2434" s="1"/>
      <c r="E2434" s="1"/>
      <c r="F2434" s="1"/>
      <c r="G2434" s="26" t="s">
        <v>120</v>
      </c>
      <c r="H2434" s="6"/>
      <c r="I2434" s="32">
        <v>0</v>
      </c>
      <c r="J2434" s="33">
        <v>0</v>
      </c>
      <c r="K2434" s="33">
        <v>0</v>
      </c>
      <c r="L2434" s="33">
        <v>0</v>
      </c>
      <c r="M2434" s="33">
        <v>0</v>
      </c>
      <c r="N2434" s="33">
        <v>0</v>
      </c>
      <c r="O2434" s="33">
        <v>0</v>
      </c>
      <c r="P2434" s="33">
        <v>0</v>
      </c>
      <c r="Q2434" s="33">
        <v>0</v>
      </c>
      <c r="R2434" s="33">
        <v>0</v>
      </c>
      <c r="S2434" s="33">
        <v>0</v>
      </c>
      <c r="T2434" s="33">
        <v>0</v>
      </c>
      <c r="U2434" s="33">
        <v>0</v>
      </c>
      <c r="V2434" s="33">
        <v>0</v>
      </c>
    </row>
    <row r="2435" spans="1:22" s="276" customFormat="1">
      <c r="A2435" s="1"/>
      <c r="B2435" s="1"/>
      <c r="C2435" s="1"/>
      <c r="D2435" s="1"/>
      <c r="E2435" s="1"/>
      <c r="F2435" s="1"/>
      <c r="G2435" s="1"/>
      <c r="H2435" s="1"/>
      <c r="I2435" s="31"/>
      <c r="J2435" s="24"/>
      <c r="K2435" s="24"/>
      <c r="L2435" s="24"/>
      <c r="M2435" s="24"/>
      <c r="N2435" s="24"/>
      <c r="O2435" s="24"/>
      <c r="P2435" s="24"/>
      <c r="Q2435" s="24"/>
      <c r="R2435" s="24"/>
      <c r="S2435" s="24"/>
      <c r="T2435" s="24"/>
      <c r="U2435" s="24"/>
      <c r="V2435" s="24"/>
    </row>
    <row r="2436" spans="1:22" s="276" customFormat="1" ht="18.75">
      <c r="A2436" s="1"/>
      <c r="B2436" s="1"/>
      <c r="C2436" s="1"/>
      <c r="D2436" s="1"/>
      <c r="E2436" s="1"/>
      <c r="F2436" s="9" t="s">
        <v>30</v>
      </c>
      <c r="G2436" s="1"/>
      <c r="H2436" s="1"/>
      <c r="I2436" s="2">
        <v>2011</v>
      </c>
      <c r="J2436" s="2">
        <f>I2436+1</f>
        <v>2012</v>
      </c>
      <c r="K2436" s="2">
        <f t="shared" ref="K2436:R2436" si="1232">J2436+1</f>
        <v>2013</v>
      </c>
      <c r="L2436" s="2">
        <f t="shared" si="1232"/>
        <v>2014</v>
      </c>
      <c r="M2436" s="2">
        <f>L2436+1</f>
        <v>2015</v>
      </c>
      <c r="N2436" s="2">
        <f t="shared" si="1232"/>
        <v>2016</v>
      </c>
      <c r="O2436" s="2">
        <f t="shared" si="1232"/>
        <v>2017</v>
      </c>
      <c r="P2436" s="2">
        <f t="shared" si="1232"/>
        <v>2018</v>
      </c>
      <c r="Q2436" s="2">
        <f t="shared" si="1232"/>
        <v>2019</v>
      </c>
      <c r="R2436" s="2">
        <f t="shared" si="1232"/>
        <v>2020</v>
      </c>
      <c r="S2436" s="2">
        <f>R2436+1</f>
        <v>2021</v>
      </c>
      <c r="T2436" s="2">
        <f>S2436+1</f>
        <v>2022</v>
      </c>
      <c r="U2436" s="2">
        <f>T2436+1</f>
        <v>2023</v>
      </c>
      <c r="V2436" s="2">
        <f>U2436+1</f>
        <v>2024</v>
      </c>
    </row>
    <row r="2437" spans="1:22" s="276" customFormat="1">
      <c r="A2437" s="1"/>
      <c r="B2437" s="1"/>
      <c r="C2437" s="1"/>
      <c r="D2437" s="1"/>
      <c r="E2437" s="1"/>
      <c r="F2437" s="1"/>
      <c r="G2437" s="60" t="s">
        <v>47</v>
      </c>
      <c r="H2437" s="55"/>
      <c r="I2437" s="69"/>
      <c r="J2437" s="70"/>
      <c r="K2437" s="70"/>
      <c r="L2437" s="70"/>
      <c r="M2437" s="70"/>
      <c r="N2437" s="70"/>
      <c r="O2437" s="70"/>
      <c r="P2437" s="70"/>
      <c r="Q2437" s="70"/>
      <c r="R2437" s="70"/>
      <c r="S2437" s="70"/>
      <c r="T2437" s="70"/>
      <c r="U2437" s="70"/>
      <c r="V2437" s="372"/>
    </row>
    <row r="2438" spans="1:22" s="276" customFormat="1">
      <c r="A2438" s="1"/>
      <c r="B2438" s="1"/>
      <c r="C2438" s="1"/>
      <c r="D2438" s="1"/>
      <c r="E2438" s="1"/>
      <c r="F2438" s="1"/>
      <c r="G2438" s="61" t="s">
        <v>23</v>
      </c>
      <c r="H2438" s="129"/>
      <c r="I2438" s="71"/>
      <c r="J2438" s="72"/>
      <c r="K2438" s="72"/>
      <c r="L2438" s="72"/>
      <c r="M2438" s="72"/>
      <c r="N2438" s="72"/>
      <c r="O2438" s="72"/>
      <c r="P2438" s="72"/>
      <c r="Q2438" s="72"/>
      <c r="R2438" s="72"/>
      <c r="S2438" s="72"/>
      <c r="T2438" s="72"/>
      <c r="U2438" s="72"/>
      <c r="V2438" s="373"/>
    </row>
    <row r="2439" spans="1:22" s="276" customFormat="1">
      <c r="A2439" s="1"/>
      <c r="B2439" s="1"/>
      <c r="C2439" s="1"/>
      <c r="D2439" s="1"/>
      <c r="E2439" s="1"/>
      <c r="F2439" s="1"/>
      <c r="G2439" s="61" t="s">
        <v>89</v>
      </c>
      <c r="H2439" s="128"/>
      <c r="I2439" s="43"/>
      <c r="J2439" s="44"/>
      <c r="K2439" s="44"/>
      <c r="L2439" s="44"/>
      <c r="M2439" s="44"/>
      <c r="N2439" s="44"/>
      <c r="O2439" s="44"/>
      <c r="P2439" s="44"/>
      <c r="Q2439" s="44"/>
      <c r="R2439" s="44"/>
      <c r="S2439" s="44"/>
      <c r="T2439" s="44"/>
      <c r="U2439" s="44"/>
      <c r="V2439" s="374"/>
    </row>
    <row r="2440" spans="1:22" s="276" customFormat="1">
      <c r="A2440" s="1"/>
      <c r="B2440" s="1"/>
      <c r="C2440" s="1"/>
      <c r="D2440" s="1"/>
      <c r="E2440" s="1"/>
      <c r="F2440" s="1"/>
      <c r="G2440" s="26" t="s">
        <v>90</v>
      </c>
      <c r="H2440" s="1"/>
      <c r="I2440" s="7">
        <v>0</v>
      </c>
      <c r="J2440" s="7">
        <v>0</v>
      </c>
      <c r="K2440" s="7">
        <v>0</v>
      </c>
      <c r="L2440" s="7">
        <v>0</v>
      </c>
      <c r="M2440" s="7">
        <v>0</v>
      </c>
      <c r="N2440" s="7">
        <v>0</v>
      </c>
      <c r="O2440" s="7">
        <v>0</v>
      </c>
      <c r="P2440" s="7">
        <v>0</v>
      </c>
      <c r="Q2440" s="7">
        <v>0</v>
      </c>
      <c r="R2440" s="7">
        <v>0</v>
      </c>
      <c r="S2440" s="7">
        <v>0</v>
      </c>
      <c r="T2440" s="7">
        <v>0</v>
      </c>
      <c r="U2440" s="132">
        <v>0</v>
      </c>
      <c r="V2440" s="7">
        <v>0</v>
      </c>
    </row>
    <row r="2441" spans="1:22" s="276" customFormat="1">
      <c r="A2441" s="1"/>
      <c r="B2441" s="1"/>
      <c r="C2441" s="1"/>
      <c r="D2441" s="1"/>
      <c r="E2441" s="1"/>
      <c r="F2441" s="1"/>
      <c r="G2441" s="6"/>
      <c r="H2441" s="1"/>
      <c r="I2441" s="7"/>
      <c r="J2441" s="7"/>
      <c r="K2441" s="7"/>
      <c r="L2441" s="23"/>
      <c r="M2441" s="23"/>
      <c r="N2441" s="23"/>
      <c r="O2441" s="23"/>
      <c r="P2441" s="23"/>
      <c r="Q2441" s="23"/>
      <c r="R2441" s="23"/>
      <c r="S2441" s="23"/>
      <c r="T2441" s="23"/>
      <c r="U2441" s="23"/>
      <c r="V2441" s="23"/>
    </row>
    <row r="2442" spans="1:22" s="276" customFormat="1" ht="18.75">
      <c r="A2442" s="1"/>
      <c r="B2442" s="1"/>
      <c r="C2442" s="1"/>
      <c r="D2442" s="1"/>
      <c r="E2442" s="1"/>
      <c r="F2442" s="9" t="s">
        <v>100</v>
      </c>
      <c r="G2442" s="1"/>
      <c r="H2442" s="1"/>
      <c r="I2442" s="2">
        <v>2011</v>
      </c>
      <c r="J2442" s="2">
        <f>I2442+1</f>
        <v>2012</v>
      </c>
      <c r="K2442" s="2">
        <f t="shared" ref="K2442:R2442" si="1233">J2442+1</f>
        <v>2013</v>
      </c>
      <c r="L2442" s="2">
        <f t="shared" si="1233"/>
        <v>2014</v>
      </c>
      <c r="M2442" s="2">
        <f>L2442+1</f>
        <v>2015</v>
      </c>
      <c r="N2442" s="2">
        <f t="shared" si="1233"/>
        <v>2016</v>
      </c>
      <c r="O2442" s="2">
        <f t="shared" si="1233"/>
        <v>2017</v>
      </c>
      <c r="P2442" s="2">
        <f t="shared" si="1233"/>
        <v>2018</v>
      </c>
      <c r="Q2442" s="2">
        <f t="shared" si="1233"/>
        <v>2019</v>
      </c>
      <c r="R2442" s="2">
        <f t="shared" si="1233"/>
        <v>2020</v>
      </c>
      <c r="S2442" s="2">
        <f>R2442+1</f>
        <v>2021</v>
      </c>
      <c r="T2442" s="2">
        <f>S2442+1</f>
        <v>2022</v>
      </c>
      <c r="U2442" s="2">
        <f>T2442+1</f>
        <v>2023</v>
      </c>
      <c r="V2442" s="2">
        <f>U2442+1</f>
        <v>2024</v>
      </c>
    </row>
    <row r="2443" spans="1:22" s="276" customFormat="1">
      <c r="A2443" s="1"/>
      <c r="B2443" s="1"/>
      <c r="C2443" s="1"/>
      <c r="D2443" s="1"/>
      <c r="E2443" s="1"/>
      <c r="F2443" s="1"/>
      <c r="G2443" s="60" t="s">
        <v>68</v>
      </c>
      <c r="H2443" s="55"/>
      <c r="I2443" s="193"/>
      <c r="J2443" s="53">
        <f>I2443</f>
        <v>0</v>
      </c>
      <c r="K2443" s="194"/>
      <c r="L2443" s="194"/>
      <c r="M2443" s="194"/>
      <c r="N2443" s="194"/>
      <c r="O2443" s="194"/>
      <c r="P2443" s="194"/>
      <c r="Q2443" s="194"/>
      <c r="R2443" s="194"/>
      <c r="S2443" s="194"/>
      <c r="T2443" s="194"/>
      <c r="U2443" s="417"/>
      <c r="V2443" s="413"/>
    </row>
    <row r="2444" spans="1:22" s="276" customFormat="1">
      <c r="A2444" s="1"/>
      <c r="B2444" s="1"/>
      <c r="C2444" s="1"/>
      <c r="D2444" s="1"/>
      <c r="E2444" s="1"/>
      <c r="F2444" s="1"/>
      <c r="G2444" s="60" t="s">
        <v>69</v>
      </c>
      <c r="H2444" s="55"/>
      <c r="I2444" s="195">
        <f>J2444</f>
        <v>0</v>
      </c>
      <c r="J2444" s="196"/>
      <c r="K2444" s="197"/>
      <c r="L2444" s="197"/>
      <c r="M2444" s="197"/>
      <c r="N2444" s="197"/>
      <c r="O2444" s="197"/>
      <c r="P2444" s="197"/>
      <c r="Q2444" s="197"/>
      <c r="R2444" s="197"/>
      <c r="S2444" s="197"/>
      <c r="T2444" s="197"/>
      <c r="U2444" s="418"/>
      <c r="V2444" s="414"/>
    </row>
    <row r="2445" spans="1:22" s="276" customFormat="1">
      <c r="A2445" s="1"/>
      <c r="B2445" s="1"/>
      <c r="C2445" s="1"/>
      <c r="D2445" s="1"/>
      <c r="E2445" s="1"/>
      <c r="F2445" s="1"/>
      <c r="G2445" s="60" t="s">
        <v>70</v>
      </c>
      <c r="H2445" s="55"/>
      <c r="I2445" s="198"/>
      <c r="J2445" s="196">
        <f>J2429</f>
        <v>0</v>
      </c>
      <c r="K2445" s="199">
        <f>J2445</f>
        <v>0</v>
      </c>
      <c r="L2445" s="197"/>
      <c r="M2445" s="197"/>
      <c r="N2445" s="197"/>
      <c r="O2445" s="197"/>
      <c r="P2445" s="197"/>
      <c r="Q2445" s="197"/>
      <c r="R2445" s="197"/>
      <c r="S2445" s="197"/>
      <c r="T2445" s="197"/>
      <c r="U2445" s="418"/>
      <c r="V2445" s="414"/>
    </row>
    <row r="2446" spans="1:22" s="276" customFormat="1">
      <c r="A2446" s="1"/>
      <c r="B2446" s="1"/>
      <c r="C2446" s="1"/>
      <c r="D2446" s="1"/>
      <c r="E2446" s="1"/>
      <c r="F2446" s="1"/>
      <c r="G2446" s="60" t="s">
        <v>71</v>
      </c>
      <c r="H2446" s="55"/>
      <c r="I2446" s="198"/>
      <c r="J2446" s="199">
        <f>K2446</f>
        <v>0</v>
      </c>
      <c r="K2446" s="200"/>
      <c r="L2446" s="197"/>
      <c r="M2446" s="197"/>
      <c r="N2446" s="197"/>
      <c r="O2446" s="197"/>
      <c r="P2446" s="197"/>
      <c r="Q2446" s="197"/>
      <c r="R2446" s="197"/>
      <c r="S2446" s="197"/>
      <c r="T2446" s="197"/>
      <c r="U2446" s="418"/>
      <c r="V2446" s="414"/>
    </row>
    <row r="2447" spans="1:22" s="276" customFormat="1">
      <c r="A2447" s="1"/>
      <c r="B2447" s="1"/>
      <c r="C2447" s="1"/>
      <c r="D2447" s="1"/>
      <c r="E2447" s="1"/>
      <c r="F2447" s="1"/>
      <c r="G2447" s="60" t="s">
        <v>170</v>
      </c>
      <c r="H2447" s="1"/>
      <c r="I2447" s="198"/>
      <c r="J2447" s="201"/>
      <c r="K2447" s="196">
        <f>K2429</f>
        <v>0</v>
      </c>
      <c r="L2447" s="202">
        <f>K2447</f>
        <v>0</v>
      </c>
      <c r="M2447" s="197"/>
      <c r="N2447" s="197"/>
      <c r="O2447" s="197"/>
      <c r="P2447" s="197"/>
      <c r="Q2447" s="197"/>
      <c r="R2447" s="197"/>
      <c r="S2447" s="197"/>
      <c r="T2447" s="197"/>
      <c r="U2447" s="418"/>
      <c r="V2447" s="414"/>
    </row>
    <row r="2448" spans="1:22" s="276" customFormat="1">
      <c r="A2448" s="1"/>
      <c r="B2448" s="1"/>
      <c r="C2448" s="1"/>
      <c r="D2448" s="1"/>
      <c r="E2448" s="1"/>
      <c r="F2448" s="1"/>
      <c r="G2448" s="60" t="s">
        <v>171</v>
      </c>
      <c r="H2448" s="1"/>
      <c r="I2448" s="198"/>
      <c r="J2448" s="201"/>
      <c r="K2448" s="199">
        <f>L2448</f>
        <v>0</v>
      </c>
      <c r="L2448" s="196"/>
      <c r="M2448" s="197"/>
      <c r="N2448" s="197"/>
      <c r="O2448" s="197"/>
      <c r="P2448" s="197"/>
      <c r="Q2448" s="197"/>
      <c r="R2448" s="197"/>
      <c r="S2448" s="197"/>
      <c r="T2448" s="197"/>
      <c r="U2448" s="418"/>
      <c r="V2448" s="414"/>
    </row>
    <row r="2449" spans="1:22" s="276" customFormat="1">
      <c r="A2449" s="1"/>
      <c r="B2449" s="1"/>
      <c r="C2449" s="1"/>
      <c r="D2449" s="1"/>
      <c r="E2449" s="1"/>
      <c r="F2449" s="1"/>
      <c r="G2449" s="60" t="s">
        <v>172</v>
      </c>
      <c r="H2449" s="1"/>
      <c r="I2449" s="198"/>
      <c r="J2449" s="201"/>
      <c r="K2449" s="201"/>
      <c r="L2449" s="196">
        <f>L2429</f>
        <v>0</v>
      </c>
      <c r="M2449" s="202">
        <f>L2449</f>
        <v>0</v>
      </c>
      <c r="N2449" s="201">
        <f>M2449</f>
        <v>0</v>
      </c>
      <c r="O2449" s="201"/>
      <c r="P2449" s="201"/>
      <c r="Q2449" s="201"/>
      <c r="R2449" s="201"/>
      <c r="S2449" s="201"/>
      <c r="T2449" s="201"/>
      <c r="U2449" s="419"/>
      <c r="V2449" s="415"/>
    </row>
    <row r="2450" spans="1:22" s="276" customFormat="1">
      <c r="A2450" s="1"/>
      <c r="B2450" s="1"/>
      <c r="C2450" s="1"/>
      <c r="D2450" s="1"/>
      <c r="E2450" s="1"/>
      <c r="F2450" s="1"/>
      <c r="G2450" s="60" t="s">
        <v>173</v>
      </c>
      <c r="H2450" s="1"/>
      <c r="I2450" s="198"/>
      <c r="J2450" s="201"/>
      <c r="K2450" s="201"/>
      <c r="L2450" s="203"/>
      <c r="M2450" s="204"/>
      <c r="N2450" s="201"/>
      <c r="O2450" s="197"/>
      <c r="P2450" s="201"/>
      <c r="Q2450" s="201"/>
      <c r="R2450" s="201"/>
      <c r="S2450" s="201"/>
      <c r="T2450" s="201"/>
      <c r="U2450" s="419"/>
      <c r="V2450" s="415"/>
    </row>
    <row r="2451" spans="1:22" s="276" customFormat="1">
      <c r="A2451" s="1"/>
      <c r="B2451" s="1"/>
      <c r="C2451" s="1"/>
      <c r="D2451" s="1"/>
      <c r="E2451" s="1"/>
      <c r="F2451" s="1"/>
      <c r="G2451" s="60" t="s">
        <v>174</v>
      </c>
      <c r="H2451" s="1"/>
      <c r="I2451" s="198"/>
      <c r="J2451" s="201"/>
      <c r="K2451" s="201"/>
      <c r="L2451" s="201"/>
      <c r="M2451" s="204">
        <v>0</v>
      </c>
      <c r="N2451" s="202">
        <f>M2451</f>
        <v>0</v>
      </c>
      <c r="O2451" s="197"/>
      <c r="P2451" s="197"/>
      <c r="Q2451" s="197"/>
      <c r="R2451" s="197"/>
      <c r="S2451" s="197"/>
      <c r="T2451" s="197"/>
      <c r="U2451" s="418"/>
      <c r="V2451" s="414"/>
    </row>
    <row r="2452" spans="1:22" s="276" customFormat="1">
      <c r="A2452" s="1"/>
      <c r="B2452" s="1"/>
      <c r="C2452" s="1"/>
      <c r="D2452" s="1"/>
      <c r="E2452" s="1"/>
      <c r="F2452" s="1"/>
      <c r="G2452" s="60" t="s">
        <v>175</v>
      </c>
      <c r="H2452" s="1"/>
      <c r="I2452" s="198"/>
      <c r="J2452" s="201"/>
      <c r="K2452" s="201"/>
      <c r="L2452" s="201"/>
      <c r="M2452" s="199"/>
      <c r="N2452" s="204"/>
      <c r="O2452" s="197"/>
      <c r="P2452" s="197"/>
      <c r="Q2452" s="197"/>
      <c r="R2452" s="197"/>
      <c r="S2452" s="197"/>
      <c r="T2452" s="197"/>
      <c r="U2452" s="418"/>
      <c r="V2452" s="414"/>
    </row>
    <row r="2453" spans="1:22" s="276" customFormat="1">
      <c r="A2453" s="1"/>
      <c r="B2453" s="1"/>
      <c r="C2453" s="1"/>
      <c r="D2453" s="1"/>
      <c r="E2453" s="1"/>
      <c r="F2453" s="1"/>
      <c r="G2453" s="60" t="s">
        <v>176</v>
      </c>
      <c r="H2453" s="1"/>
      <c r="I2453" s="198"/>
      <c r="J2453" s="201"/>
      <c r="K2453" s="201"/>
      <c r="L2453" s="201"/>
      <c r="M2453" s="201"/>
      <c r="N2453" s="204">
        <f>N2429</f>
        <v>4668</v>
      </c>
      <c r="O2453" s="202">
        <f>N2453</f>
        <v>4668</v>
      </c>
      <c r="P2453" s="197"/>
      <c r="Q2453" s="197"/>
      <c r="R2453" s="197"/>
      <c r="S2453" s="197"/>
      <c r="T2453" s="197"/>
      <c r="U2453" s="418"/>
      <c r="V2453" s="414"/>
    </row>
    <row r="2454" spans="1:22" s="276" customFormat="1">
      <c r="A2454" s="1"/>
      <c r="B2454" s="1"/>
      <c r="C2454" s="1"/>
      <c r="D2454" s="1"/>
      <c r="E2454" s="1"/>
      <c r="F2454" s="1"/>
      <c r="G2454" s="60" t="s">
        <v>167</v>
      </c>
      <c r="H2454" s="1"/>
      <c r="I2454" s="198"/>
      <c r="J2454" s="201"/>
      <c r="K2454" s="201"/>
      <c r="L2454" s="201"/>
      <c r="M2454" s="201"/>
      <c r="N2454" s="205"/>
      <c r="O2454" s="204"/>
      <c r="P2454" s="197"/>
      <c r="Q2454" s="197"/>
      <c r="R2454" s="197"/>
      <c r="S2454" s="197"/>
      <c r="T2454" s="197"/>
      <c r="U2454" s="418"/>
      <c r="V2454" s="414"/>
    </row>
    <row r="2455" spans="1:22">
      <c r="G2455" s="60" t="s">
        <v>168</v>
      </c>
      <c r="I2455" s="206"/>
      <c r="J2455" s="207"/>
      <c r="K2455" s="207"/>
      <c r="L2455" s="207"/>
      <c r="M2455" s="207"/>
      <c r="N2455" s="207"/>
      <c r="O2455" s="264"/>
      <c r="P2455" s="266"/>
      <c r="Q2455" s="207"/>
      <c r="R2455" s="207"/>
      <c r="S2455" s="207"/>
      <c r="T2455" s="207"/>
      <c r="U2455" s="420"/>
      <c r="V2455" s="416"/>
    </row>
    <row r="2456" spans="1:22">
      <c r="B2456" s="1" t="s">
        <v>298</v>
      </c>
      <c r="G2456" s="26" t="s">
        <v>17</v>
      </c>
      <c r="I2456" s="148">
        <f xml:space="preserve"> I2449 - I2448</f>
        <v>0</v>
      </c>
      <c r="J2456" s="148">
        <f xml:space="preserve"> J2448 + J2451 - J2450 - J2449</f>
        <v>0</v>
      </c>
      <c r="K2456" s="148">
        <f>K2450 - K2451</f>
        <v>0</v>
      </c>
      <c r="L2456" s="148">
        <f t="shared" ref="L2456" si="1234">L2450 - L2451</f>
        <v>0</v>
      </c>
      <c r="M2456" s="157">
        <f>M2449-M2450-M2451</f>
        <v>0</v>
      </c>
      <c r="N2456" s="157">
        <f>N2451-N2452-N2453</f>
        <v>-4668</v>
      </c>
      <c r="O2456" s="157">
        <f>O2453-O2454-O2455</f>
        <v>4668</v>
      </c>
      <c r="P2456" s="157">
        <f>P2455</f>
        <v>0</v>
      </c>
      <c r="Q2456" s="157">
        <f t="shared" ref="Q2456:S2456" si="1235">Q2455</f>
        <v>0</v>
      </c>
      <c r="R2456" s="157">
        <f t="shared" si="1235"/>
        <v>0</v>
      </c>
      <c r="S2456" s="157">
        <f t="shared" si="1235"/>
        <v>0</v>
      </c>
      <c r="T2456" s="157">
        <f t="shared" ref="T2456:U2456" si="1236">T2455</f>
        <v>0</v>
      </c>
      <c r="U2456" s="421">
        <f t="shared" si="1236"/>
        <v>0</v>
      </c>
      <c r="V2456" s="157">
        <f t="shared" ref="V2456" si="1237">V2455</f>
        <v>0</v>
      </c>
    </row>
    <row r="2457" spans="1:22">
      <c r="G2457" s="6"/>
      <c r="I2457" s="148"/>
      <c r="J2457" s="148"/>
      <c r="K2457" s="148"/>
      <c r="L2457" s="148"/>
      <c r="M2457" s="157"/>
      <c r="N2457" s="157"/>
      <c r="O2457" s="157"/>
      <c r="P2457" s="157"/>
      <c r="Q2457" s="157"/>
      <c r="R2457" s="157"/>
      <c r="S2457" s="157"/>
      <c r="T2457" s="157"/>
      <c r="U2457" s="421"/>
      <c r="V2457" s="157"/>
    </row>
    <row r="2458" spans="1:22">
      <c r="G2458" s="26" t="s">
        <v>12</v>
      </c>
      <c r="H2458" s="55"/>
      <c r="I2458" s="149"/>
      <c r="J2458" s="150"/>
      <c r="K2458" s="150"/>
      <c r="L2458" s="150"/>
      <c r="M2458" s="150"/>
      <c r="N2458" s="150"/>
      <c r="O2458" s="150"/>
      <c r="P2458" s="150"/>
      <c r="Q2458" s="150"/>
      <c r="R2458" s="150"/>
      <c r="S2458" s="150"/>
      <c r="T2458" s="150"/>
      <c r="U2458" s="150"/>
      <c r="V2458" s="384"/>
    </row>
    <row r="2459" spans="1:22">
      <c r="G2459" s="6"/>
      <c r="I2459" s="148"/>
      <c r="J2459" s="148"/>
      <c r="K2459" s="148"/>
      <c r="L2459" s="148"/>
      <c r="M2459" s="148"/>
      <c r="N2459" s="148"/>
      <c r="O2459" s="148"/>
      <c r="P2459" s="148"/>
      <c r="Q2459" s="148"/>
      <c r="R2459" s="148"/>
      <c r="S2459" s="148"/>
      <c r="T2459" s="148"/>
      <c r="U2459" s="148"/>
      <c r="V2459" s="148"/>
    </row>
    <row r="2460" spans="1:22" ht="18.75">
      <c r="C2460" s="1" t="s">
        <v>298</v>
      </c>
      <c r="D2460" s="1" t="s">
        <v>299</v>
      </c>
      <c r="E2460" s="1" t="s">
        <v>107</v>
      </c>
      <c r="F2460" s="9" t="s">
        <v>26</v>
      </c>
      <c r="H2460" s="55"/>
      <c r="I2460" s="151">
        <f xml:space="preserve"> I2429 + I2434 - I2440 + I2456 + I2458</f>
        <v>0</v>
      </c>
      <c r="J2460" s="152">
        <f xml:space="preserve"> J2429 + J2434 - J2440 + J2456 + J2458</f>
        <v>0</v>
      </c>
      <c r="K2460" s="152">
        <f xml:space="preserve"> K2429 + K2434 - K2440 + K2456 + K2458</f>
        <v>0</v>
      </c>
      <c r="L2460" s="152">
        <f t="shared" ref="L2460:S2460" si="1238" xml:space="preserve"> L2429 + L2434 - L2440 + L2456 + L2458</f>
        <v>0</v>
      </c>
      <c r="M2460" s="152">
        <f t="shared" si="1238"/>
        <v>0</v>
      </c>
      <c r="N2460" s="152">
        <f t="shared" si="1238"/>
        <v>0</v>
      </c>
      <c r="O2460" s="152">
        <f t="shared" si="1238"/>
        <v>4668</v>
      </c>
      <c r="P2460" s="152">
        <f t="shared" si="1238"/>
        <v>0</v>
      </c>
      <c r="Q2460" s="152">
        <f t="shared" si="1238"/>
        <v>0</v>
      </c>
      <c r="R2460" s="152">
        <f t="shared" si="1238"/>
        <v>0</v>
      </c>
      <c r="S2460" s="152">
        <f t="shared" si="1238"/>
        <v>0</v>
      </c>
      <c r="T2460" s="152">
        <f t="shared" ref="T2460:U2460" si="1239" xml:space="preserve"> T2429 + T2434 - T2440 + T2456 + T2458</f>
        <v>0</v>
      </c>
      <c r="U2460" s="152">
        <f t="shared" si="1239"/>
        <v>0</v>
      </c>
      <c r="V2460" s="385">
        <f t="shared" ref="V2460" si="1240" xml:space="preserve"> V2429 + V2434 - V2440 + V2456 + V2458</f>
        <v>0</v>
      </c>
    </row>
    <row r="2461" spans="1:22">
      <c r="G2461" s="6"/>
      <c r="I2461" s="7"/>
      <c r="J2461" s="7"/>
      <c r="K2461" s="7"/>
      <c r="L2461" s="23"/>
      <c r="M2461" s="23"/>
      <c r="N2461" s="23"/>
      <c r="O2461" s="23"/>
      <c r="P2461" s="23"/>
      <c r="Q2461" s="23"/>
      <c r="R2461" s="23"/>
      <c r="S2461" s="23"/>
      <c r="T2461" s="23"/>
      <c r="U2461" s="23"/>
      <c r="V2461" s="23"/>
    </row>
    <row r="2462" spans="1:22" ht="15.75" thickBot="1">
      <c r="S2462" s="1"/>
    </row>
    <row r="2463" spans="1:22" ht="15.75" thickBot="1">
      <c r="F2463" s="8"/>
      <c r="G2463" s="8"/>
      <c r="H2463" s="8"/>
      <c r="I2463" s="8"/>
      <c r="J2463" s="8"/>
      <c r="K2463" s="8"/>
      <c r="L2463" s="8"/>
      <c r="M2463" s="8"/>
      <c r="N2463" s="8"/>
      <c r="O2463" s="8"/>
      <c r="P2463" s="8"/>
      <c r="Q2463" s="8"/>
      <c r="R2463" s="8"/>
      <c r="S2463" s="8"/>
      <c r="T2463" s="8"/>
      <c r="U2463" s="8"/>
      <c r="V2463" s="8"/>
    </row>
    <row r="2464" spans="1:22" ht="21.75" thickBot="1">
      <c r="F2464" s="13" t="s">
        <v>4</v>
      </c>
      <c r="G2464" s="13"/>
      <c r="H2464" s="179" t="s">
        <v>182</v>
      </c>
      <c r="I2464" s="177"/>
      <c r="S2464" s="1"/>
    </row>
    <row r="2465" spans="1:22">
      <c r="N2465" s="12"/>
      <c r="S2465" s="1"/>
    </row>
    <row r="2466" spans="1:22" ht="18.75">
      <c r="F2466" s="9" t="s">
        <v>21</v>
      </c>
      <c r="G2466" s="9"/>
      <c r="I2466" s="2">
        <v>2011</v>
      </c>
      <c r="J2466" s="2">
        <f>I2466+1</f>
        <v>2012</v>
      </c>
      <c r="K2466" s="2">
        <f t="shared" ref="K2466:R2466" si="1241">J2466+1</f>
        <v>2013</v>
      </c>
      <c r="L2466" s="2">
        <f t="shared" si="1241"/>
        <v>2014</v>
      </c>
      <c r="M2466" s="2">
        <f>L2466+1</f>
        <v>2015</v>
      </c>
      <c r="N2466" s="2">
        <f t="shared" si="1241"/>
        <v>2016</v>
      </c>
      <c r="O2466" s="2">
        <f t="shared" si="1241"/>
        <v>2017</v>
      </c>
      <c r="P2466" s="2">
        <f t="shared" si="1241"/>
        <v>2018</v>
      </c>
      <c r="Q2466" s="2">
        <f t="shared" si="1241"/>
        <v>2019</v>
      </c>
      <c r="R2466" s="2">
        <f t="shared" si="1241"/>
        <v>2020</v>
      </c>
      <c r="S2466" s="2">
        <f>R2466+1</f>
        <v>2021</v>
      </c>
      <c r="T2466" s="2">
        <f>S2466+1</f>
        <v>2022</v>
      </c>
      <c r="U2466" s="2">
        <f>T2466+1</f>
        <v>2023</v>
      </c>
      <c r="V2466" s="2">
        <f>U2466+1</f>
        <v>2024</v>
      </c>
    </row>
    <row r="2467" spans="1:22">
      <c r="G2467" s="60" t="str">
        <f>"Total MWh Produced / Purchased from " &amp; H2464</f>
        <v>Total MWh Produced / Purchased from Pavant Solar</v>
      </c>
      <c r="H2467" s="55"/>
      <c r="I2467" s="3"/>
      <c r="J2467" s="4"/>
      <c r="K2467" s="4"/>
      <c r="L2467" s="4"/>
      <c r="M2467" s="4">
        <v>1391</v>
      </c>
      <c r="N2467" s="4">
        <v>109951</v>
      </c>
      <c r="O2467" s="4">
        <v>118002</v>
      </c>
      <c r="P2467" s="4">
        <v>121657</v>
      </c>
      <c r="Q2467" s="4">
        <v>110948</v>
      </c>
      <c r="R2467" s="4">
        <v>119320</v>
      </c>
      <c r="S2467" s="4">
        <v>108767</v>
      </c>
      <c r="T2467" s="4">
        <v>102006</v>
      </c>
      <c r="U2467" s="4">
        <v>99047.138000000021</v>
      </c>
      <c r="V2467" s="369">
        <v>121722.79435567</v>
      </c>
    </row>
    <row r="2468" spans="1:22">
      <c r="G2468" s="60" t="s">
        <v>25</v>
      </c>
      <c r="H2468" s="55"/>
      <c r="I2468" s="260"/>
      <c r="J2468" s="41"/>
      <c r="K2468" s="41"/>
      <c r="L2468" s="41"/>
      <c r="M2468" s="41"/>
      <c r="N2468" s="41">
        <v>1</v>
      </c>
      <c r="O2468" s="41">
        <v>1</v>
      </c>
      <c r="P2468" s="41">
        <v>1</v>
      </c>
      <c r="Q2468" s="41">
        <v>1</v>
      </c>
      <c r="R2468" s="41">
        <v>1</v>
      </c>
      <c r="S2468" s="41">
        <v>1</v>
      </c>
      <c r="T2468" s="41">
        <v>1</v>
      </c>
      <c r="U2468" s="41">
        <v>1</v>
      </c>
      <c r="V2468" s="381">
        <v>1</v>
      </c>
    </row>
    <row r="2469" spans="1:22">
      <c r="G2469" s="60" t="s">
        <v>20</v>
      </c>
      <c r="H2469" s="55"/>
      <c r="I2469" s="261"/>
      <c r="J2469" s="36"/>
      <c r="K2469" s="36"/>
      <c r="L2469" s="36"/>
      <c r="M2469" s="36">
        <v>0.22597768807094501</v>
      </c>
      <c r="N2469" s="36">
        <v>0.22741888098063476</v>
      </c>
      <c r="O2469" s="36">
        <v>0.22498369104255439</v>
      </c>
      <c r="P2469" s="36">
        <v>0.22007817037432531</v>
      </c>
      <c r="Q2469" s="36">
        <v>0.2223660721260575</v>
      </c>
      <c r="R2469" s="36">
        <f>R992</f>
        <v>0.22351563443464154</v>
      </c>
      <c r="S2469" s="36">
        <f>S3</f>
        <v>0.22350374113192695</v>
      </c>
      <c r="T2469" s="36">
        <f>T3</f>
        <v>0.2182158613775059</v>
      </c>
      <c r="U2469" s="36">
        <f>U3</f>
        <v>0.20975387478957078</v>
      </c>
      <c r="V2469" s="388">
        <f>V3</f>
        <v>0.21508537213808981</v>
      </c>
    </row>
    <row r="2470" spans="1:22">
      <c r="A2470" s="1" t="s">
        <v>226</v>
      </c>
      <c r="G2470" s="26" t="s">
        <v>22</v>
      </c>
      <c r="H2470" s="6"/>
      <c r="I2470" s="30">
        <v>0</v>
      </c>
      <c r="J2470" s="30">
        <v>0</v>
      </c>
      <c r="K2470" s="30">
        <v>0</v>
      </c>
      <c r="L2470" s="30">
        <v>0</v>
      </c>
      <c r="M2470" s="30">
        <v>316</v>
      </c>
      <c r="N2470" s="155">
        <v>25003</v>
      </c>
      <c r="O2470" s="155">
        <v>26549</v>
      </c>
      <c r="P2470" s="155">
        <v>26773</v>
      </c>
      <c r="Q2470" s="155">
        <f>Q2467*Q2469</f>
        <v>24671.070970241828</v>
      </c>
      <c r="R2470" s="155">
        <f t="shared" ref="R2470" si="1242">R2467*R2469</f>
        <v>26669.885500741428</v>
      </c>
      <c r="S2470" s="155">
        <v>24308</v>
      </c>
      <c r="T2470" s="155">
        <f>ROUNDDOWN(T2467*T2469,0)</f>
        <v>22259</v>
      </c>
      <c r="U2470" s="155">
        <f t="shared" ref="U2470:V2470" si="1243">U2467*U2469</f>
        <v>20775.520982317343</v>
      </c>
      <c r="V2470" s="155">
        <f t="shared" si="1243"/>
        <v>26180.79252167746</v>
      </c>
    </row>
    <row r="2471" spans="1:22">
      <c r="I2471" s="29"/>
      <c r="J2471" s="29"/>
      <c r="K2471" s="29"/>
      <c r="L2471" s="29"/>
      <c r="M2471" s="29"/>
      <c r="N2471" s="20"/>
      <c r="O2471" s="20"/>
      <c r="P2471" s="20"/>
      <c r="Q2471" s="20"/>
      <c r="R2471" s="20"/>
      <c r="S2471" s="20"/>
      <c r="T2471" s="20"/>
      <c r="U2471" s="20"/>
      <c r="V2471" s="20"/>
    </row>
    <row r="2472" spans="1:22" ht="18.75">
      <c r="F2472" s="9" t="s">
        <v>118</v>
      </c>
      <c r="I2472" s="2">
        <v>2011</v>
      </c>
      <c r="J2472" s="2">
        <f>I2472+1</f>
        <v>2012</v>
      </c>
      <c r="K2472" s="2">
        <f t="shared" ref="K2472:R2472" si="1244">J2472+1</f>
        <v>2013</v>
      </c>
      <c r="L2472" s="2">
        <f t="shared" si="1244"/>
        <v>2014</v>
      </c>
      <c r="M2472" s="2">
        <f>L2472+1</f>
        <v>2015</v>
      </c>
      <c r="N2472" s="2">
        <f t="shared" si="1244"/>
        <v>2016</v>
      </c>
      <c r="O2472" s="2">
        <f t="shared" si="1244"/>
        <v>2017</v>
      </c>
      <c r="P2472" s="2">
        <f t="shared" si="1244"/>
        <v>2018</v>
      </c>
      <c r="Q2472" s="2">
        <f t="shared" si="1244"/>
        <v>2019</v>
      </c>
      <c r="R2472" s="2">
        <f t="shared" si="1244"/>
        <v>2020</v>
      </c>
      <c r="S2472" s="2">
        <f>R2472+1</f>
        <v>2021</v>
      </c>
      <c r="T2472" s="2">
        <f>S2472+1</f>
        <v>2022</v>
      </c>
      <c r="U2472" s="2">
        <f>T2472+1</f>
        <v>2023</v>
      </c>
      <c r="V2472" s="2">
        <f>U2472+1</f>
        <v>2024</v>
      </c>
    </row>
    <row r="2473" spans="1:22">
      <c r="G2473" s="60" t="s">
        <v>10</v>
      </c>
      <c r="H2473" s="55"/>
      <c r="I2473" s="38">
        <f>IF($J54= "Eligible", I2470 * 'Facility Detail'!$G$3472, 0 )</f>
        <v>0</v>
      </c>
      <c r="J2473" s="11">
        <f>IF($J54= "Eligible", J2470 * 'Facility Detail'!$G$3472, 0 )</f>
        <v>0</v>
      </c>
      <c r="K2473" s="11">
        <f>IF($J54= "Eligible", K2470 * 'Facility Detail'!$G$3472, 0 )</f>
        <v>0</v>
      </c>
      <c r="L2473" s="11">
        <f>IF($J54= "Eligible", L2470 * 'Facility Detail'!$G$3472, 0 )</f>
        <v>0</v>
      </c>
      <c r="M2473" s="11">
        <f>IF($J54= "Eligible", M2470 * 'Facility Detail'!$G$3472, 0 )</f>
        <v>0</v>
      </c>
      <c r="N2473" s="11">
        <f>IF($J54= "Eligible", N2470 * 'Facility Detail'!$G$3472, 0 )</f>
        <v>0</v>
      </c>
      <c r="O2473" s="11">
        <f>IF($J54= "Eligible", O2470 * 'Facility Detail'!$G$3472, 0 )</f>
        <v>0</v>
      </c>
      <c r="P2473" s="11">
        <f>IF($J54= "Eligible", P2470 * 'Facility Detail'!$G$3472, 0 )</f>
        <v>0</v>
      </c>
      <c r="Q2473" s="11">
        <f>IF($J54= "Eligible", Q2470 * 'Facility Detail'!$G$3472, 0 )</f>
        <v>0</v>
      </c>
      <c r="R2473" s="11">
        <f>IF($J54= "Eligible", R2470 * 'Facility Detail'!$G$3472, 0 )</f>
        <v>0</v>
      </c>
      <c r="S2473" s="11">
        <f>IF($J54= "Eligible", S2470 * 'Facility Detail'!$G$3472, 0 )</f>
        <v>0</v>
      </c>
      <c r="T2473" s="11">
        <f>IF($J54= "Eligible", T2470 * 'Facility Detail'!$G$3472, 0 )</f>
        <v>0</v>
      </c>
      <c r="U2473" s="11">
        <f>IF($J54= "Eligible", U2470 * 'Facility Detail'!$G$3472, 0 )</f>
        <v>0</v>
      </c>
      <c r="V2473" s="370">
        <f>IF($J54= "Eligible", V2470 * 'Facility Detail'!$G$3472, 0 )</f>
        <v>0</v>
      </c>
    </row>
    <row r="2474" spans="1:22">
      <c r="G2474" s="60" t="s">
        <v>6</v>
      </c>
      <c r="H2474" s="55"/>
      <c r="I2474" s="39">
        <f t="shared" ref="I2474:V2474" si="1245">IF($K54= "Eligible", I2470, 0 )</f>
        <v>0</v>
      </c>
      <c r="J2474" s="187">
        <f t="shared" si="1245"/>
        <v>0</v>
      </c>
      <c r="K2474" s="187">
        <f t="shared" si="1245"/>
        <v>0</v>
      </c>
      <c r="L2474" s="187">
        <f t="shared" si="1245"/>
        <v>0</v>
      </c>
      <c r="M2474" s="187">
        <f t="shared" si="1245"/>
        <v>0</v>
      </c>
      <c r="N2474" s="187">
        <f t="shared" si="1245"/>
        <v>0</v>
      </c>
      <c r="O2474" s="187">
        <f t="shared" si="1245"/>
        <v>0</v>
      </c>
      <c r="P2474" s="187">
        <f t="shared" si="1245"/>
        <v>0</v>
      </c>
      <c r="Q2474" s="187">
        <f t="shared" si="1245"/>
        <v>0</v>
      </c>
      <c r="R2474" s="187">
        <f t="shared" si="1245"/>
        <v>0</v>
      </c>
      <c r="S2474" s="187">
        <f t="shared" si="1245"/>
        <v>0</v>
      </c>
      <c r="T2474" s="187">
        <f t="shared" si="1245"/>
        <v>0</v>
      </c>
      <c r="U2474" s="187">
        <f t="shared" si="1245"/>
        <v>0</v>
      </c>
      <c r="V2474" s="371">
        <f t="shared" si="1245"/>
        <v>0</v>
      </c>
    </row>
    <row r="2475" spans="1:22">
      <c r="G2475" s="26" t="s">
        <v>120</v>
      </c>
      <c r="H2475" s="6"/>
      <c r="I2475" s="32">
        <f>SUM(I2473:I2474)</f>
        <v>0</v>
      </c>
      <c r="J2475" s="33">
        <f t="shared" ref="J2475:S2475" si="1246">SUM(J2473:J2474)</f>
        <v>0</v>
      </c>
      <c r="K2475" s="33">
        <f t="shared" si="1246"/>
        <v>0</v>
      </c>
      <c r="L2475" s="33">
        <f t="shared" si="1246"/>
        <v>0</v>
      </c>
      <c r="M2475" s="33">
        <f t="shared" si="1246"/>
        <v>0</v>
      </c>
      <c r="N2475" s="33">
        <f t="shared" si="1246"/>
        <v>0</v>
      </c>
      <c r="O2475" s="33">
        <f t="shared" si="1246"/>
        <v>0</v>
      </c>
      <c r="P2475" s="33">
        <f t="shared" si="1246"/>
        <v>0</v>
      </c>
      <c r="Q2475" s="33">
        <f t="shared" si="1246"/>
        <v>0</v>
      </c>
      <c r="R2475" s="33">
        <f t="shared" si="1246"/>
        <v>0</v>
      </c>
      <c r="S2475" s="33">
        <f t="shared" si="1246"/>
        <v>0</v>
      </c>
      <c r="T2475" s="33">
        <f t="shared" ref="T2475:U2475" si="1247">SUM(T2473:T2474)</f>
        <v>0</v>
      </c>
      <c r="U2475" s="33">
        <f t="shared" si="1247"/>
        <v>0</v>
      </c>
      <c r="V2475" s="33">
        <f t="shared" ref="V2475" si="1248">SUM(V2473:V2474)</f>
        <v>0</v>
      </c>
    </row>
    <row r="2476" spans="1:22">
      <c r="I2476" s="31"/>
      <c r="J2476" s="24"/>
      <c r="K2476" s="24"/>
      <c r="L2476" s="24"/>
      <c r="M2476" s="24"/>
      <c r="N2476" s="24"/>
      <c r="O2476" s="24"/>
      <c r="P2476" s="24"/>
      <c r="Q2476" s="24"/>
      <c r="R2476" s="24"/>
      <c r="S2476" s="24"/>
      <c r="T2476" s="24"/>
      <c r="U2476" s="24"/>
      <c r="V2476" s="24"/>
    </row>
    <row r="2477" spans="1:22" ht="18.75">
      <c r="F2477" s="9" t="s">
        <v>30</v>
      </c>
      <c r="I2477" s="2">
        <v>2011</v>
      </c>
      <c r="J2477" s="2">
        <f>I2477+1</f>
        <v>2012</v>
      </c>
      <c r="K2477" s="2">
        <f t="shared" ref="K2477:R2477" si="1249">J2477+1</f>
        <v>2013</v>
      </c>
      <c r="L2477" s="2">
        <f t="shared" si="1249"/>
        <v>2014</v>
      </c>
      <c r="M2477" s="2">
        <f>L2477+1</f>
        <v>2015</v>
      </c>
      <c r="N2477" s="2">
        <f t="shared" si="1249"/>
        <v>2016</v>
      </c>
      <c r="O2477" s="2">
        <f t="shared" si="1249"/>
        <v>2017</v>
      </c>
      <c r="P2477" s="2">
        <f t="shared" si="1249"/>
        <v>2018</v>
      </c>
      <c r="Q2477" s="2">
        <f t="shared" si="1249"/>
        <v>2019</v>
      </c>
      <c r="R2477" s="2">
        <f t="shared" si="1249"/>
        <v>2020</v>
      </c>
      <c r="S2477" s="2">
        <f>R2477+1</f>
        <v>2021</v>
      </c>
      <c r="T2477" s="2">
        <f>S2477+1</f>
        <v>2022</v>
      </c>
      <c r="U2477" s="2">
        <f>T2477+1</f>
        <v>2023</v>
      </c>
      <c r="V2477" s="2">
        <f>U2477+1</f>
        <v>2024</v>
      </c>
    </row>
    <row r="2478" spans="1:22">
      <c r="G2478" s="60" t="s">
        <v>47</v>
      </c>
      <c r="H2478" s="55"/>
      <c r="I2478" s="69"/>
      <c r="J2478" s="70"/>
      <c r="K2478" s="70"/>
      <c r="L2478" s="70"/>
      <c r="M2478" s="70"/>
      <c r="N2478" s="70"/>
      <c r="O2478" s="70"/>
      <c r="P2478" s="70"/>
      <c r="Q2478" s="70"/>
      <c r="R2478" s="70"/>
      <c r="S2478" s="70"/>
      <c r="T2478" s="70"/>
      <c r="U2478" s="70"/>
      <c r="V2478" s="372"/>
    </row>
    <row r="2479" spans="1:22">
      <c r="G2479" s="61" t="s">
        <v>23</v>
      </c>
      <c r="H2479" s="129"/>
      <c r="I2479" s="71"/>
      <c r="J2479" s="72"/>
      <c r="K2479" s="72"/>
      <c r="L2479" s="72"/>
      <c r="M2479" s="72"/>
      <c r="N2479" s="72"/>
      <c r="O2479" s="72"/>
      <c r="P2479" s="72"/>
      <c r="Q2479" s="72"/>
      <c r="R2479" s="72"/>
      <c r="S2479" s="72"/>
      <c r="T2479" s="72"/>
      <c r="U2479" s="72"/>
      <c r="V2479" s="373"/>
    </row>
    <row r="2480" spans="1:22">
      <c r="G2480" s="61" t="s">
        <v>89</v>
      </c>
      <c r="H2480" s="128"/>
      <c r="I2480" s="43"/>
      <c r="J2480" s="44"/>
      <c r="K2480" s="44"/>
      <c r="L2480" s="44"/>
      <c r="M2480" s="44"/>
      <c r="N2480" s="44"/>
      <c r="O2480" s="44"/>
      <c r="P2480" s="44"/>
      <c r="Q2480" s="44"/>
      <c r="R2480" s="44"/>
      <c r="S2480" s="44"/>
      <c r="T2480" s="44"/>
      <c r="U2480" s="44"/>
      <c r="V2480" s="374"/>
    </row>
    <row r="2481" spans="6:22">
      <c r="G2481" s="26" t="s">
        <v>90</v>
      </c>
      <c r="I2481" s="7">
        <v>0</v>
      </c>
      <c r="J2481" s="7">
        <v>0</v>
      </c>
      <c r="K2481" s="7">
        <v>0</v>
      </c>
      <c r="L2481" s="7">
        <v>0</v>
      </c>
      <c r="M2481" s="7">
        <v>0</v>
      </c>
      <c r="N2481" s="7">
        <v>0</v>
      </c>
      <c r="O2481" s="7">
        <v>0</v>
      </c>
      <c r="P2481" s="7">
        <v>0</v>
      </c>
      <c r="Q2481" s="7">
        <v>0</v>
      </c>
      <c r="R2481" s="7">
        <v>0</v>
      </c>
      <c r="S2481" s="7">
        <v>0</v>
      </c>
      <c r="T2481" s="7">
        <v>0</v>
      </c>
      <c r="U2481" s="132">
        <v>0</v>
      </c>
      <c r="V2481" s="7">
        <v>0</v>
      </c>
    </row>
    <row r="2482" spans="6:22">
      <c r="G2482" s="6"/>
      <c r="I2482" s="7"/>
      <c r="J2482" s="7"/>
      <c r="K2482" s="7"/>
      <c r="L2482" s="23"/>
      <c r="M2482" s="23"/>
      <c r="N2482" s="23"/>
      <c r="O2482" s="23"/>
      <c r="P2482" s="23"/>
      <c r="Q2482" s="23"/>
      <c r="R2482" s="23"/>
      <c r="S2482" s="23"/>
      <c r="T2482" s="23"/>
      <c r="U2482" s="23"/>
      <c r="V2482" s="23"/>
    </row>
    <row r="2483" spans="6:22" ht="18.75">
      <c r="F2483" s="9" t="s">
        <v>100</v>
      </c>
      <c r="I2483" s="2">
        <f>'Facility Detail'!$G$3475</f>
        <v>2011</v>
      </c>
      <c r="J2483" s="2">
        <f>I2483+1</f>
        <v>2012</v>
      </c>
      <c r="K2483" s="2">
        <f t="shared" ref="K2483:R2483" si="1250">J2483+1</f>
        <v>2013</v>
      </c>
      <c r="L2483" s="2">
        <f t="shared" si="1250"/>
        <v>2014</v>
      </c>
      <c r="M2483" s="2">
        <f>L2483+1</f>
        <v>2015</v>
      </c>
      <c r="N2483" s="2">
        <f t="shared" si="1250"/>
        <v>2016</v>
      </c>
      <c r="O2483" s="2">
        <f t="shared" si="1250"/>
        <v>2017</v>
      </c>
      <c r="P2483" s="2">
        <f t="shared" si="1250"/>
        <v>2018</v>
      </c>
      <c r="Q2483" s="2">
        <f t="shared" si="1250"/>
        <v>2019</v>
      </c>
      <c r="R2483" s="2">
        <f t="shared" si="1250"/>
        <v>2020</v>
      </c>
      <c r="S2483" s="2">
        <f>R2483+1</f>
        <v>2021</v>
      </c>
      <c r="T2483" s="2">
        <f>S2483+1</f>
        <v>2022</v>
      </c>
      <c r="U2483" s="2">
        <f>T2483+1</f>
        <v>2023</v>
      </c>
      <c r="V2483" s="2">
        <f>U2483+1</f>
        <v>2024</v>
      </c>
    </row>
    <row r="2484" spans="6:22">
      <c r="G2484" s="60" t="s">
        <v>68</v>
      </c>
      <c r="H2484" s="55"/>
      <c r="I2484" s="3"/>
      <c r="J2484" s="45">
        <f>I2484</f>
        <v>0</v>
      </c>
      <c r="K2484" s="102"/>
      <c r="L2484" s="102"/>
      <c r="M2484" s="102"/>
      <c r="N2484" s="102"/>
      <c r="O2484" s="102"/>
      <c r="P2484" s="102"/>
      <c r="Q2484" s="102"/>
      <c r="R2484" s="102"/>
      <c r="S2484" s="102"/>
      <c r="T2484" s="210"/>
      <c r="U2484" s="210"/>
      <c r="V2484" s="376"/>
    </row>
    <row r="2485" spans="6:22">
      <c r="G2485" s="60" t="s">
        <v>69</v>
      </c>
      <c r="H2485" s="55"/>
      <c r="I2485" s="122">
        <f>J2485</f>
        <v>0</v>
      </c>
      <c r="J2485" s="10"/>
      <c r="K2485" s="58"/>
      <c r="L2485" s="58"/>
      <c r="M2485" s="58"/>
      <c r="N2485" s="58"/>
      <c r="O2485" s="58"/>
      <c r="P2485" s="58"/>
      <c r="Q2485" s="58"/>
      <c r="R2485" s="58"/>
      <c r="S2485" s="58"/>
      <c r="T2485" s="211"/>
      <c r="U2485" s="211"/>
      <c r="V2485" s="377"/>
    </row>
    <row r="2486" spans="6:22">
      <c r="G2486" s="60" t="s">
        <v>70</v>
      </c>
      <c r="H2486" s="55"/>
      <c r="I2486" s="46"/>
      <c r="J2486" s="10">
        <f>J2470</f>
        <v>0</v>
      </c>
      <c r="K2486" s="54">
        <f>J2486</f>
        <v>0</v>
      </c>
      <c r="L2486" s="58"/>
      <c r="M2486" s="58"/>
      <c r="N2486" s="58"/>
      <c r="O2486" s="58"/>
      <c r="P2486" s="58"/>
      <c r="Q2486" s="58"/>
      <c r="R2486" s="58"/>
      <c r="S2486" s="58"/>
      <c r="T2486" s="211"/>
      <c r="U2486" s="211"/>
      <c r="V2486" s="377"/>
    </row>
    <row r="2487" spans="6:22">
      <c r="G2487" s="60" t="s">
        <v>71</v>
      </c>
      <c r="H2487" s="55"/>
      <c r="I2487" s="46"/>
      <c r="J2487" s="54">
        <f>K2487</f>
        <v>0</v>
      </c>
      <c r="K2487" s="10"/>
      <c r="L2487" s="58"/>
      <c r="M2487" s="58"/>
      <c r="N2487" s="58"/>
      <c r="O2487" s="58"/>
      <c r="P2487" s="58"/>
      <c r="Q2487" s="58"/>
      <c r="R2487" s="58"/>
      <c r="S2487" s="58"/>
      <c r="T2487" s="211"/>
      <c r="U2487" s="211"/>
      <c r="V2487" s="377"/>
    </row>
    <row r="2488" spans="6:22">
      <c r="G2488" s="60" t="s">
        <v>170</v>
      </c>
      <c r="I2488" s="46"/>
      <c r="J2488" s="114"/>
      <c r="K2488" s="10">
        <f>K2470</f>
        <v>0</v>
      </c>
      <c r="L2488" s="115">
        <f>K2488</f>
        <v>0</v>
      </c>
      <c r="M2488" s="58"/>
      <c r="N2488" s="58"/>
      <c r="O2488" s="58"/>
      <c r="P2488" s="58"/>
      <c r="Q2488" s="58"/>
      <c r="R2488" s="58"/>
      <c r="S2488" s="58"/>
      <c r="T2488" s="140"/>
      <c r="U2488" s="140"/>
      <c r="V2488" s="378"/>
    </row>
    <row r="2489" spans="6:22">
      <c r="G2489" s="60" t="s">
        <v>171</v>
      </c>
      <c r="I2489" s="46"/>
      <c r="J2489" s="114"/>
      <c r="K2489" s="54">
        <f>L2489</f>
        <v>0</v>
      </c>
      <c r="L2489" s="10"/>
      <c r="M2489" s="58"/>
      <c r="N2489" s="58"/>
      <c r="O2489" s="58"/>
      <c r="P2489" s="58"/>
      <c r="Q2489" s="58"/>
      <c r="R2489" s="58"/>
      <c r="S2489" s="58"/>
      <c r="T2489" s="140"/>
      <c r="U2489" s="140"/>
      <c r="V2489" s="378"/>
    </row>
    <row r="2490" spans="6:22">
      <c r="G2490" s="60" t="s">
        <v>172</v>
      </c>
      <c r="I2490" s="46"/>
      <c r="J2490" s="114"/>
      <c r="K2490" s="114"/>
      <c r="L2490" s="10">
        <f>L2470</f>
        <v>0</v>
      </c>
      <c r="M2490" s="115">
        <f>L2490</f>
        <v>0</v>
      </c>
      <c r="N2490" s="114">
        <f>M2490</f>
        <v>0</v>
      </c>
      <c r="O2490" s="58"/>
      <c r="P2490" s="58"/>
      <c r="Q2490" s="58"/>
      <c r="R2490" s="58"/>
      <c r="S2490" s="58"/>
      <c r="T2490" s="140"/>
      <c r="U2490" s="140"/>
      <c r="V2490" s="378"/>
    </row>
    <row r="2491" spans="6:22">
      <c r="G2491" s="60" t="s">
        <v>173</v>
      </c>
      <c r="I2491" s="46"/>
      <c r="J2491" s="114"/>
      <c r="K2491" s="114"/>
      <c r="L2491" s="54"/>
      <c r="M2491" s="10"/>
      <c r="N2491" s="114"/>
      <c r="O2491" s="58"/>
      <c r="P2491" s="58"/>
      <c r="Q2491" s="58"/>
      <c r="R2491" s="58"/>
      <c r="S2491" s="58"/>
      <c r="T2491" s="140"/>
      <c r="U2491" s="140"/>
      <c r="V2491" s="378"/>
    </row>
    <row r="2492" spans="6:22">
      <c r="G2492" s="60" t="s">
        <v>174</v>
      </c>
      <c r="I2492" s="46"/>
      <c r="J2492" s="114"/>
      <c r="K2492" s="114"/>
      <c r="L2492" s="114"/>
      <c r="M2492" s="10">
        <v>316</v>
      </c>
      <c r="N2492" s="115">
        <f>M2492</f>
        <v>316</v>
      </c>
      <c r="O2492" s="58"/>
      <c r="P2492" s="58"/>
      <c r="Q2492" s="58"/>
      <c r="R2492" s="58"/>
      <c r="S2492" s="58"/>
      <c r="T2492" s="140"/>
      <c r="U2492" s="140"/>
      <c r="V2492" s="378"/>
    </row>
    <row r="2493" spans="6:22">
      <c r="G2493" s="60" t="s">
        <v>175</v>
      </c>
      <c r="I2493" s="46"/>
      <c r="J2493" s="114"/>
      <c r="K2493" s="114"/>
      <c r="L2493" s="114"/>
      <c r="M2493" s="54">
        <v>0</v>
      </c>
      <c r="N2493" s="10"/>
      <c r="O2493" s="58"/>
      <c r="P2493" s="58"/>
      <c r="Q2493" s="58"/>
      <c r="R2493" s="58"/>
      <c r="S2493" s="58"/>
      <c r="T2493" s="140"/>
      <c r="U2493" s="140"/>
      <c r="V2493" s="378"/>
    </row>
    <row r="2494" spans="6:22">
      <c r="G2494" s="60" t="s">
        <v>176</v>
      </c>
      <c r="I2494" s="46"/>
      <c r="J2494" s="114"/>
      <c r="K2494" s="114"/>
      <c r="L2494" s="114"/>
      <c r="M2494" s="114"/>
      <c r="N2494" s="143">
        <f>N2470</f>
        <v>25003</v>
      </c>
      <c r="O2494" s="116">
        <f>N2494</f>
        <v>25003</v>
      </c>
      <c r="P2494" s="58"/>
      <c r="Q2494" s="58"/>
      <c r="R2494" s="58"/>
      <c r="S2494" s="58"/>
      <c r="T2494" s="140"/>
      <c r="U2494" s="140"/>
      <c r="V2494" s="378"/>
    </row>
    <row r="2495" spans="6:22">
      <c r="G2495" s="60" t="s">
        <v>167</v>
      </c>
      <c r="I2495" s="46"/>
      <c r="J2495" s="114"/>
      <c r="K2495" s="114"/>
      <c r="L2495" s="114"/>
      <c r="M2495" s="114"/>
      <c r="N2495" s="144">
        <v>0</v>
      </c>
      <c r="O2495" s="117"/>
      <c r="P2495" s="58"/>
      <c r="Q2495" s="58"/>
      <c r="R2495" s="58"/>
      <c r="S2495" s="58"/>
      <c r="T2495" s="140"/>
      <c r="U2495" s="140"/>
      <c r="V2495" s="378"/>
    </row>
    <row r="2496" spans="6:22">
      <c r="G2496" s="60" t="s">
        <v>168</v>
      </c>
      <c r="I2496" s="46"/>
      <c r="J2496" s="114"/>
      <c r="K2496" s="114"/>
      <c r="L2496" s="114"/>
      <c r="M2496" s="114"/>
      <c r="N2496" s="114"/>
      <c r="O2496" s="117">
        <v>26549</v>
      </c>
      <c r="P2496" s="116">
        <f>O2496</f>
        <v>26549</v>
      </c>
      <c r="Q2496" s="58"/>
      <c r="R2496" s="58"/>
      <c r="S2496" s="58"/>
      <c r="T2496" s="140"/>
      <c r="U2496" s="140"/>
      <c r="V2496" s="378"/>
    </row>
    <row r="2497" spans="2:22">
      <c r="G2497" s="60" t="s">
        <v>185</v>
      </c>
      <c r="I2497" s="46"/>
      <c r="J2497" s="114"/>
      <c r="K2497" s="114"/>
      <c r="L2497" s="114"/>
      <c r="M2497" s="114"/>
      <c r="N2497" s="114"/>
      <c r="O2497" s="116"/>
      <c r="P2497" s="117"/>
      <c r="Q2497" s="58"/>
      <c r="R2497" s="58"/>
      <c r="S2497" s="58"/>
      <c r="T2497" s="140"/>
      <c r="U2497" s="140"/>
      <c r="V2497" s="378"/>
    </row>
    <row r="2498" spans="2:22">
      <c r="G2498" s="60" t="s">
        <v>186</v>
      </c>
      <c r="I2498" s="46"/>
      <c r="J2498" s="114"/>
      <c r="K2498" s="114"/>
      <c r="L2498" s="114"/>
      <c r="M2498" s="114"/>
      <c r="N2498" s="114"/>
      <c r="O2498" s="114"/>
      <c r="P2498" s="117">
        <f>P2470</f>
        <v>26773</v>
      </c>
      <c r="Q2498" s="54">
        <f>P2498</f>
        <v>26773</v>
      </c>
      <c r="R2498" s="58"/>
      <c r="S2498" s="58"/>
      <c r="T2498" s="140"/>
      <c r="U2498" s="140"/>
      <c r="V2498" s="378"/>
    </row>
    <row r="2499" spans="2:22">
      <c r="G2499" s="60" t="s">
        <v>187</v>
      </c>
      <c r="I2499" s="46"/>
      <c r="J2499" s="114"/>
      <c r="K2499" s="114"/>
      <c r="L2499" s="114"/>
      <c r="M2499" s="114"/>
      <c r="N2499" s="114"/>
      <c r="O2499" s="114"/>
      <c r="P2499" s="116"/>
      <c r="Q2499" s="275"/>
      <c r="R2499" s="58"/>
      <c r="S2499" s="58"/>
      <c r="T2499" s="140"/>
      <c r="U2499" s="140"/>
      <c r="V2499" s="378"/>
    </row>
    <row r="2500" spans="2:22">
      <c r="G2500" s="60" t="s">
        <v>188</v>
      </c>
      <c r="I2500" s="46"/>
      <c r="J2500" s="114"/>
      <c r="K2500" s="114"/>
      <c r="L2500" s="114"/>
      <c r="M2500" s="114"/>
      <c r="N2500" s="114"/>
      <c r="O2500" s="114"/>
      <c r="P2500" s="114"/>
      <c r="Q2500" s="117"/>
      <c r="R2500" s="145">
        <f>Q2500</f>
        <v>0</v>
      </c>
      <c r="S2500" s="58"/>
      <c r="T2500" s="140"/>
      <c r="U2500" s="140"/>
      <c r="V2500" s="378"/>
    </row>
    <row r="2501" spans="2:22">
      <c r="G2501" s="60" t="s">
        <v>189</v>
      </c>
      <c r="I2501" s="46"/>
      <c r="J2501" s="114"/>
      <c r="K2501" s="114"/>
      <c r="L2501" s="114"/>
      <c r="M2501" s="114"/>
      <c r="N2501" s="114"/>
      <c r="O2501" s="114"/>
      <c r="P2501" s="114"/>
      <c r="Q2501" s="145">
        <v>16956</v>
      </c>
      <c r="R2501" s="167">
        <v>16956</v>
      </c>
      <c r="S2501" s="58"/>
      <c r="T2501" s="140"/>
      <c r="U2501" s="140"/>
      <c r="V2501" s="378"/>
    </row>
    <row r="2502" spans="2:22">
      <c r="G2502" s="60" t="s">
        <v>190</v>
      </c>
      <c r="I2502" s="46"/>
      <c r="J2502" s="114"/>
      <c r="K2502" s="114"/>
      <c r="L2502" s="114"/>
      <c r="M2502" s="114"/>
      <c r="N2502" s="114"/>
      <c r="O2502" s="114"/>
      <c r="P2502" s="114"/>
      <c r="Q2502" s="114"/>
      <c r="R2502" s="167"/>
      <c r="S2502" s="145">
        <f>R2502</f>
        <v>0</v>
      </c>
      <c r="T2502" s="140"/>
      <c r="U2502" s="140"/>
      <c r="V2502" s="378"/>
    </row>
    <row r="2503" spans="2:22">
      <c r="G2503" s="60" t="s">
        <v>199</v>
      </c>
      <c r="I2503" s="46"/>
      <c r="J2503" s="114"/>
      <c r="K2503" s="114"/>
      <c r="L2503" s="114"/>
      <c r="M2503" s="114"/>
      <c r="N2503" s="114"/>
      <c r="O2503" s="114"/>
      <c r="P2503" s="114"/>
      <c r="Q2503" s="114"/>
      <c r="R2503" s="116">
        <v>0</v>
      </c>
      <c r="S2503" s="167">
        <v>0</v>
      </c>
      <c r="T2503" s="140"/>
      <c r="U2503" s="140"/>
      <c r="V2503" s="378"/>
    </row>
    <row r="2504" spans="2:22">
      <c r="G2504" s="60" t="s">
        <v>200</v>
      </c>
      <c r="I2504" s="46"/>
      <c r="J2504" s="114"/>
      <c r="K2504" s="114"/>
      <c r="L2504" s="114"/>
      <c r="M2504" s="114"/>
      <c r="N2504" s="114"/>
      <c r="O2504" s="114"/>
      <c r="P2504" s="114"/>
      <c r="Q2504" s="114"/>
      <c r="R2504" s="114"/>
      <c r="S2504" s="167">
        <v>0</v>
      </c>
      <c r="T2504" s="145">
        <f>S2504</f>
        <v>0</v>
      </c>
      <c r="U2504" s="140"/>
      <c r="V2504" s="378"/>
    </row>
    <row r="2505" spans="2:22">
      <c r="G2505" s="60" t="s">
        <v>308</v>
      </c>
      <c r="I2505" s="46"/>
      <c r="J2505" s="114"/>
      <c r="K2505" s="114"/>
      <c r="L2505" s="114"/>
      <c r="M2505" s="114"/>
      <c r="N2505" s="114"/>
      <c r="O2505" s="114"/>
      <c r="P2505" s="114"/>
      <c r="Q2505" s="114"/>
      <c r="R2505" s="114"/>
      <c r="S2505" s="116">
        <f>T2505</f>
        <v>0</v>
      </c>
      <c r="T2505" s="167">
        <v>0</v>
      </c>
      <c r="U2505" s="140"/>
      <c r="V2505" s="378"/>
    </row>
    <row r="2506" spans="2:22">
      <c r="G2506" s="60" t="s">
        <v>307</v>
      </c>
      <c r="I2506" s="110"/>
      <c r="J2506" s="103"/>
      <c r="K2506" s="103"/>
      <c r="L2506" s="103"/>
      <c r="M2506" s="103"/>
      <c r="N2506" s="103"/>
      <c r="O2506" s="103"/>
      <c r="P2506" s="103"/>
      <c r="Q2506" s="103"/>
      <c r="R2506" s="103"/>
      <c r="S2506" s="103"/>
      <c r="T2506" s="167"/>
      <c r="U2506" s="145">
        <f>T2506</f>
        <v>0</v>
      </c>
      <c r="V2506" s="347">
        <f>U2506</f>
        <v>0</v>
      </c>
    </row>
    <row r="2507" spans="2:22">
      <c r="G2507" s="60" t="s">
        <v>318</v>
      </c>
      <c r="I2507" s="110"/>
      <c r="J2507" s="103"/>
      <c r="K2507" s="103"/>
      <c r="L2507" s="103"/>
      <c r="M2507" s="103"/>
      <c r="N2507" s="103"/>
      <c r="O2507" s="103"/>
      <c r="P2507" s="103"/>
      <c r="Q2507" s="103"/>
      <c r="R2507" s="103"/>
      <c r="S2507" s="103"/>
      <c r="T2507" s="116">
        <f>U2507</f>
        <v>0</v>
      </c>
      <c r="U2507" s="367">
        <v>0</v>
      </c>
      <c r="V2507" s="389">
        <v>0</v>
      </c>
    </row>
    <row r="2508" spans="2:22">
      <c r="G2508" s="60" t="s">
        <v>319</v>
      </c>
      <c r="I2508" s="47"/>
      <c r="J2508" s="188"/>
      <c r="K2508" s="188"/>
      <c r="L2508" s="188"/>
      <c r="M2508" s="188"/>
      <c r="N2508" s="188"/>
      <c r="O2508" s="188"/>
      <c r="P2508" s="188"/>
      <c r="Q2508" s="188"/>
      <c r="R2508" s="188"/>
      <c r="S2508" s="188"/>
      <c r="T2508" s="188"/>
      <c r="U2508" s="391">
        <v>0</v>
      </c>
      <c r="V2508" s="390">
        <v>0</v>
      </c>
    </row>
    <row r="2509" spans="2:22">
      <c r="B2509" s="1" t="s">
        <v>226</v>
      </c>
      <c r="G2509" s="26" t="s">
        <v>17</v>
      </c>
      <c r="I2509" s="7">
        <f xml:space="preserve"> I2490 - I2489</f>
        <v>0</v>
      </c>
      <c r="J2509" s="7">
        <f xml:space="preserve"> J2489 + J2492 - J2491 - J2490</f>
        <v>0</v>
      </c>
      <c r="K2509" s="7">
        <f>K2491 - K2492</f>
        <v>0</v>
      </c>
      <c r="L2509" s="7">
        <f>L2491 - L2492</f>
        <v>0</v>
      </c>
      <c r="M2509" s="7">
        <f>M2490-M2491-M2492</f>
        <v>-316</v>
      </c>
      <c r="N2509" s="7">
        <f>N2492-N2493-N2494</f>
        <v>-24687</v>
      </c>
      <c r="O2509" s="7">
        <f>O2494-O2495-O2496</f>
        <v>-1546</v>
      </c>
      <c r="P2509" s="148">
        <f>P2496-P2497-P2498</f>
        <v>-224</v>
      </c>
      <c r="Q2509" s="148">
        <f>Q2498-Q2499-Q2500+Q2501</f>
        <v>43729</v>
      </c>
      <c r="R2509" s="148">
        <f>R2500-R2501-R2502+R2503</f>
        <v>-16956</v>
      </c>
      <c r="S2509" s="7">
        <f>S2502-S2503+S2504-S2505</f>
        <v>0</v>
      </c>
      <c r="T2509" s="7">
        <f>T2504-T2505-T2506+T2507</f>
        <v>0</v>
      </c>
      <c r="U2509" s="132">
        <f>U2506-U2507-U2508</f>
        <v>0</v>
      </c>
      <c r="V2509" s="7">
        <f>V2506-V2507-V2508</f>
        <v>0</v>
      </c>
    </row>
    <row r="2510" spans="2:22">
      <c r="G2510" s="6"/>
      <c r="I2510" s="148"/>
      <c r="J2510" s="148"/>
      <c r="K2510" s="148"/>
      <c r="L2510" s="148"/>
      <c r="M2510" s="148"/>
      <c r="N2510" s="148"/>
      <c r="O2510" s="148"/>
      <c r="P2510" s="148"/>
      <c r="Q2510" s="148"/>
      <c r="R2510" s="148"/>
      <c r="S2510" s="148"/>
      <c r="T2510" s="148"/>
      <c r="U2510" s="386"/>
      <c r="V2510" s="148"/>
    </row>
    <row r="2511" spans="2:22">
      <c r="G2511" s="26" t="s">
        <v>12</v>
      </c>
      <c r="H2511" s="55"/>
      <c r="I2511" s="149"/>
      <c r="J2511" s="150"/>
      <c r="K2511" s="150"/>
      <c r="L2511" s="150"/>
      <c r="M2511" s="150"/>
      <c r="N2511" s="150"/>
      <c r="O2511" s="150"/>
      <c r="P2511" s="150"/>
      <c r="Q2511" s="150"/>
      <c r="R2511" s="150"/>
      <c r="S2511" s="150"/>
      <c r="T2511" s="150"/>
      <c r="U2511" s="150"/>
      <c r="V2511" s="384"/>
    </row>
    <row r="2512" spans="2:22">
      <c r="G2512" s="6"/>
      <c r="I2512" s="148"/>
      <c r="J2512" s="148"/>
      <c r="K2512" s="148"/>
      <c r="L2512" s="148"/>
      <c r="M2512" s="148"/>
      <c r="N2512" s="148"/>
      <c r="O2512" s="148"/>
      <c r="P2512" s="148"/>
      <c r="Q2512" s="148"/>
      <c r="R2512" s="148"/>
      <c r="S2512" s="148"/>
      <c r="T2512" s="148"/>
      <c r="U2512" s="148"/>
      <c r="V2512" s="148"/>
    </row>
    <row r="2513" spans="1:22" ht="18.75">
      <c r="C2513" s="1" t="s">
        <v>226</v>
      </c>
      <c r="D2513" s="1" t="s">
        <v>183</v>
      </c>
      <c r="E2513" s="1" t="s">
        <v>108</v>
      </c>
      <c r="F2513" s="9" t="s">
        <v>26</v>
      </c>
      <c r="H2513" s="55"/>
      <c r="I2513" s="151">
        <f t="shared" ref="I2513:S2513" si="1251" xml:space="preserve"> I2470 + I2475 - I2481 + I2509 + I2511</f>
        <v>0</v>
      </c>
      <c r="J2513" s="152">
        <f t="shared" si="1251"/>
        <v>0</v>
      </c>
      <c r="K2513" s="152">
        <f t="shared" si="1251"/>
        <v>0</v>
      </c>
      <c r="L2513" s="152">
        <f t="shared" si="1251"/>
        <v>0</v>
      </c>
      <c r="M2513" s="152">
        <f t="shared" si="1251"/>
        <v>0</v>
      </c>
      <c r="N2513" s="152">
        <f t="shared" si="1251"/>
        <v>316</v>
      </c>
      <c r="O2513" s="152">
        <f t="shared" si="1251"/>
        <v>25003</v>
      </c>
      <c r="P2513" s="152">
        <f t="shared" si="1251"/>
        <v>26549</v>
      </c>
      <c r="Q2513" s="152">
        <f t="shared" si="1251"/>
        <v>68400.070970241824</v>
      </c>
      <c r="R2513" s="152">
        <f t="shared" si="1251"/>
        <v>9713.8855007414277</v>
      </c>
      <c r="S2513" s="152">
        <f t="shared" si="1251"/>
        <v>24308</v>
      </c>
      <c r="T2513" s="152">
        <f t="shared" ref="T2513:U2513" si="1252" xml:space="preserve"> T2470 + T2475 - T2481 + T2509 + T2511</f>
        <v>22259</v>
      </c>
      <c r="U2513" s="152">
        <f t="shared" si="1252"/>
        <v>20775.520982317343</v>
      </c>
      <c r="V2513" s="385">
        <f t="shared" ref="V2513" si="1253" xml:space="preserve"> V2470 + V2475 - V2481 + V2509 + V2511</f>
        <v>26180.79252167746</v>
      </c>
    </row>
    <row r="2514" spans="1:22" ht="15.75" thickBot="1">
      <c r="S2514" s="1"/>
    </row>
    <row r="2515" spans="1:22" ht="15.75" thickBot="1">
      <c r="A2515" s="276"/>
      <c r="B2515" s="276"/>
      <c r="C2515" s="276"/>
      <c r="D2515" s="276"/>
      <c r="E2515" s="276"/>
      <c r="F2515" s="342"/>
      <c r="G2515" s="342"/>
      <c r="H2515" s="342"/>
      <c r="I2515" s="342"/>
      <c r="J2515" s="342"/>
      <c r="K2515" s="342"/>
      <c r="L2515" s="342"/>
      <c r="M2515" s="342"/>
      <c r="N2515" s="342"/>
      <c r="O2515" s="342"/>
      <c r="P2515" s="342"/>
      <c r="Q2515" s="342"/>
      <c r="R2515" s="342"/>
      <c r="S2515" s="342"/>
      <c r="T2515" s="342"/>
      <c r="U2515" s="342"/>
      <c r="V2515" s="342"/>
    </row>
    <row r="2516" spans="1:22" ht="21" thickBot="1">
      <c r="A2516" s="276"/>
      <c r="B2516" s="276"/>
      <c r="C2516" s="276"/>
      <c r="D2516" s="276"/>
      <c r="E2516" s="276"/>
      <c r="F2516" s="279" t="s">
        <v>4</v>
      </c>
      <c r="G2516" s="279"/>
      <c r="H2516" s="280" t="s">
        <v>261</v>
      </c>
      <c r="I2516" s="343"/>
      <c r="J2516" s="281"/>
      <c r="K2516" s="281"/>
      <c r="L2516" s="281"/>
      <c r="M2516" s="281"/>
      <c r="N2516" s="281"/>
      <c r="O2516" s="281"/>
      <c r="P2516" s="281"/>
      <c r="Q2516" s="281"/>
      <c r="R2516" s="281"/>
      <c r="S2516" s="281"/>
      <c r="T2516" s="281"/>
      <c r="U2516" s="281"/>
      <c r="V2516" s="281"/>
    </row>
    <row r="2517" spans="1:22">
      <c r="A2517" s="276"/>
      <c r="B2517" s="276"/>
      <c r="C2517" s="276"/>
      <c r="D2517" s="276"/>
      <c r="E2517" s="276"/>
      <c r="F2517" s="281"/>
      <c r="G2517" s="281"/>
      <c r="H2517" s="281"/>
      <c r="I2517" s="281"/>
      <c r="J2517" s="281"/>
      <c r="K2517" s="281"/>
      <c r="L2517" s="281"/>
      <c r="M2517" s="281"/>
      <c r="N2517" s="281"/>
      <c r="O2517" s="281"/>
      <c r="P2517" s="281"/>
      <c r="Q2517" s="281"/>
      <c r="R2517" s="281"/>
      <c r="S2517" s="281"/>
      <c r="T2517" s="281"/>
      <c r="U2517" s="281"/>
      <c r="V2517" s="281"/>
    </row>
    <row r="2518" spans="1:22" ht="18">
      <c r="A2518" s="276"/>
      <c r="B2518" s="276"/>
      <c r="C2518" s="276"/>
      <c r="D2518" s="276"/>
      <c r="E2518" s="276"/>
      <c r="F2518" s="282" t="s">
        <v>21</v>
      </c>
      <c r="G2518" s="282"/>
      <c r="H2518" s="281"/>
      <c r="I2518" s="290">
        <v>2011</v>
      </c>
      <c r="J2518" s="290">
        <f>I2518+1</f>
        <v>2012</v>
      </c>
      <c r="K2518" s="290">
        <f t="shared" ref="K2518" si="1254">J2518+1</f>
        <v>2013</v>
      </c>
      <c r="L2518" s="290">
        <f t="shared" ref="L2518" si="1255">K2518+1</f>
        <v>2014</v>
      </c>
      <c r="M2518" s="290">
        <f>L2518+1</f>
        <v>2015</v>
      </c>
      <c r="N2518" s="290">
        <f t="shared" ref="N2518" si="1256">M2518+1</f>
        <v>2016</v>
      </c>
      <c r="O2518" s="290">
        <f t="shared" ref="O2518" si="1257">N2518+1</f>
        <v>2017</v>
      </c>
      <c r="P2518" s="290">
        <f t="shared" ref="P2518" si="1258">O2518+1</f>
        <v>2018</v>
      </c>
      <c r="Q2518" s="290">
        <f t="shared" ref="Q2518" si="1259">P2518+1</f>
        <v>2019</v>
      </c>
      <c r="R2518" s="290">
        <f t="shared" ref="R2518" si="1260">Q2518+1</f>
        <v>2020</v>
      </c>
      <c r="S2518" s="290">
        <f>R2518+1</f>
        <v>2021</v>
      </c>
      <c r="T2518" s="290">
        <f>S2518+1</f>
        <v>2022</v>
      </c>
      <c r="U2518" s="290">
        <f>T2518+1</f>
        <v>2023</v>
      </c>
      <c r="V2518" s="290">
        <f>U2518+1</f>
        <v>2024</v>
      </c>
    </row>
    <row r="2519" spans="1:22">
      <c r="A2519" s="276"/>
      <c r="B2519" s="276"/>
      <c r="C2519" s="276"/>
      <c r="D2519" s="276"/>
      <c r="E2519" s="276"/>
      <c r="F2519" s="281"/>
      <c r="G2519" s="283" t="str">
        <f>"Total MWh Produced / Purchased from " &amp; H2516</f>
        <v>Total MWh Produced / Purchased from Pavant Solar II</v>
      </c>
      <c r="H2519" s="284"/>
      <c r="I2519" s="291"/>
      <c r="J2519" s="292"/>
      <c r="K2519" s="292"/>
      <c r="L2519" s="292"/>
      <c r="M2519" s="292"/>
      <c r="N2519" s="292"/>
      <c r="O2519" s="292"/>
      <c r="P2519" s="292"/>
      <c r="Q2519" s="292"/>
      <c r="R2519" s="292"/>
      <c r="S2519" s="292">
        <v>118178</v>
      </c>
      <c r="T2519" s="292">
        <v>0</v>
      </c>
      <c r="U2519" s="292">
        <v>0</v>
      </c>
      <c r="V2519" s="394">
        <v>0</v>
      </c>
    </row>
    <row r="2520" spans="1:22">
      <c r="A2520" s="276"/>
      <c r="B2520" s="276"/>
      <c r="C2520" s="276"/>
      <c r="D2520" s="276"/>
      <c r="E2520" s="276"/>
      <c r="F2520" s="281"/>
      <c r="G2520" s="283" t="s">
        <v>25</v>
      </c>
      <c r="H2520" s="284"/>
      <c r="I2520" s="293"/>
      <c r="J2520" s="294"/>
      <c r="K2520" s="294"/>
      <c r="L2520" s="294"/>
      <c r="M2520" s="294"/>
      <c r="N2520" s="294"/>
      <c r="O2520" s="294"/>
      <c r="P2520" s="294"/>
      <c r="Q2520" s="294"/>
      <c r="R2520" s="294"/>
      <c r="S2520" s="294">
        <v>1</v>
      </c>
      <c r="T2520" s="294">
        <v>1</v>
      </c>
      <c r="U2520" s="294">
        <v>1</v>
      </c>
      <c r="V2520" s="395">
        <v>1</v>
      </c>
    </row>
    <row r="2521" spans="1:22">
      <c r="A2521" s="276"/>
      <c r="B2521" s="276"/>
      <c r="C2521" s="276"/>
      <c r="D2521" s="276"/>
      <c r="E2521" s="276"/>
      <c r="F2521" s="281"/>
      <c r="G2521" s="283" t="s">
        <v>20</v>
      </c>
      <c r="H2521" s="284"/>
      <c r="I2521" s="295"/>
      <c r="J2521" s="296"/>
      <c r="K2521" s="296"/>
      <c r="L2521" s="296"/>
      <c r="M2521" s="296"/>
      <c r="N2521" s="296"/>
      <c r="O2521" s="296"/>
      <c r="P2521" s="296"/>
      <c r="Q2521" s="296"/>
      <c r="R2521" s="296"/>
      <c r="S2521" s="296">
        <v>0</v>
      </c>
      <c r="T2521" s="296">
        <v>0</v>
      </c>
      <c r="U2521" s="296">
        <v>0</v>
      </c>
      <c r="V2521" s="396">
        <v>0</v>
      </c>
    </row>
    <row r="2522" spans="1:22">
      <c r="A2522" s="361" t="s">
        <v>227</v>
      </c>
      <c r="B2522" s="276"/>
      <c r="C2522" s="276"/>
      <c r="D2522" s="276"/>
      <c r="E2522" s="276"/>
      <c r="F2522" s="281"/>
      <c r="G2522" s="285" t="s">
        <v>22</v>
      </c>
      <c r="H2522" s="286"/>
      <c r="I2522" s="297">
        <v>0</v>
      </c>
      <c r="J2522" s="297">
        <v>0</v>
      </c>
      <c r="K2522" s="297">
        <v>0</v>
      </c>
      <c r="L2522" s="297">
        <v>0</v>
      </c>
      <c r="M2522" s="297">
        <v>0</v>
      </c>
      <c r="N2522" s="298">
        <v>0</v>
      </c>
      <c r="O2522" s="298">
        <v>0</v>
      </c>
      <c r="P2522" s="298">
        <v>0</v>
      </c>
      <c r="Q2522" s="298">
        <f t="shared" ref="Q2522:V2522" si="1261">Q2519*Q2521</f>
        <v>0</v>
      </c>
      <c r="R2522" s="298">
        <f t="shared" si="1261"/>
        <v>0</v>
      </c>
      <c r="S2522" s="298">
        <f t="shared" si="1261"/>
        <v>0</v>
      </c>
      <c r="T2522" s="298">
        <f t="shared" si="1261"/>
        <v>0</v>
      </c>
      <c r="U2522" s="298">
        <f t="shared" si="1261"/>
        <v>0</v>
      </c>
      <c r="V2522" s="298">
        <f t="shared" si="1261"/>
        <v>0</v>
      </c>
    </row>
    <row r="2523" spans="1:22">
      <c r="A2523" s="276"/>
      <c r="B2523" s="276"/>
      <c r="C2523" s="276"/>
      <c r="D2523" s="276"/>
      <c r="E2523" s="276"/>
      <c r="F2523" s="281"/>
      <c r="G2523" s="281"/>
      <c r="H2523" s="281"/>
      <c r="I2523" s="299"/>
      <c r="J2523" s="299"/>
      <c r="K2523" s="299"/>
      <c r="L2523" s="299"/>
      <c r="M2523" s="299"/>
      <c r="N2523" s="300"/>
      <c r="O2523" s="300"/>
      <c r="P2523" s="300"/>
      <c r="Q2523" s="300"/>
      <c r="R2523" s="300"/>
      <c r="S2523" s="300"/>
      <c r="T2523" s="300"/>
      <c r="U2523" s="300"/>
      <c r="V2523" s="300"/>
    </row>
    <row r="2524" spans="1:22" ht="18">
      <c r="A2524" s="276"/>
      <c r="B2524" s="276"/>
      <c r="C2524" s="276"/>
      <c r="D2524" s="276"/>
      <c r="E2524" s="276"/>
      <c r="F2524" s="282" t="s">
        <v>118</v>
      </c>
      <c r="G2524" s="281"/>
      <c r="H2524" s="281"/>
      <c r="I2524" s="290">
        <v>2011</v>
      </c>
      <c r="J2524" s="290">
        <f>I2524+1</f>
        <v>2012</v>
      </c>
      <c r="K2524" s="290">
        <f t="shared" ref="K2524" si="1262">J2524+1</f>
        <v>2013</v>
      </c>
      <c r="L2524" s="290">
        <f t="shared" ref="L2524" si="1263">K2524+1</f>
        <v>2014</v>
      </c>
      <c r="M2524" s="290">
        <f>L2524+1</f>
        <v>2015</v>
      </c>
      <c r="N2524" s="290">
        <f t="shared" ref="N2524" si="1264">M2524+1</f>
        <v>2016</v>
      </c>
      <c r="O2524" s="290">
        <f t="shared" ref="O2524" si="1265">N2524+1</f>
        <v>2017</v>
      </c>
      <c r="P2524" s="290">
        <f t="shared" ref="P2524" si="1266">O2524+1</f>
        <v>2018</v>
      </c>
      <c r="Q2524" s="290">
        <f t="shared" ref="Q2524" si="1267">P2524+1</f>
        <v>2019</v>
      </c>
      <c r="R2524" s="290">
        <f t="shared" ref="R2524" si="1268">Q2524+1</f>
        <v>2020</v>
      </c>
      <c r="S2524" s="290">
        <f>R2524+1</f>
        <v>2021</v>
      </c>
      <c r="T2524" s="290">
        <f>S2524+1</f>
        <v>2022</v>
      </c>
      <c r="U2524" s="290">
        <f>T2524+1</f>
        <v>2023</v>
      </c>
      <c r="V2524" s="290">
        <f>U2524+1</f>
        <v>2024</v>
      </c>
    </row>
    <row r="2525" spans="1:22">
      <c r="A2525" s="276"/>
      <c r="B2525" s="276"/>
      <c r="C2525" s="276"/>
      <c r="D2525" s="276"/>
      <c r="E2525" s="276"/>
      <c r="F2525" s="281"/>
      <c r="G2525" s="283" t="s">
        <v>10</v>
      </c>
      <c r="H2525" s="284"/>
      <c r="I2525" s="301">
        <f>IF($J55= "Eligible", I2522 * 'Facility Detail'!$G$3472, 0 )</f>
        <v>0</v>
      </c>
      <c r="J2525" s="302">
        <f>IF($J55= "Eligible", J2522 * 'Facility Detail'!$G$3472, 0 )</f>
        <v>0</v>
      </c>
      <c r="K2525" s="302">
        <f>IF($J55= "Eligible", K2522 * 'Facility Detail'!$G$3472, 0 )</f>
        <v>0</v>
      </c>
      <c r="L2525" s="302">
        <f>IF($J55= "Eligible", L2522 * 'Facility Detail'!$G$3472, 0 )</f>
        <v>0</v>
      </c>
      <c r="M2525" s="302">
        <f>IF($J55= "Eligible", M2522 * 'Facility Detail'!$G$3472, 0 )</f>
        <v>0</v>
      </c>
      <c r="N2525" s="302">
        <f>IF($J55= "Eligible", N2522 * 'Facility Detail'!$G$3472, 0 )</f>
        <v>0</v>
      </c>
      <c r="O2525" s="302">
        <f>IF($J55= "Eligible", O2522 * 'Facility Detail'!$G$3472, 0 )</f>
        <v>0</v>
      </c>
      <c r="P2525" s="302">
        <f>IF($J55= "Eligible", P2522 * 'Facility Detail'!$G$3472, 0 )</f>
        <v>0</v>
      </c>
      <c r="Q2525" s="302">
        <f>IF($J55= "Eligible", Q2522 * 'Facility Detail'!$G$3472, 0 )</f>
        <v>0</v>
      </c>
      <c r="R2525" s="302">
        <f>IF($J55= "Eligible", R2522 * 'Facility Detail'!$G$3472, 0 )</f>
        <v>0</v>
      </c>
      <c r="S2525" s="302">
        <f>IF($J55= "Eligible", S2522 * 'Facility Detail'!$G$3472, 0 )</f>
        <v>0</v>
      </c>
      <c r="T2525" s="302">
        <f>IF($J55= "Eligible", T2522 * 'Facility Detail'!$G$3472, 0 )</f>
        <v>0</v>
      </c>
      <c r="U2525" s="302">
        <f>IF($J55= "Eligible", U2522 * 'Facility Detail'!$G$3472, 0 )</f>
        <v>0</v>
      </c>
      <c r="V2525" s="397">
        <f>IF($J55= "Eligible", V2522 * 'Facility Detail'!$G$3472, 0 )</f>
        <v>0</v>
      </c>
    </row>
    <row r="2526" spans="1:22">
      <c r="A2526" s="276"/>
      <c r="B2526" s="276"/>
      <c r="C2526" s="276"/>
      <c r="D2526" s="276"/>
      <c r="E2526" s="276"/>
      <c r="F2526" s="281"/>
      <c r="G2526" s="283" t="s">
        <v>6</v>
      </c>
      <c r="H2526" s="284"/>
      <c r="I2526" s="303">
        <f t="shared" ref="I2526:V2526" si="1269">IF($K55= "Eligible", I2522, 0 )</f>
        <v>0</v>
      </c>
      <c r="J2526" s="304">
        <f t="shared" si="1269"/>
        <v>0</v>
      </c>
      <c r="K2526" s="304">
        <f t="shared" si="1269"/>
        <v>0</v>
      </c>
      <c r="L2526" s="304">
        <f t="shared" si="1269"/>
        <v>0</v>
      </c>
      <c r="M2526" s="304">
        <f t="shared" si="1269"/>
        <v>0</v>
      </c>
      <c r="N2526" s="304">
        <f t="shared" si="1269"/>
        <v>0</v>
      </c>
      <c r="O2526" s="304">
        <f t="shared" si="1269"/>
        <v>0</v>
      </c>
      <c r="P2526" s="304">
        <f t="shared" si="1269"/>
        <v>0</v>
      </c>
      <c r="Q2526" s="304">
        <f t="shared" si="1269"/>
        <v>0</v>
      </c>
      <c r="R2526" s="304">
        <f t="shared" si="1269"/>
        <v>0</v>
      </c>
      <c r="S2526" s="304">
        <f t="shared" si="1269"/>
        <v>0</v>
      </c>
      <c r="T2526" s="304">
        <f t="shared" si="1269"/>
        <v>0</v>
      </c>
      <c r="U2526" s="304">
        <f t="shared" si="1269"/>
        <v>0</v>
      </c>
      <c r="V2526" s="398">
        <f t="shared" si="1269"/>
        <v>0</v>
      </c>
    </row>
    <row r="2527" spans="1:22">
      <c r="A2527" s="276"/>
      <c r="B2527" s="276"/>
      <c r="C2527" s="276"/>
      <c r="D2527" s="276"/>
      <c r="E2527" s="276"/>
      <c r="F2527" s="281"/>
      <c r="G2527" s="285" t="s">
        <v>120</v>
      </c>
      <c r="H2527" s="286"/>
      <c r="I2527" s="305">
        <f>SUM(I2525:I2526)</f>
        <v>0</v>
      </c>
      <c r="J2527" s="306">
        <f t="shared" ref="J2527:S2527" si="1270">SUM(J2525:J2526)</f>
        <v>0</v>
      </c>
      <c r="K2527" s="306">
        <f t="shared" si="1270"/>
        <v>0</v>
      </c>
      <c r="L2527" s="306">
        <f t="shared" si="1270"/>
        <v>0</v>
      </c>
      <c r="M2527" s="306">
        <f t="shared" si="1270"/>
        <v>0</v>
      </c>
      <c r="N2527" s="306">
        <f t="shared" si="1270"/>
        <v>0</v>
      </c>
      <c r="O2527" s="306">
        <f t="shared" si="1270"/>
        <v>0</v>
      </c>
      <c r="P2527" s="306">
        <f t="shared" si="1270"/>
        <v>0</v>
      </c>
      <c r="Q2527" s="306">
        <f t="shared" si="1270"/>
        <v>0</v>
      </c>
      <c r="R2527" s="306">
        <f t="shared" si="1270"/>
        <v>0</v>
      </c>
      <c r="S2527" s="306">
        <f t="shared" si="1270"/>
        <v>0</v>
      </c>
      <c r="T2527" s="306">
        <f t="shared" ref="T2527:U2527" si="1271">SUM(T2525:T2526)</f>
        <v>0</v>
      </c>
      <c r="U2527" s="306">
        <f t="shared" si="1271"/>
        <v>0</v>
      </c>
      <c r="V2527" s="306">
        <f t="shared" ref="V2527" si="1272">SUM(V2525:V2526)</f>
        <v>0</v>
      </c>
    </row>
    <row r="2528" spans="1:22">
      <c r="A2528" s="276"/>
      <c r="B2528" s="276"/>
      <c r="C2528" s="276"/>
      <c r="D2528" s="276"/>
      <c r="E2528" s="276"/>
      <c r="F2528" s="281"/>
      <c r="G2528" s="281"/>
      <c r="H2528" s="281"/>
      <c r="I2528" s="307"/>
      <c r="J2528" s="308"/>
      <c r="K2528" s="308"/>
      <c r="L2528" s="308"/>
      <c r="M2528" s="308"/>
      <c r="N2528" s="308"/>
      <c r="O2528" s="308"/>
      <c r="P2528" s="308"/>
      <c r="Q2528" s="308"/>
      <c r="R2528" s="308"/>
      <c r="S2528" s="308"/>
      <c r="T2528" s="308"/>
      <c r="U2528" s="308"/>
      <c r="V2528" s="308"/>
    </row>
    <row r="2529" spans="1:22" ht="18">
      <c r="A2529" s="276"/>
      <c r="B2529" s="276"/>
      <c r="C2529" s="276"/>
      <c r="D2529" s="276"/>
      <c r="E2529" s="276"/>
      <c r="F2529" s="282" t="s">
        <v>30</v>
      </c>
      <c r="G2529" s="281"/>
      <c r="H2529" s="281"/>
      <c r="I2529" s="290">
        <v>2011</v>
      </c>
      <c r="J2529" s="290">
        <f>I2529+1</f>
        <v>2012</v>
      </c>
      <c r="K2529" s="290">
        <f t="shared" ref="K2529" si="1273">J2529+1</f>
        <v>2013</v>
      </c>
      <c r="L2529" s="290">
        <f t="shared" ref="L2529" si="1274">K2529+1</f>
        <v>2014</v>
      </c>
      <c r="M2529" s="290">
        <f>L2529+1</f>
        <v>2015</v>
      </c>
      <c r="N2529" s="290">
        <f t="shared" ref="N2529" si="1275">M2529+1</f>
        <v>2016</v>
      </c>
      <c r="O2529" s="290">
        <f t="shared" ref="O2529" si="1276">N2529+1</f>
        <v>2017</v>
      </c>
      <c r="P2529" s="290">
        <f t="shared" ref="P2529" si="1277">O2529+1</f>
        <v>2018</v>
      </c>
      <c r="Q2529" s="290">
        <f t="shared" ref="Q2529" si="1278">P2529+1</f>
        <v>2019</v>
      </c>
      <c r="R2529" s="290">
        <f t="shared" ref="R2529" si="1279">Q2529+1</f>
        <v>2020</v>
      </c>
      <c r="S2529" s="290">
        <f>R2529+1</f>
        <v>2021</v>
      </c>
      <c r="T2529" s="290">
        <f>S2529+1</f>
        <v>2022</v>
      </c>
      <c r="U2529" s="290">
        <f>T2529+1</f>
        <v>2023</v>
      </c>
      <c r="V2529" s="290">
        <f>U2529+1</f>
        <v>2024</v>
      </c>
    </row>
    <row r="2530" spans="1:22">
      <c r="A2530" s="276"/>
      <c r="B2530" s="276"/>
      <c r="C2530" s="276"/>
      <c r="D2530" s="276"/>
      <c r="E2530" s="276"/>
      <c r="F2530" s="281"/>
      <c r="G2530" s="283" t="s">
        <v>47</v>
      </c>
      <c r="H2530" s="284"/>
      <c r="I2530" s="309"/>
      <c r="J2530" s="310"/>
      <c r="K2530" s="310"/>
      <c r="L2530" s="310"/>
      <c r="M2530" s="310"/>
      <c r="N2530" s="310"/>
      <c r="O2530" s="310"/>
      <c r="P2530" s="310"/>
      <c r="Q2530" s="310"/>
      <c r="R2530" s="310"/>
      <c r="S2530" s="310"/>
      <c r="T2530" s="310"/>
      <c r="U2530" s="310"/>
      <c r="V2530" s="399"/>
    </row>
    <row r="2531" spans="1:22">
      <c r="A2531" s="276"/>
      <c r="B2531" s="276"/>
      <c r="C2531" s="276"/>
      <c r="D2531" s="276"/>
      <c r="E2531" s="276"/>
      <c r="F2531" s="281"/>
      <c r="G2531" s="287" t="s">
        <v>23</v>
      </c>
      <c r="H2531" s="288"/>
      <c r="I2531" s="311"/>
      <c r="J2531" s="312"/>
      <c r="K2531" s="312"/>
      <c r="L2531" s="312"/>
      <c r="M2531" s="312"/>
      <c r="N2531" s="312"/>
      <c r="O2531" s="312"/>
      <c r="P2531" s="312"/>
      <c r="Q2531" s="312"/>
      <c r="R2531" s="312"/>
      <c r="S2531" s="312"/>
      <c r="T2531" s="312"/>
      <c r="U2531" s="312"/>
      <c r="V2531" s="400"/>
    </row>
    <row r="2532" spans="1:22">
      <c r="A2532" s="276"/>
      <c r="B2532" s="276"/>
      <c r="C2532" s="276"/>
      <c r="D2532" s="276"/>
      <c r="E2532" s="276"/>
      <c r="F2532" s="281"/>
      <c r="G2532" s="287" t="s">
        <v>89</v>
      </c>
      <c r="H2532" s="289"/>
      <c r="I2532" s="313"/>
      <c r="J2532" s="314"/>
      <c r="K2532" s="314"/>
      <c r="L2532" s="314"/>
      <c r="M2532" s="314"/>
      <c r="N2532" s="314"/>
      <c r="O2532" s="314"/>
      <c r="P2532" s="314"/>
      <c r="Q2532" s="314"/>
      <c r="R2532" s="314"/>
      <c r="S2532" s="314"/>
      <c r="T2532" s="314"/>
      <c r="U2532" s="314"/>
      <c r="V2532" s="401"/>
    </row>
    <row r="2533" spans="1:22">
      <c r="A2533" s="276"/>
      <c r="B2533" s="276"/>
      <c r="C2533" s="276"/>
      <c r="D2533" s="276"/>
      <c r="E2533" s="276"/>
      <c r="F2533" s="281"/>
      <c r="G2533" s="285" t="s">
        <v>90</v>
      </c>
      <c r="H2533" s="281"/>
      <c r="I2533" s="315">
        <v>0</v>
      </c>
      <c r="J2533" s="315">
        <v>0</v>
      </c>
      <c r="K2533" s="315">
        <v>0</v>
      </c>
      <c r="L2533" s="315">
        <v>0</v>
      </c>
      <c r="M2533" s="315">
        <v>0</v>
      </c>
      <c r="N2533" s="315">
        <v>0</v>
      </c>
      <c r="O2533" s="315">
        <v>0</v>
      </c>
      <c r="P2533" s="315">
        <v>0</v>
      </c>
      <c r="Q2533" s="315">
        <v>0</v>
      </c>
      <c r="R2533" s="315">
        <v>0</v>
      </c>
      <c r="S2533" s="315">
        <v>0</v>
      </c>
      <c r="T2533" s="315">
        <v>0</v>
      </c>
      <c r="U2533" s="409">
        <v>0</v>
      </c>
      <c r="V2533" s="315">
        <v>0</v>
      </c>
    </row>
    <row r="2534" spans="1:22">
      <c r="A2534" s="276"/>
      <c r="B2534" s="276"/>
      <c r="C2534" s="276"/>
      <c r="D2534" s="276"/>
      <c r="E2534" s="276"/>
      <c r="F2534" s="281"/>
      <c r="G2534" s="286"/>
      <c r="H2534" s="281"/>
      <c r="I2534" s="315"/>
      <c r="J2534" s="315"/>
      <c r="K2534" s="315"/>
      <c r="L2534" s="316"/>
      <c r="M2534" s="316"/>
      <c r="N2534" s="316"/>
      <c r="O2534" s="316"/>
      <c r="P2534" s="316"/>
      <c r="Q2534" s="316"/>
      <c r="R2534" s="316"/>
      <c r="S2534" s="316"/>
      <c r="T2534" s="316"/>
      <c r="U2534" s="316"/>
      <c r="V2534" s="316"/>
    </row>
    <row r="2535" spans="1:22" ht="18">
      <c r="A2535" s="276"/>
      <c r="B2535" s="276"/>
      <c r="C2535" s="276"/>
      <c r="D2535" s="276"/>
      <c r="E2535" s="276"/>
      <c r="F2535" s="282" t="s">
        <v>100</v>
      </c>
      <c r="G2535" s="281"/>
      <c r="H2535" s="281"/>
      <c r="I2535" s="290">
        <f>'Facility Detail'!$G$3475</f>
        <v>2011</v>
      </c>
      <c r="J2535" s="290">
        <f>I2535+1</f>
        <v>2012</v>
      </c>
      <c r="K2535" s="290">
        <f t="shared" ref="K2535" si="1280">J2535+1</f>
        <v>2013</v>
      </c>
      <c r="L2535" s="290">
        <f t="shared" ref="L2535" si="1281">K2535+1</f>
        <v>2014</v>
      </c>
      <c r="M2535" s="290">
        <f>L2535+1</f>
        <v>2015</v>
      </c>
      <c r="N2535" s="290">
        <f t="shared" ref="N2535" si="1282">M2535+1</f>
        <v>2016</v>
      </c>
      <c r="O2535" s="290">
        <f t="shared" ref="O2535" si="1283">N2535+1</f>
        <v>2017</v>
      </c>
      <c r="P2535" s="290">
        <f t="shared" ref="P2535" si="1284">O2535+1</f>
        <v>2018</v>
      </c>
      <c r="Q2535" s="290">
        <f t="shared" ref="Q2535" si="1285">P2535+1</f>
        <v>2019</v>
      </c>
      <c r="R2535" s="290">
        <f t="shared" ref="R2535" si="1286">Q2535+1</f>
        <v>2020</v>
      </c>
      <c r="S2535" s="290">
        <f>R2535+1</f>
        <v>2021</v>
      </c>
      <c r="T2535" s="290">
        <f>S2535+1</f>
        <v>2022</v>
      </c>
      <c r="U2535" s="290">
        <f>T2535+1</f>
        <v>2023</v>
      </c>
      <c r="V2535" s="290">
        <f>U2535+1</f>
        <v>2024</v>
      </c>
    </row>
    <row r="2536" spans="1:22">
      <c r="A2536" s="276"/>
      <c r="B2536" s="276"/>
      <c r="C2536" s="276"/>
      <c r="D2536" s="276"/>
      <c r="E2536" s="276"/>
      <c r="F2536" s="281"/>
      <c r="G2536" s="283" t="s">
        <v>68</v>
      </c>
      <c r="H2536" s="284"/>
      <c r="I2536" s="291"/>
      <c r="J2536" s="317">
        <f>I2536</f>
        <v>0</v>
      </c>
      <c r="K2536" s="318"/>
      <c r="L2536" s="318"/>
      <c r="M2536" s="318"/>
      <c r="N2536" s="318"/>
      <c r="O2536" s="318"/>
      <c r="P2536" s="318"/>
      <c r="Q2536" s="318"/>
      <c r="R2536" s="318"/>
      <c r="S2536" s="318"/>
      <c r="T2536" s="348"/>
      <c r="U2536" s="348"/>
      <c r="V2536" s="402"/>
    </row>
    <row r="2537" spans="1:22">
      <c r="A2537" s="276"/>
      <c r="B2537" s="276"/>
      <c r="C2537" s="276"/>
      <c r="D2537" s="276"/>
      <c r="E2537" s="276"/>
      <c r="F2537" s="281"/>
      <c r="G2537" s="283" t="s">
        <v>69</v>
      </c>
      <c r="H2537" s="284"/>
      <c r="I2537" s="319">
        <f>J2537</f>
        <v>0</v>
      </c>
      <c r="J2537" s="320"/>
      <c r="K2537" s="321"/>
      <c r="L2537" s="321"/>
      <c r="M2537" s="321"/>
      <c r="N2537" s="321"/>
      <c r="O2537" s="321"/>
      <c r="P2537" s="321"/>
      <c r="Q2537" s="321"/>
      <c r="R2537" s="321"/>
      <c r="S2537" s="321"/>
      <c r="T2537" s="349"/>
      <c r="U2537" s="349"/>
      <c r="V2537" s="403"/>
    </row>
    <row r="2538" spans="1:22">
      <c r="A2538" s="276"/>
      <c r="B2538" s="276"/>
      <c r="C2538" s="276"/>
      <c r="D2538" s="276"/>
      <c r="E2538" s="276"/>
      <c r="F2538" s="281"/>
      <c r="G2538" s="283" t="s">
        <v>70</v>
      </c>
      <c r="H2538" s="284"/>
      <c r="I2538" s="322"/>
      <c r="J2538" s="320">
        <f>J2522</f>
        <v>0</v>
      </c>
      <c r="K2538" s="323">
        <f>J2538</f>
        <v>0</v>
      </c>
      <c r="L2538" s="321"/>
      <c r="M2538" s="321"/>
      <c r="N2538" s="321"/>
      <c r="O2538" s="321"/>
      <c r="P2538" s="321"/>
      <c r="Q2538" s="321"/>
      <c r="R2538" s="321"/>
      <c r="S2538" s="321"/>
      <c r="T2538" s="349"/>
      <c r="U2538" s="349"/>
      <c r="V2538" s="403"/>
    </row>
    <row r="2539" spans="1:22">
      <c r="A2539" s="276"/>
      <c r="B2539" s="276"/>
      <c r="C2539" s="276"/>
      <c r="D2539" s="276"/>
      <c r="E2539" s="276"/>
      <c r="F2539" s="281"/>
      <c r="G2539" s="283" t="s">
        <v>71</v>
      </c>
      <c r="H2539" s="284"/>
      <c r="I2539" s="322"/>
      <c r="J2539" s="323">
        <f>K2539</f>
        <v>0</v>
      </c>
      <c r="K2539" s="320"/>
      <c r="L2539" s="321"/>
      <c r="M2539" s="321"/>
      <c r="N2539" s="321"/>
      <c r="O2539" s="321"/>
      <c r="P2539" s="321"/>
      <c r="Q2539" s="321"/>
      <c r="R2539" s="321"/>
      <c r="S2539" s="321"/>
      <c r="T2539" s="349"/>
      <c r="U2539" s="349"/>
      <c r="V2539" s="403"/>
    </row>
    <row r="2540" spans="1:22">
      <c r="A2540" s="276"/>
      <c r="B2540" s="276"/>
      <c r="C2540" s="276"/>
      <c r="D2540" s="276"/>
      <c r="E2540" s="276"/>
      <c r="F2540" s="281"/>
      <c r="G2540" s="283" t="s">
        <v>170</v>
      </c>
      <c r="H2540" s="281"/>
      <c r="I2540" s="322"/>
      <c r="J2540" s="324"/>
      <c r="K2540" s="320">
        <f>K2522</f>
        <v>0</v>
      </c>
      <c r="L2540" s="325">
        <f>K2540</f>
        <v>0</v>
      </c>
      <c r="M2540" s="321"/>
      <c r="N2540" s="321"/>
      <c r="O2540" s="321"/>
      <c r="P2540" s="321"/>
      <c r="Q2540" s="321"/>
      <c r="R2540" s="321"/>
      <c r="S2540" s="321"/>
      <c r="T2540" s="350"/>
      <c r="U2540" s="350"/>
      <c r="V2540" s="404"/>
    </row>
    <row r="2541" spans="1:22">
      <c r="A2541" s="276"/>
      <c r="B2541" s="276"/>
      <c r="C2541" s="276"/>
      <c r="D2541" s="276"/>
      <c r="E2541" s="276"/>
      <c r="F2541" s="281"/>
      <c r="G2541" s="283" t="s">
        <v>171</v>
      </c>
      <c r="H2541" s="281"/>
      <c r="I2541" s="322"/>
      <c r="J2541" s="324"/>
      <c r="K2541" s="323">
        <f>L2541</f>
        <v>0</v>
      </c>
      <c r="L2541" s="320"/>
      <c r="M2541" s="321"/>
      <c r="N2541" s="321"/>
      <c r="O2541" s="321"/>
      <c r="P2541" s="321"/>
      <c r="Q2541" s="321"/>
      <c r="R2541" s="321"/>
      <c r="S2541" s="321"/>
      <c r="T2541" s="350"/>
      <c r="U2541" s="350"/>
      <c r="V2541" s="404"/>
    </row>
    <row r="2542" spans="1:22">
      <c r="A2542" s="276"/>
      <c r="B2542" s="276"/>
      <c r="C2542" s="276"/>
      <c r="D2542" s="276"/>
      <c r="E2542" s="276"/>
      <c r="F2542" s="281"/>
      <c r="G2542" s="283" t="s">
        <v>172</v>
      </c>
      <c r="H2542" s="281"/>
      <c r="I2542" s="322"/>
      <c r="J2542" s="324"/>
      <c r="K2542" s="324"/>
      <c r="L2542" s="320">
        <f>L2522</f>
        <v>0</v>
      </c>
      <c r="M2542" s="325">
        <f>L2542</f>
        <v>0</v>
      </c>
      <c r="N2542" s="324"/>
      <c r="O2542" s="321"/>
      <c r="P2542" s="321"/>
      <c r="Q2542" s="321"/>
      <c r="R2542" s="321"/>
      <c r="S2542" s="321"/>
      <c r="T2542" s="350"/>
      <c r="U2542" s="350"/>
      <c r="V2542" s="404"/>
    </row>
    <row r="2543" spans="1:22">
      <c r="A2543" s="276"/>
      <c r="B2543" s="276"/>
      <c r="C2543" s="276"/>
      <c r="D2543" s="276"/>
      <c r="E2543" s="276"/>
      <c r="F2543" s="281"/>
      <c r="G2543" s="283" t="s">
        <v>173</v>
      </c>
      <c r="H2543" s="281"/>
      <c r="I2543" s="322"/>
      <c r="J2543" s="324"/>
      <c r="K2543" s="324"/>
      <c r="L2543" s="323"/>
      <c r="M2543" s="320"/>
      <c r="N2543" s="324"/>
      <c r="O2543" s="321"/>
      <c r="P2543" s="321"/>
      <c r="Q2543" s="321"/>
      <c r="R2543" s="321"/>
      <c r="S2543" s="321"/>
      <c r="T2543" s="350"/>
      <c r="U2543" s="350"/>
      <c r="V2543" s="404"/>
    </row>
    <row r="2544" spans="1:22">
      <c r="A2544" s="276"/>
      <c r="B2544" s="276"/>
      <c r="C2544" s="276"/>
      <c r="D2544" s="276"/>
      <c r="E2544" s="276"/>
      <c r="F2544" s="281"/>
      <c r="G2544" s="283" t="s">
        <v>174</v>
      </c>
      <c r="H2544" s="281"/>
      <c r="I2544" s="322"/>
      <c r="J2544" s="324"/>
      <c r="K2544" s="324"/>
      <c r="L2544" s="324"/>
      <c r="M2544" s="320">
        <v>0</v>
      </c>
      <c r="N2544" s="325">
        <f>M2544</f>
        <v>0</v>
      </c>
      <c r="O2544" s="321"/>
      <c r="P2544" s="321"/>
      <c r="Q2544" s="321"/>
      <c r="R2544" s="321"/>
      <c r="S2544" s="321"/>
      <c r="T2544" s="350"/>
      <c r="U2544" s="350"/>
      <c r="V2544" s="404"/>
    </row>
    <row r="2545" spans="1:22">
      <c r="A2545" s="276"/>
      <c r="B2545" s="276"/>
      <c r="C2545" s="276"/>
      <c r="D2545" s="276"/>
      <c r="E2545" s="276"/>
      <c r="F2545" s="281"/>
      <c r="G2545" s="283" t="s">
        <v>175</v>
      </c>
      <c r="H2545" s="281"/>
      <c r="I2545" s="322"/>
      <c r="J2545" s="324"/>
      <c r="K2545" s="324"/>
      <c r="L2545" s="324"/>
      <c r="M2545" s="323"/>
      <c r="N2545" s="320"/>
      <c r="O2545" s="321"/>
      <c r="P2545" s="321"/>
      <c r="Q2545" s="321"/>
      <c r="R2545" s="321"/>
      <c r="S2545" s="321"/>
      <c r="T2545" s="350"/>
      <c r="U2545" s="350"/>
      <c r="V2545" s="404"/>
    </row>
    <row r="2546" spans="1:22">
      <c r="A2546" s="276"/>
      <c r="B2546" s="276"/>
      <c r="C2546" s="276"/>
      <c r="D2546" s="276"/>
      <c r="E2546" s="276"/>
      <c r="F2546" s="281"/>
      <c r="G2546" s="283" t="s">
        <v>176</v>
      </c>
      <c r="H2546" s="281"/>
      <c r="I2546" s="322"/>
      <c r="J2546" s="324"/>
      <c r="K2546" s="324"/>
      <c r="L2546" s="324"/>
      <c r="M2546" s="324"/>
      <c r="N2546" s="326">
        <f>N2522</f>
        <v>0</v>
      </c>
      <c r="O2546" s="327">
        <f>N2546</f>
        <v>0</v>
      </c>
      <c r="P2546" s="321"/>
      <c r="Q2546" s="321"/>
      <c r="R2546" s="321"/>
      <c r="S2546" s="321"/>
      <c r="T2546" s="350"/>
      <c r="U2546" s="350"/>
      <c r="V2546" s="404"/>
    </row>
    <row r="2547" spans="1:22">
      <c r="A2547" s="276"/>
      <c r="B2547" s="276"/>
      <c r="C2547" s="276"/>
      <c r="D2547" s="276"/>
      <c r="E2547" s="276"/>
      <c r="F2547" s="281"/>
      <c r="G2547" s="283" t="s">
        <v>167</v>
      </c>
      <c r="H2547" s="281"/>
      <c r="I2547" s="322"/>
      <c r="J2547" s="324"/>
      <c r="K2547" s="324"/>
      <c r="L2547" s="324"/>
      <c r="M2547" s="324"/>
      <c r="N2547" s="328"/>
      <c r="O2547" s="329"/>
      <c r="P2547" s="321"/>
      <c r="Q2547" s="321"/>
      <c r="R2547" s="321"/>
      <c r="S2547" s="321"/>
      <c r="T2547" s="350"/>
      <c r="U2547" s="350"/>
      <c r="V2547" s="404"/>
    </row>
    <row r="2548" spans="1:22">
      <c r="A2548" s="276"/>
      <c r="B2548" s="276"/>
      <c r="C2548" s="276"/>
      <c r="D2548" s="276"/>
      <c r="E2548" s="276"/>
      <c r="F2548" s="281"/>
      <c r="G2548" s="283" t="s">
        <v>168</v>
      </c>
      <c r="H2548" s="281"/>
      <c r="I2548" s="322"/>
      <c r="J2548" s="324"/>
      <c r="K2548" s="324"/>
      <c r="L2548" s="324"/>
      <c r="M2548" s="324"/>
      <c r="N2548" s="324"/>
      <c r="O2548" s="329">
        <f>O2522</f>
        <v>0</v>
      </c>
      <c r="P2548" s="327">
        <f>O2548</f>
        <v>0</v>
      </c>
      <c r="Q2548" s="321"/>
      <c r="R2548" s="321"/>
      <c r="S2548" s="321"/>
      <c r="T2548" s="350"/>
      <c r="U2548" s="350"/>
      <c r="V2548" s="404"/>
    </row>
    <row r="2549" spans="1:22">
      <c r="A2549" s="276"/>
      <c r="B2549" s="276"/>
      <c r="C2549" s="276"/>
      <c r="D2549" s="276"/>
      <c r="E2549" s="276"/>
      <c r="F2549" s="281"/>
      <c r="G2549" s="283" t="s">
        <v>185</v>
      </c>
      <c r="H2549" s="281"/>
      <c r="I2549" s="322"/>
      <c r="J2549" s="324"/>
      <c r="K2549" s="324"/>
      <c r="L2549" s="324"/>
      <c r="M2549" s="324"/>
      <c r="N2549" s="324"/>
      <c r="O2549" s="327"/>
      <c r="P2549" s="329"/>
      <c r="Q2549" s="321"/>
      <c r="R2549" s="321"/>
      <c r="S2549" s="321"/>
      <c r="T2549" s="350"/>
      <c r="U2549" s="350"/>
      <c r="V2549" s="404"/>
    </row>
    <row r="2550" spans="1:22">
      <c r="A2550" s="276"/>
      <c r="B2550" s="276"/>
      <c r="C2550" s="276"/>
      <c r="D2550" s="276"/>
      <c r="E2550" s="276"/>
      <c r="F2550" s="281"/>
      <c r="G2550" s="283" t="s">
        <v>186</v>
      </c>
      <c r="H2550" s="281"/>
      <c r="I2550" s="322"/>
      <c r="J2550" s="324"/>
      <c r="K2550" s="324"/>
      <c r="L2550" s="324"/>
      <c r="M2550" s="324"/>
      <c r="N2550" s="324"/>
      <c r="O2550" s="324"/>
      <c r="P2550" s="329"/>
      <c r="Q2550" s="323">
        <f>P2550</f>
        <v>0</v>
      </c>
      <c r="R2550" s="321"/>
      <c r="S2550" s="321"/>
      <c r="T2550" s="350"/>
      <c r="U2550" s="350"/>
      <c r="V2550" s="404"/>
    </row>
    <row r="2551" spans="1:22">
      <c r="A2551" s="276"/>
      <c r="B2551" s="276"/>
      <c r="C2551" s="276"/>
      <c r="D2551" s="276"/>
      <c r="E2551" s="276"/>
      <c r="F2551" s="281"/>
      <c r="G2551" s="283" t="s">
        <v>187</v>
      </c>
      <c r="H2551" s="281"/>
      <c r="I2551" s="322"/>
      <c r="J2551" s="324"/>
      <c r="K2551" s="324"/>
      <c r="L2551" s="324"/>
      <c r="M2551" s="324"/>
      <c r="N2551" s="324"/>
      <c r="O2551" s="324"/>
      <c r="P2551" s="327"/>
      <c r="Q2551" s="330"/>
      <c r="R2551" s="321"/>
      <c r="S2551" s="321"/>
      <c r="T2551" s="350"/>
      <c r="U2551" s="350"/>
      <c r="V2551" s="404"/>
    </row>
    <row r="2552" spans="1:22">
      <c r="A2552" s="276"/>
      <c r="B2552" s="276"/>
      <c r="C2552" s="276"/>
      <c r="D2552" s="276"/>
      <c r="E2552" s="276"/>
      <c r="F2552" s="281"/>
      <c r="G2552" s="283" t="s">
        <v>188</v>
      </c>
      <c r="H2552" s="281"/>
      <c r="I2552" s="322"/>
      <c r="J2552" s="324"/>
      <c r="K2552" s="324"/>
      <c r="L2552" s="324"/>
      <c r="M2552" s="324"/>
      <c r="N2552" s="324"/>
      <c r="O2552" s="324"/>
      <c r="P2552" s="324"/>
      <c r="Q2552" s="329"/>
      <c r="R2552" s="331">
        <f>Q2552</f>
        <v>0</v>
      </c>
      <c r="S2552" s="321"/>
      <c r="T2552" s="350"/>
      <c r="U2552" s="350"/>
      <c r="V2552" s="404"/>
    </row>
    <row r="2553" spans="1:22">
      <c r="A2553" s="276"/>
      <c r="B2553" s="276"/>
      <c r="C2553" s="276"/>
      <c r="D2553" s="276"/>
      <c r="E2553" s="276"/>
      <c r="F2553" s="281"/>
      <c r="G2553" s="283" t="s">
        <v>189</v>
      </c>
      <c r="H2553" s="281"/>
      <c r="I2553" s="322"/>
      <c r="J2553" s="324"/>
      <c r="K2553" s="324"/>
      <c r="L2553" s="324"/>
      <c r="M2553" s="324"/>
      <c r="N2553" s="324"/>
      <c r="O2553" s="324"/>
      <c r="P2553" s="324"/>
      <c r="Q2553" s="331">
        <f>R2522</f>
        <v>0</v>
      </c>
      <c r="R2553" s="332">
        <f>Q2553</f>
        <v>0</v>
      </c>
      <c r="S2553" s="321"/>
      <c r="T2553" s="350"/>
      <c r="U2553" s="350"/>
      <c r="V2553" s="404"/>
    </row>
    <row r="2554" spans="1:22">
      <c r="A2554" s="276"/>
      <c r="B2554" s="276"/>
      <c r="C2554" s="276"/>
      <c r="D2554" s="276"/>
      <c r="E2554" s="276"/>
      <c r="F2554" s="281"/>
      <c r="G2554" s="283" t="s">
        <v>190</v>
      </c>
      <c r="H2554" s="281"/>
      <c r="I2554" s="322"/>
      <c r="J2554" s="324"/>
      <c r="K2554" s="324"/>
      <c r="L2554" s="324"/>
      <c r="M2554" s="324"/>
      <c r="N2554" s="324"/>
      <c r="O2554" s="324"/>
      <c r="P2554" s="324"/>
      <c r="Q2554" s="324"/>
      <c r="R2554" s="332"/>
      <c r="S2554" s="331">
        <f>R2554</f>
        <v>0</v>
      </c>
      <c r="T2554" s="350"/>
      <c r="U2554" s="350"/>
      <c r="V2554" s="404"/>
    </row>
    <row r="2555" spans="1:22">
      <c r="A2555" s="276"/>
      <c r="B2555" s="276"/>
      <c r="C2555" s="276"/>
      <c r="D2555" s="276"/>
      <c r="E2555" s="276"/>
      <c r="F2555" s="281"/>
      <c r="G2555" s="283" t="s">
        <v>199</v>
      </c>
      <c r="H2555" s="281"/>
      <c r="I2555" s="322"/>
      <c r="J2555" s="324"/>
      <c r="K2555" s="324"/>
      <c r="L2555" s="324"/>
      <c r="M2555" s="324"/>
      <c r="N2555" s="324"/>
      <c r="O2555" s="324"/>
      <c r="P2555" s="324"/>
      <c r="Q2555" s="324"/>
      <c r="R2555" s="327"/>
      <c r="S2555" s="332">
        <v>0</v>
      </c>
      <c r="T2555" s="350"/>
      <c r="U2555" s="350"/>
      <c r="V2555" s="404"/>
    </row>
    <row r="2556" spans="1:22">
      <c r="A2556" s="276"/>
      <c r="B2556" s="276"/>
      <c r="C2556" s="276"/>
      <c r="D2556" s="276"/>
      <c r="E2556" s="276"/>
      <c r="F2556" s="281"/>
      <c r="G2556" s="283" t="s">
        <v>200</v>
      </c>
      <c r="H2556" s="281"/>
      <c r="I2556" s="322"/>
      <c r="J2556" s="324"/>
      <c r="K2556" s="324"/>
      <c r="L2556" s="324"/>
      <c r="M2556" s="324"/>
      <c r="N2556" s="324"/>
      <c r="O2556" s="324"/>
      <c r="P2556" s="324"/>
      <c r="Q2556" s="324"/>
      <c r="R2556" s="324"/>
      <c r="S2556" s="332">
        <v>0</v>
      </c>
      <c r="T2556" s="331">
        <f>S2556</f>
        <v>0</v>
      </c>
      <c r="U2556" s="350"/>
      <c r="V2556" s="404"/>
    </row>
    <row r="2557" spans="1:22">
      <c r="A2557" s="276"/>
      <c r="B2557" s="276"/>
      <c r="C2557" s="276"/>
      <c r="D2557" s="276"/>
      <c r="E2557" s="276"/>
      <c r="F2557" s="281"/>
      <c r="G2557" s="283" t="s">
        <v>308</v>
      </c>
      <c r="H2557" s="281"/>
      <c r="I2557" s="322"/>
      <c r="J2557" s="324"/>
      <c r="K2557" s="324"/>
      <c r="L2557" s="324"/>
      <c r="M2557" s="324"/>
      <c r="N2557" s="324"/>
      <c r="O2557" s="324"/>
      <c r="P2557" s="324"/>
      <c r="Q2557" s="324"/>
      <c r="R2557" s="324"/>
      <c r="S2557" s="327">
        <f>T2557</f>
        <v>0</v>
      </c>
      <c r="T2557" s="332">
        <v>0</v>
      </c>
      <c r="U2557" s="350"/>
      <c r="V2557" s="404"/>
    </row>
    <row r="2558" spans="1:22">
      <c r="A2558" s="276"/>
      <c r="B2558" s="276"/>
      <c r="C2558" s="276"/>
      <c r="D2558" s="276"/>
      <c r="E2558" s="276"/>
      <c r="F2558" s="281"/>
      <c r="G2558" s="283" t="s">
        <v>307</v>
      </c>
      <c r="H2558" s="281"/>
      <c r="I2558" s="333"/>
      <c r="J2558" s="334"/>
      <c r="K2558" s="334"/>
      <c r="L2558" s="334"/>
      <c r="M2558" s="334"/>
      <c r="N2558" s="334"/>
      <c r="O2558" s="334"/>
      <c r="P2558" s="334"/>
      <c r="Q2558" s="334"/>
      <c r="R2558" s="334"/>
      <c r="S2558" s="334"/>
      <c r="T2558" s="332">
        <v>0</v>
      </c>
      <c r="U2558" s="331">
        <f>T2558</f>
        <v>0</v>
      </c>
      <c r="V2558" s="351">
        <f>U2558</f>
        <v>0</v>
      </c>
    </row>
    <row r="2559" spans="1:22">
      <c r="A2559" s="276"/>
      <c r="B2559" s="276"/>
      <c r="C2559" s="276"/>
      <c r="D2559" s="276"/>
      <c r="E2559" s="276"/>
      <c r="F2559" s="281"/>
      <c r="G2559" s="283" t="s">
        <v>318</v>
      </c>
      <c r="H2559" s="281"/>
      <c r="I2559" s="333"/>
      <c r="J2559" s="334"/>
      <c r="K2559" s="334"/>
      <c r="L2559" s="334"/>
      <c r="M2559" s="334"/>
      <c r="N2559" s="334"/>
      <c r="O2559" s="334"/>
      <c r="P2559" s="334"/>
      <c r="Q2559" s="334"/>
      <c r="R2559" s="334"/>
      <c r="S2559" s="334"/>
      <c r="T2559" s="327">
        <f>U2559</f>
        <v>0</v>
      </c>
      <c r="U2559" s="410">
        <v>0</v>
      </c>
      <c r="V2559" s="405">
        <v>0</v>
      </c>
    </row>
    <row r="2560" spans="1:22">
      <c r="A2560" s="276"/>
      <c r="B2560" s="276"/>
      <c r="C2560" s="276"/>
      <c r="D2560" s="276"/>
      <c r="E2560" s="276"/>
      <c r="F2560" s="281"/>
      <c r="G2560" s="283" t="s">
        <v>319</v>
      </c>
      <c r="H2560" s="281"/>
      <c r="I2560" s="335"/>
      <c r="J2560" s="336"/>
      <c r="K2560" s="336"/>
      <c r="L2560" s="336"/>
      <c r="M2560" s="336"/>
      <c r="N2560" s="336"/>
      <c r="O2560" s="336"/>
      <c r="P2560" s="336"/>
      <c r="Q2560" s="336"/>
      <c r="R2560" s="336"/>
      <c r="S2560" s="336"/>
      <c r="T2560" s="336"/>
      <c r="U2560" s="411">
        <v>0</v>
      </c>
      <c r="V2560" s="406">
        <v>0</v>
      </c>
    </row>
    <row r="2561" spans="1:22" ht="15" customHeight="1">
      <c r="A2561" s="276"/>
      <c r="B2561" s="361" t="s">
        <v>227</v>
      </c>
      <c r="C2561" s="276"/>
      <c r="D2561" s="276"/>
      <c r="E2561" s="276"/>
      <c r="F2561" s="281"/>
      <c r="G2561" s="285" t="s">
        <v>17</v>
      </c>
      <c r="H2561" s="281"/>
      <c r="I2561" s="315">
        <f xml:space="preserve"> I2542 - I2541</f>
        <v>0</v>
      </c>
      <c r="J2561" s="315">
        <f xml:space="preserve"> J2541 + J2544 - J2543 - J2542</f>
        <v>0</v>
      </c>
      <c r="K2561" s="315">
        <f>K2543 - K2544</f>
        <v>0</v>
      </c>
      <c r="L2561" s="315">
        <f>L2543 - L2544</f>
        <v>0</v>
      </c>
      <c r="M2561" s="315">
        <f>M2542-M2543-M2544</f>
        <v>0</v>
      </c>
      <c r="N2561" s="315">
        <f>N2544-N2545-N2546</f>
        <v>0</v>
      </c>
      <c r="O2561" s="315">
        <f>O2546-O2547-O2548</f>
        <v>0</v>
      </c>
      <c r="P2561" s="337">
        <f>P2548-P2549-P2550</f>
        <v>0</v>
      </c>
      <c r="Q2561" s="337">
        <f>Q2550+Q2553-Q2552-Q2551</f>
        <v>0</v>
      </c>
      <c r="R2561" s="337">
        <f>R2552-R2553+R2555</f>
        <v>0</v>
      </c>
      <c r="S2561" s="315">
        <f>S2554-S2555+S2556-S2557</f>
        <v>0</v>
      </c>
      <c r="T2561" s="315">
        <f>T2556-T2557-T2558+T2559</f>
        <v>0</v>
      </c>
      <c r="U2561" s="409">
        <f>U2558-U2559-U2560</f>
        <v>0</v>
      </c>
      <c r="V2561" s="315">
        <f>V2558-V2559-V2560</f>
        <v>0</v>
      </c>
    </row>
    <row r="2562" spans="1:22" ht="15" customHeight="1">
      <c r="A2562" s="276"/>
      <c r="B2562" s="276"/>
      <c r="C2562" s="276"/>
      <c r="D2562" s="276"/>
      <c r="E2562" s="276"/>
      <c r="F2562" s="281"/>
      <c r="G2562" s="286"/>
      <c r="H2562" s="281"/>
      <c r="I2562" s="337"/>
      <c r="J2562" s="337"/>
      <c r="K2562" s="337"/>
      <c r="L2562" s="337"/>
      <c r="M2562" s="337"/>
      <c r="N2562" s="337"/>
      <c r="O2562" s="337"/>
      <c r="P2562" s="337"/>
      <c r="Q2562" s="337"/>
      <c r="R2562" s="337"/>
      <c r="S2562" s="337"/>
      <c r="T2562" s="337"/>
      <c r="U2562" s="412"/>
      <c r="V2562" s="337"/>
    </row>
    <row r="2563" spans="1:22" ht="21" customHeight="1">
      <c r="A2563" s="276"/>
      <c r="B2563" s="276"/>
      <c r="C2563" s="276"/>
      <c r="D2563" s="276"/>
      <c r="E2563" s="276"/>
      <c r="F2563" s="281"/>
      <c r="G2563" s="285" t="s">
        <v>12</v>
      </c>
      <c r="H2563" s="284"/>
      <c r="I2563" s="338"/>
      <c r="J2563" s="339"/>
      <c r="K2563" s="339"/>
      <c r="L2563" s="339"/>
      <c r="M2563" s="339"/>
      <c r="N2563" s="339"/>
      <c r="O2563" s="339"/>
      <c r="P2563" s="339"/>
      <c r="Q2563" s="339"/>
      <c r="R2563" s="339"/>
      <c r="S2563" s="339"/>
      <c r="T2563" s="339"/>
      <c r="U2563" s="339"/>
      <c r="V2563" s="407"/>
    </row>
    <row r="2564" spans="1:22" ht="15" customHeight="1">
      <c r="A2564" s="276"/>
      <c r="B2564" s="276"/>
      <c r="C2564" s="276"/>
      <c r="D2564" s="276"/>
      <c r="E2564" s="276"/>
      <c r="F2564" s="281"/>
      <c r="G2564" s="286"/>
      <c r="H2564" s="281"/>
      <c r="I2564" s="337"/>
      <c r="J2564" s="337"/>
      <c r="K2564" s="337"/>
      <c r="L2564" s="337"/>
      <c r="M2564" s="337"/>
      <c r="N2564" s="337"/>
      <c r="O2564" s="337"/>
      <c r="P2564" s="337"/>
      <c r="Q2564" s="337"/>
      <c r="R2564" s="337"/>
      <c r="S2564" s="337"/>
      <c r="T2564" s="337"/>
      <c r="U2564" s="337"/>
      <c r="V2564" s="337"/>
    </row>
    <row r="2565" spans="1:22" ht="18.75" customHeight="1">
      <c r="A2565" s="276"/>
      <c r="B2565" s="276"/>
      <c r="C2565" s="361" t="s">
        <v>227</v>
      </c>
      <c r="D2565" s="361" t="s">
        <v>247</v>
      </c>
      <c r="E2565" s="361" t="s">
        <v>108</v>
      </c>
      <c r="F2565" s="282" t="s">
        <v>26</v>
      </c>
      <c r="G2565" s="281"/>
      <c r="H2565" s="284"/>
      <c r="I2565" s="340">
        <f t="shared" ref="I2565:T2565" si="1287" xml:space="preserve"> I2522 + I2527 - I2533 + I2561 + I2563</f>
        <v>0</v>
      </c>
      <c r="J2565" s="341">
        <f t="shared" si="1287"/>
        <v>0</v>
      </c>
      <c r="K2565" s="341">
        <f t="shared" si="1287"/>
        <v>0</v>
      </c>
      <c r="L2565" s="341">
        <f t="shared" si="1287"/>
        <v>0</v>
      </c>
      <c r="M2565" s="341">
        <f t="shared" si="1287"/>
        <v>0</v>
      </c>
      <c r="N2565" s="341">
        <f t="shared" si="1287"/>
        <v>0</v>
      </c>
      <c r="O2565" s="341">
        <f t="shared" si="1287"/>
        <v>0</v>
      </c>
      <c r="P2565" s="341">
        <f t="shared" si="1287"/>
        <v>0</v>
      </c>
      <c r="Q2565" s="341">
        <f t="shared" si="1287"/>
        <v>0</v>
      </c>
      <c r="R2565" s="341">
        <f t="shared" si="1287"/>
        <v>0</v>
      </c>
      <c r="S2565" s="341">
        <f t="shared" si="1287"/>
        <v>0</v>
      </c>
      <c r="T2565" s="341">
        <f t="shared" si="1287"/>
        <v>0</v>
      </c>
      <c r="U2565" s="341">
        <f t="shared" ref="U2565:V2565" si="1288" xml:space="preserve"> U2522 + U2527 - U2533 + U2561 + U2563</f>
        <v>0</v>
      </c>
      <c r="V2565" s="408">
        <f t="shared" si="1288"/>
        <v>0</v>
      </c>
    </row>
    <row r="2566" spans="1:22" ht="15" customHeight="1" thickBot="1">
      <c r="A2566" s="276"/>
      <c r="B2566" s="276"/>
      <c r="C2566" s="276"/>
      <c r="D2566" s="276"/>
      <c r="E2566" s="276"/>
      <c r="F2566" s="276"/>
      <c r="G2566" s="276"/>
      <c r="H2566" s="276"/>
      <c r="I2566" s="276"/>
      <c r="J2566" s="276"/>
      <c r="K2566" s="276"/>
      <c r="L2566" s="276"/>
      <c r="M2566" s="276"/>
      <c r="N2566" s="276"/>
      <c r="O2566" s="276"/>
      <c r="P2566" s="276"/>
      <c r="Q2566" s="276"/>
      <c r="R2566" s="276"/>
      <c r="S2566" s="276"/>
      <c r="T2566" s="276"/>
      <c r="U2566" s="276"/>
      <c r="V2566" s="276"/>
    </row>
    <row r="2567" spans="1:22" ht="15" customHeight="1" thickBot="1">
      <c r="A2567" s="276"/>
      <c r="B2567" s="276"/>
      <c r="C2567" s="276"/>
      <c r="D2567" s="276"/>
      <c r="E2567" s="276"/>
      <c r="F2567" s="342"/>
      <c r="G2567" s="342"/>
      <c r="H2567" s="342"/>
      <c r="I2567" s="342"/>
      <c r="J2567" s="342"/>
      <c r="K2567" s="342"/>
      <c r="L2567" s="342"/>
      <c r="M2567" s="342"/>
      <c r="N2567" s="342"/>
      <c r="O2567" s="342"/>
      <c r="P2567" s="342"/>
      <c r="Q2567" s="342"/>
      <c r="R2567" s="342"/>
      <c r="S2567" s="342"/>
      <c r="T2567" s="342"/>
      <c r="U2567" s="342"/>
      <c r="V2567" s="342"/>
    </row>
    <row r="2568" spans="1:22" ht="15" customHeight="1" thickBot="1">
      <c r="A2568" s="276"/>
      <c r="B2568" s="276"/>
      <c r="C2568" s="276"/>
      <c r="D2568" s="276"/>
      <c r="E2568" s="276"/>
      <c r="F2568" s="279" t="s">
        <v>4</v>
      </c>
      <c r="G2568" s="279"/>
      <c r="H2568" s="280" t="s">
        <v>262</v>
      </c>
      <c r="I2568" s="343"/>
      <c r="J2568" s="281"/>
      <c r="K2568" s="281"/>
      <c r="L2568" s="281"/>
      <c r="M2568" s="281"/>
      <c r="N2568" s="281"/>
      <c r="O2568" s="281"/>
      <c r="P2568" s="281"/>
      <c r="Q2568" s="281"/>
      <c r="R2568" s="281"/>
      <c r="S2568" s="281"/>
      <c r="T2568" s="281"/>
      <c r="U2568" s="281"/>
      <c r="V2568" s="281"/>
    </row>
    <row r="2569" spans="1:22" ht="15" customHeight="1">
      <c r="A2569" s="276"/>
      <c r="B2569" s="276"/>
      <c r="C2569" s="276"/>
      <c r="D2569" s="276"/>
      <c r="E2569" s="276"/>
      <c r="F2569" s="281"/>
      <c r="G2569" s="281"/>
      <c r="H2569" s="281"/>
      <c r="I2569" s="281"/>
      <c r="J2569" s="281"/>
      <c r="K2569" s="281"/>
      <c r="L2569" s="281"/>
      <c r="M2569" s="281"/>
      <c r="N2569" s="281"/>
      <c r="O2569" s="281"/>
      <c r="P2569" s="281"/>
      <c r="Q2569" s="281"/>
      <c r="R2569" s="281"/>
      <c r="S2569" s="281"/>
      <c r="T2569" s="281"/>
      <c r="U2569" s="281"/>
      <c r="V2569" s="281"/>
    </row>
    <row r="2570" spans="1:22" ht="15" customHeight="1">
      <c r="A2570" s="276"/>
      <c r="B2570" s="276"/>
      <c r="C2570" s="276"/>
      <c r="D2570" s="276"/>
      <c r="E2570" s="276"/>
      <c r="F2570" s="282" t="s">
        <v>21</v>
      </c>
      <c r="G2570" s="282"/>
      <c r="H2570" s="281"/>
      <c r="I2570" s="290">
        <v>2011</v>
      </c>
      <c r="J2570" s="290">
        <f>I2570+1</f>
        <v>2012</v>
      </c>
      <c r="K2570" s="290">
        <f t="shared" ref="K2570" si="1289">J2570+1</f>
        <v>2013</v>
      </c>
      <c r="L2570" s="290">
        <f t="shared" ref="L2570" si="1290">K2570+1</f>
        <v>2014</v>
      </c>
      <c r="M2570" s="290">
        <f>L2570+1</f>
        <v>2015</v>
      </c>
      <c r="N2570" s="290">
        <f t="shared" ref="N2570" si="1291">M2570+1</f>
        <v>2016</v>
      </c>
      <c r="O2570" s="290">
        <f t="shared" ref="O2570" si="1292">N2570+1</f>
        <v>2017</v>
      </c>
      <c r="P2570" s="290">
        <f t="shared" ref="P2570" si="1293">O2570+1</f>
        <v>2018</v>
      </c>
      <c r="Q2570" s="290">
        <f t="shared" ref="Q2570" si="1294">P2570+1</f>
        <v>2019</v>
      </c>
      <c r="R2570" s="290">
        <f t="shared" ref="R2570" si="1295">Q2570+1</f>
        <v>2020</v>
      </c>
      <c r="S2570" s="290">
        <f>R2570+1</f>
        <v>2021</v>
      </c>
      <c r="T2570" s="290">
        <f>S2570+1</f>
        <v>2022</v>
      </c>
      <c r="U2570" s="290">
        <f>T2570+1</f>
        <v>2023</v>
      </c>
      <c r="V2570" s="290">
        <f>U2570+1</f>
        <v>2024</v>
      </c>
    </row>
    <row r="2571" spans="1:22" ht="18.75" customHeight="1">
      <c r="A2571" s="276"/>
      <c r="B2571" s="276"/>
      <c r="C2571" s="276"/>
      <c r="D2571" s="276"/>
      <c r="E2571" s="276"/>
      <c r="F2571" s="281"/>
      <c r="G2571" s="283" t="str">
        <f>"Total MWh Produced / Purchased from " &amp; H2568</f>
        <v>Total MWh Produced / Purchased from Pioneer Wind Park</v>
      </c>
      <c r="H2571" s="284"/>
      <c r="I2571" s="291"/>
      <c r="J2571" s="292"/>
      <c r="K2571" s="292"/>
      <c r="L2571" s="292"/>
      <c r="M2571" s="292"/>
      <c r="N2571" s="292"/>
      <c r="O2571" s="292"/>
      <c r="P2571" s="292"/>
      <c r="Q2571" s="292"/>
      <c r="R2571" s="292"/>
      <c r="S2571" s="292">
        <v>243192</v>
      </c>
      <c r="T2571" s="292">
        <v>0</v>
      </c>
      <c r="U2571" s="292">
        <v>0</v>
      </c>
      <c r="V2571" s="394">
        <v>0</v>
      </c>
    </row>
    <row r="2572" spans="1:22" ht="15" customHeight="1">
      <c r="A2572" s="276"/>
      <c r="B2572" s="276"/>
      <c r="C2572" s="276"/>
      <c r="D2572" s="276"/>
      <c r="E2572" s="276"/>
      <c r="F2572" s="281"/>
      <c r="G2572" s="283" t="s">
        <v>25</v>
      </c>
      <c r="H2572" s="284"/>
      <c r="I2572" s="293"/>
      <c r="J2572" s="294"/>
      <c r="K2572" s="294"/>
      <c r="L2572" s="294"/>
      <c r="M2572" s="294"/>
      <c r="N2572" s="294"/>
      <c r="O2572" s="294"/>
      <c r="P2572" s="294"/>
      <c r="Q2572" s="294"/>
      <c r="R2572" s="294"/>
      <c r="S2572" s="294">
        <v>1</v>
      </c>
      <c r="T2572" s="294">
        <v>1</v>
      </c>
      <c r="U2572" s="294">
        <v>1</v>
      </c>
      <c r="V2572" s="422">
        <v>1</v>
      </c>
    </row>
    <row r="2573" spans="1:22" ht="15" customHeight="1">
      <c r="A2573" s="276"/>
      <c r="B2573" s="276"/>
      <c r="C2573" s="276"/>
      <c r="D2573" s="276"/>
      <c r="E2573" s="276"/>
      <c r="F2573" s="281"/>
      <c r="G2573" s="283" t="s">
        <v>20</v>
      </c>
      <c r="H2573" s="284"/>
      <c r="I2573" s="295"/>
      <c r="J2573" s="296"/>
      <c r="K2573" s="296"/>
      <c r="L2573" s="296"/>
      <c r="M2573" s="296"/>
      <c r="N2573" s="296"/>
      <c r="O2573" s="296"/>
      <c r="P2573" s="296"/>
      <c r="Q2573" s="296"/>
      <c r="R2573" s="296"/>
      <c r="S2573" s="296">
        <v>0</v>
      </c>
      <c r="T2573" s="296">
        <v>0</v>
      </c>
      <c r="U2573" s="296">
        <v>0</v>
      </c>
      <c r="V2573" s="396">
        <v>0</v>
      </c>
    </row>
    <row r="2574" spans="1:22" ht="15" customHeight="1">
      <c r="A2574" s="361" t="s">
        <v>228</v>
      </c>
      <c r="B2574" s="276"/>
      <c r="C2574" s="276"/>
      <c r="D2574" s="276"/>
      <c r="E2574" s="276"/>
      <c r="F2574" s="281"/>
      <c r="G2574" s="285" t="s">
        <v>22</v>
      </c>
      <c r="H2574" s="286"/>
      <c r="I2574" s="297">
        <v>0</v>
      </c>
      <c r="J2574" s="297">
        <v>0</v>
      </c>
      <c r="K2574" s="297">
        <v>0</v>
      </c>
      <c r="L2574" s="297">
        <v>0</v>
      </c>
      <c r="M2574" s="297">
        <v>0</v>
      </c>
      <c r="N2574" s="298">
        <v>0</v>
      </c>
      <c r="O2574" s="298">
        <v>0</v>
      </c>
      <c r="P2574" s="298">
        <v>0</v>
      </c>
      <c r="Q2574" s="298">
        <f t="shared" ref="Q2574:V2574" si="1296">Q2571*Q2573</f>
        <v>0</v>
      </c>
      <c r="R2574" s="298">
        <f t="shared" si="1296"/>
        <v>0</v>
      </c>
      <c r="S2574" s="298">
        <f t="shared" si="1296"/>
        <v>0</v>
      </c>
      <c r="T2574" s="298">
        <f t="shared" si="1296"/>
        <v>0</v>
      </c>
      <c r="U2574" s="298">
        <f t="shared" si="1296"/>
        <v>0</v>
      </c>
      <c r="V2574" s="298">
        <f t="shared" si="1296"/>
        <v>0</v>
      </c>
    </row>
    <row r="2575" spans="1:22" ht="15" customHeight="1">
      <c r="A2575" s="276"/>
      <c r="B2575" s="276"/>
      <c r="C2575" s="276"/>
      <c r="D2575" s="276"/>
      <c r="E2575" s="276"/>
      <c r="F2575" s="281"/>
      <c r="G2575" s="281"/>
      <c r="H2575" s="281"/>
      <c r="I2575" s="299"/>
      <c r="J2575" s="299"/>
      <c r="K2575" s="299"/>
      <c r="L2575" s="299"/>
      <c r="M2575" s="299"/>
      <c r="N2575" s="300"/>
      <c r="O2575" s="300"/>
      <c r="P2575" s="300"/>
      <c r="Q2575" s="300"/>
      <c r="R2575" s="300"/>
      <c r="S2575" s="300"/>
      <c r="T2575" s="300"/>
      <c r="U2575" s="300"/>
      <c r="V2575" s="300"/>
    </row>
    <row r="2576" spans="1:22" ht="18.75" customHeight="1">
      <c r="A2576" s="276"/>
      <c r="B2576" s="276"/>
      <c r="C2576" s="276"/>
      <c r="D2576" s="276"/>
      <c r="E2576" s="276"/>
      <c r="F2576" s="282" t="s">
        <v>118</v>
      </c>
      <c r="G2576" s="281"/>
      <c r="H2576" s="281"/>
      <c r="I2576" s="290">
        <v>2011</v>
      </c>
      <c r="J2576" s="290">
        <f>I2576+1</f>
        <v>2012</v>
      </c>
      <c r="K2576" s="290">
        <f t="shared" ref="K2576" si="1297">J2576+1</f>
        <v>2013</v>
      </c>
      <c r="L2576" s="290">
        <f t="shared" ref="L2576" si="1298">K2576+1</f>
        <v>2014</v>
      </c>
      <c r="M2576" s="290">
        <f>L2576+1</f>
        <v>2015</v>
      </c>
      <c r="N2576" s="290">
        <f t="shared" ref="N2576" si="1299">M2576+1</f>
        <v>2016</v>
      </c>
      <c r="O2576" s="290">
        <f t="shared" ref="O2576" si="1300">N2576+1</f>
        <v>2017</v>
      </c>
      <c r="P2576" s="290">
        <f t="shared" ref="P2576" si="1301">O2576+1</f>
        <v>2018</v>
      </c>
      <c r="Q2576" s="290">
        <f t="shared" ref="Q2576" si="1302">P2576+1</f>
        <v>2019</v>
      </c>
      <c r="R2576" s="290">
        <f t="shared" ref="R2576" si="1303">Q2576+1</f>
        <v>2020</v>
      </c>
      <c r="S2576" s="290">
        <f>R2576+1</f>
        <v>2021</v>
      </c>
      <c r="T2576" s="290">
        <f>S2576+1</f>
        <v>2022</v>
      </c>
      <c r="U2576" s="290">
        <f>T2576+1</f>
        <v>2023</v>
      </c>
      <c r="V2576" s="290">
        <f>U2576+1</f>
        <v>2024</v>
      </c>
    </row>
    <row r="2577" spans="1:22" ht="15" customHeight="1">
      <c r="A2577" s="276"/>
      <c r="B2577" s="276"/>
      <c r="C2577" s="276"/>
      <c r="D2577" s="276"/>
      <c r="E2577" s="276"/>
      <c r="F2577" s="281"/>
      <c r="G2577" s="283" t="s">
        <v>10</v>
      </c>
      <c r="H2577" s="284"/>
      <c r="I2577" s="301">
        <f>IF($J56= "Eligible", I2574 * 'Facility Detail'!$G$3472, 0 )</f>
        <v>0</v>
      </c>
      <c r="J2577" s="302">
        <f>IF($J56= "Eligible", J2574 * 'Facility Detail'!$G$3472, 0 )</f>
        <v>0</v>
      </c>
      <c r="K2577" s="302">
        <f>IF($J56= "Eligible", K2574 * 'Facility Detail'!$G$3472, 0 )</f>
        <v>0</v>
      </c>
      <c r="L2577" s="302">
        <f>IF($J56= "Eligible", L2574 * 'Facility Detail'!$G$3472, 0 )</f>
        <v>0</v>
      </c>
      <c r="M2577" s="302">
        <f>IF($J56= "Eligible", M2574 * 'Facility Detail'!$G$3472, 0 )</f>
        <v>0</v>
      </c>
      <c r="N2577" s="302">
        <f>IF($J56= "Eligible", N2574 * 'Facility Detail'!$G$3472, 0 )</f>
        <v>0</v>
      </c>
      <c r="O2577" s="302">
        <f>IF($J56= "Eligible", O2574 * 'Facility Detail'!$G$3472, 0 )</f>
        <v>0</v>
      </c>
      <c r="P2577" s="302">
        <f>IF($J56= "Eligible", P2574 * 'Facility Detail'!$G$3472, 0 )</f>
        <v>0</v>
      </c>
      <c r="Q2577" s="302">
        <f>IF($J56= "Eligible", Q2574 * 'Facility Detail'!$G$3472, 0 )</f>
        <v>0</v>
      </c>
      <c r="R2577" s="302">
        <f>IF($J56= "Eligible", R2574 * 'Facility Detail'!$G$3472, 0 )</f>
        <v>0</v>
      </c>
      <c r="S2577" s="302">
        <f>IF($J56= "Eligible", S2574 * 'Facility Detail'!$G$3472, 0 )</f>
        <v>0</v>
      </c>
      <c r="T2577" s="302">
        <f>IF($J56= "Eligible", T2574 * 'Facility Detail'!$G$3472, 0 )</f>
        <v>0</v>
      </c>
      <c r="U2577" s="302">
        <f>IF($J56= "Eligible", U2574 * 'Facility Detail'!$G$3472, 0 )</f>
        <v>0</v>
      </c>
      <c r="V2577" s="397">
        <f>IF($J56= "Eligible", V2574 * 'Facility Detail'!$G$3472, 0 )</f>
        <v>0</v>
      </c>
    </row>
    <row r="2578" spans="1:22" ht="15" customHeight="1">
      <c r="A2578" s="276"/>
      <c r="B2578" s="276"/>
      <c r="C2578" s="276"/>
      <c r="D2578" s="276"/>
      <c r="E2578" s="276"/>
      <c r="F2578" s="281"/>
      <c r="G2578" s="283" t="s">
        <v>6</v>
      </c>
      <c r="H2578" s="284"/>
      <c r="I2578" s="303">
        <f t="shared" ref="I2578:V2578" si="1304">IF($K56= "Eligible", I2574, 0 )</f>
        <v>0</v>
      </c>
      <c r="J2578" s="304">
        <f t="shared" si="1304"/>
        <v>0</v>
      </c>
      <c r="K2578" s="304">
        <f t="shared" si="1304"/>
        <v>0</v>
      </c>
      <c r="L2578" s="304">
        <f t="shared" si="1304"/>
        <v>0</v>
      </c>
      <c r="M2578" s="304">
        <f t="shared" si="1304"/>
        <v>0</v>
      </c>
      <c r="N2578" s="304">
        <f t="shared" si="1304"/>
        <v>0</v>
      </c>
      <c r="O2578" s="304">
        <f t="shared" si="1304"/>
        <v>0</v>
      </c>
      <c r="P2578" s="304">
        <f t="shared" si="1304"/>
        <v>0</v>
      </c>
      <c r="Q2578" s="304">
        <f t="shared" si="1304"/>
        <v>0</v>
      </c>
      <c r="R2578" s="304">
        <f t="shared" si="1304"/>
        <v>0</v>
      </c>
      <c r="S2578" s="304">
        <f t="shared" si="1304"/>
        <v>0</v>
      </c>
      <c r="T2578" s="304">
        <f t="shared" si="1304"/>
        <v>0</v>
      </c>
      <c r="U2578" s="304">
        <f t="shared" si="1304"/>
        <v>0</v>
      </c>
      <c r="V2578" s="398">
        <f t="shared" si="1304"/>
        <v>0</v>
      </c>
    </row>
    <row r="2579" spans="1:22" ht="15" customHeight="1">
      <c r="A2579" s="276"/>
      <c r="B2579" s="276"/>
      <c r="C2579" s="276"/>
      <c r="D2579" s="276"/>
      <c r="E2579" s="276"/>
      <c r="F2579" s="281"/>
      <c r="G2579" s="285" t="s">
        <v>120</v>
      </c>
      <c r="H2579" s="286"/>
      <c r="I2579" s="305">
        <f>SUM(I2577:I2578)</f>
        <v>0</v>
      </c>
      <c r="J2579" s="306">
        <f t="shared" ref="J2579:S2579" si="1305">SUM(J2577:J2578)</f>
        <v>0</v>
      </c>
      <c r="K2579" s="306">
        <f t="shared" si="1305"/>
        <v>0</v>
      </c>
      <c r="L2579" s="306">
        <f t="shared" si="1305"/>
        <v>0</v>
      </c>
      <c r="M2579" s="306">
        <f t="shared" si="1305"/>
        <v>0</v>
      </c>
      <c r="N2579" s="306">
        <f t="shared" si="1305"/>
        <v>0</v>
      </c>
      <c r="O2579" s="306">
        <f t="shared" si="1305"/>
        <v>0</v>
      </c>
      <c r="P2579" s="306">
        <f t="shared" si="1305"/>
        <v>0</v>
      </c>
      <c r="Q2579" s="306">
        <f t="shared" si="1305"/>
        <v>0</v>
      </c>
      <c r="R2579" s="306">
        <f t="shared" si="1305"/>
        <v>0</v>
      </c>
      <c r="S2579" s="306">
        <f t="shared" si="1305"/>
        <v>0</v>
      </c>
      <c r="T2579" s="306">
        <f t="shared" ref="T2579:U2579" si="1306">SUM(T2577:T2578)</f>
        <v>0</v>
      </c>
      <c r="U2579" s="306">
        <f t="shared" si="1306"/>
        <v>0</v>
      </c>
      <c r="V2579" s="306">
        <f t="shared" ref="V2579" si="1307">SUM(V2577:V2578)</f>
        <v>0</v>
      </c>
    </row>
    <row r="2580" spans="1:22" ht="15" customHeight="1">
      <c r="A2580" s="276"/>
      <c r="B2580" s="276"/>
      <c r="C2580" s="276"/>
      <c r="D2580" s="276"/>
      <c r="E2580" s="276"/>
      <c r="F2580" s="281"/>
      <c r="G2580" s="281"/>
      <c r="H2580" s="281"/>
      <c r="I2580" s="307"/>
      <c r="J2580" s="308"/>
      <c r="K2580" s="308"/>
      <c r="L2580" s="308"/>
      <c r="M2580" s="308"/>
      <c r="N2580" s="308"/>
      <c r="O2580" s="308"/>
      <c r="P2580" s="308"/>
      <c r="Q2580" s="308"/>
      <c r="R2580" s="308"/>
      <c r="S2580" s="308"/>
      <c r="T2580" s="308"/>
      <c r="U2580" s="308"/>
      <c r="V2580" s="308"/>
    </row>
    <row r="2581" spans="1:22" ht="15" customHeight="1">
      <c r="A2581" s="276"/>
      <c r="B2581" s="276"/>
      <c r="C2581" s="276"/>
      <c r="D2581" s="276"/>
      <c r="E2581" s="276"/>
      <c r="F2581" s="282" t="s">
        <v>30</v>
      </c>
      <c r="G2581" s="281"/>
      <c r="H2581" s="281"/>
      <c r="I2581" s="290">
        <v>2011</v>
      </c>
      <c r="J2581" s="290">
        <f>I2581+1</f>
        <v>2012</v>
      </c>
      <c r="K2581" s="290">
        <f t="shared" ref="K2581" si="1308">J2581+1</f>
        <v>2013</v>
      </c>
      <c r="L2581" s="290">
        <f t="shared" ref="L2581" si="1309">K2581+1</f>
        <v>2014</v>
      </c>
      <c r="M2581" s="290">
        <f>L2581+1</f>
        <v>2015</v>
      </c>
      <c r="N2581" s="290">
        <f t="shared" ref="N2581" si="1310">M2581+1</f>
        <v>2016</v>
      </c>
      <c r="O2581" s="290">
        <f t="shared" ref="O2581" si="1311">N2581+1</f>
        <v>2017</v>
      </c>
      <c r="P2581" s="290">
        <f t="shared" ref="P2581" si="1312">O2581+1</f>
        <v>2018</v>
      </c>
      <c r="Q2581" s="290">
        <f t="shared" ref="Q2581" si="1313">P2581+1</f>
        <v>2019</v>
      </c>
      <c r="R2581" s="290">
        <f t="shared" ref="R2581" si="1314">Q2581+1</f>
        <v>2020</v>
      </c>
      <c r="S2581" s="290">
        <f>R2581+1</f>
        <v>2021</v>
      </c>
      <c r="T2581" s="290">
        <f>S2581+1</f>
        <v>2022</v>
      </c>
      <c r="U2581" s="290">
        <f>T2581+1</f>
        <v>2023</v>
      </c>
      <c r="V2581" s="290">
        <f>U2581+1</f>
        <v>2024</v>
      </c>
    </row>
    <row r="2582" spans="1:22" ht="18.75" customHeight="1">
      <c r="A2582" s="276"/>
      <c r="B2582" s="276"/>
      <c r="C2582" s="276"/>
      <c r="D2582" s="276"/>
      <c r="E2582" s="276"/>
      <c r="F2582" s="281"/>
      <c r="G2582" s="283" t="s">
        <v>47</v>
      </c>
      <c r="H2582" s="284"/>
      <c r="I2582" s="309"/>
      <c r="J2582" s="310"/>
      <c r="K2582" s="310"/>
      <c r="L2582" s="310"/>
      <c r="M2582" s="310"/>
      <c r="N2582" s="310"/>
      <c r="O2582" s="310"/>
      <c r="P2582" s="310"/>
      <c r="Q2582" s="310"/>
      <c r="R2582" s="310"/>
      <c r="S2582" s="310"/>
      <c r="T2582" s="310"/>
      <c r="U2582" s="310"/>
      <c r="V2582" s="399"/>
    </row>
    <row r="2583" spans="1:22" ht="15" customHeight="1">
      <c r="A2583" s="276"/>
      <c r="B2583" s="276"/>
      <c r="C2583" s="276"/>
      <c r="D2583" s="276"/>
      <c r="E2583" s="276"/>
      <c r="F2583" s="281"/>
      <c r="G2583" s="287" t="s">
        <v>23</v>
      </c>
      <c r="H2583" s="288"/>
      <c r="I2583" s="311"/>
      <c r="J2583" s="312"/>
      <c r="K2583" s="312"/>
      <c r="L2583" s="312"/>
      <c r="M2583" s="312"/>
      <c r="N2583" s="312"/>
      <c r="O2583" s="312"/>
      <c r="P2583" s="312"/>
      <c r="Q2583" s="312"/>
      <c r="R2583" s="312"/>
      <c r="S2583" s="312"/>
      <c r="T2583" s="312"/>
      <c r="U2583" s="312"/>
      <c r="V2583" s="400"/>
    </row>
    <row r="2584" spans="1:22" ht="15" customHeight="1">
      <c r="A2584" s="276"/>
      <c r="B2584" s="276"/>
      <c r="C2584" s="276"/>
      <c r="D2584" s="276"/>
      <c r="E2584" s="276"/>
      <c r="F2584" s="281"/>
      <c r="G2584" s="287" t="s">
        <v>89</v>
      </c>
      <c r="H2584" s="289"/>
      <c r="I2584" s="313"/>
      <c r="J2584" s="314"/>
      <c r="K2584" s="314"/>
      <c r="L2584" s="314"/>
      <c r="M2584" s="314"/>
      <c r="N2584" s="314"/>
      <c r="O2584" s="314"/>
      <c r="P2584" s="314"/>
      <c r="Q2584" s="314"/>
      <c r="R2584" s="314"/>
      <c r="S2584" s="314"/>
      <c r="T2584" s="314"/>
      <c r="U2584" s="314"/>
      <c r="V2584" s="401"/>
    </row>
    <row r="2585" spans="1:22" ht="15" customHeight="1">
      <c r="A2585" s="276"/>
      <c r="B2585" s="276"/>
      <c r="C2585" s="276"/>
      <c r="D2585" s="276"/>
      <c r="E2585" s="276"/>
      <c r="F2585" s="281"/>
      <c r="G2585" s="285" t="s">
        <v>90</v>
      </c>
      <c r="H2585" s="281"/>
      <c r="I2585" s="315">
        <v>0</v>
      </c>
      <c r="J2585" s="315">
        <v>0</v>
      </c>
      <c r="K2585" s="315">
        <v>0</v>
      </c>
      <c r="L2585" s="315">
        <v>0</v>
      </c>
      <c r="M2585" s="315">
        <v>0</v>
      </c>
      <c r="N2585" s="315">
        <v>0</v>
      </c>
      <c r="O2585" s="315">
        <v>0</v>
      </c>
      <c r="P2585" s="315">
        <v>0</v>
      </c>
      <c r="Q2585" s="315">
        <v>0</v>
      </c>
      <c r="R2585" s="315">
        <v>0</v>
      </c>
      <c r="S2585" s="315">
        <v>0</v>
      </c>
      <c r="T2585" s="315">
        <v>0</v>
      </c>
      <c r="U2585" s="409">
        <v>0</v>
      </c>
      <c r="V2585" s="315">
        <v>0</v>
      </c>
    </row>
    <row r="2586" spans="1:22" ht="15" customHeight="1">
      <c r="A2586" s="276"/>
      <c r="B2586" s="276"/>
      <c r="C2586" s="276"/>
      <c r="D2586" s="276"/>
      <c r="E2586" s="276"/>
      <c r="F2586" s="281"/>
      <c r="G2586" s="286"/>
      <c r="H2586" s="281"/>
      <c r="I2586" s="315"/>
      <c r="J2586" s="315"/>
      <c r="K2586" s="315"/>
      <c r="L2586" s="316"/>
      <c r="M2586" s="316"/>
      <c r="N2586" s="316"/>
      <c r="O2586" s="316"/>
      <c r="P2586" s="316"/>
      <c r="Q2586" s="316"/>
      <c r="R2586" s="316"/>
      <c r="S2586" s="316"/>
      <c r="T2586" s="316"/>
      <c r="U2586" s="316"/>
      <c r="V2586" s="316"/>
    </row>
    <row r="2587" spans="1:22" ht="15" customHeight="1">
      <c r="A2587" s="276"/>
      <c r="B2587" s="276"/>
      <c r="C2587" s="276"/>
      <c r="D2587" s="276"/>
      <c r="E2587" s="276"/>
      <c r="F2587" s="282" t="s">
        <v>100</v>
      </c>
      <c r="G2587" s="281"/>
      <c r="H2587" s="281"/>
      <c r="I2587" s="290">
        <f>'Facility Detail'!$G$3475</f>
        <v>2011</v>
      </c>
      <c r="J2587" s="290">
        <f>I2587+1</f>
        <v>2012</v>
      </c>
      <c r="K2587" s="290">
        <f t="shared" ref="K2587" si="1315">J2587+1</f>
        <v>2013</v>
      </c>
      <c r="L2587" s="290">
        <f t="shared" ref="L2587" si="1316">K2587+1</f>
        <v>2014</v>
      </c>
      <c r="M2587" s="290">
        <f>L2587+1</f>
        <v>2015</v>
      </c>
      <c r="N2587" s="290">
        <f t="shared" ref="N2587" si="1317">M2587+1</f>
        <v>2016</v>
      </c>
      <c r="O2587" s="290">
        <f t="shared" ref="O2587" si="1318">N2587+1</f>
        <v>2017</v>
      </c>
      <c r="P2587" s="290">
        <f t="shared" ref="P2587" si="1319">O2587+1</f>
        <v>2018</v>
      </c>
      <c r="Q2587" s="290">
        <f t="shared" ref="Q2587" si="1320">P2587+1</f>
        <v>2019</v>
      </c>
      <c r="R2587" s="290">
        <f t="shared" ref="R2587" si="1321">Q2587+1</f>
        <v>2020</v>
      </c>
      <c r="S2587" s="290">
        <f>R2587+1</f>
        <v>2021</v>
      </c>
      <c r="T2587" s="290">
        <f>S2587+1</f>
        <v>2022</v>
      </c>
      <c r="U2587" s="290">
        <f>T2587+1</f>
        <v>2023</v>
      </c>
      <c r="V2587" s="290">
        <f>U2587+1</f>
        <v>2024</v>
      </c>
    </row>
    <row r="2588" spans="1:22" ht="15" customHeight="1">
      <c r="A2588" s="276"/>
      <c r="B2588" s="276"/>
      <c r="C2588" s="276"/>
      <c r="D2588" s="276"/>
      <c r="E2588" s="276"/>
      <c r="F2588" s="281"/>
      <c r="G2588" s="283" t="s">
        <v>68</v>
      </c>
      <c r="H2588" s="284"/>
      <c r="I2588" s="291"/>
      <c r="J2588" s="317">
        <f>I2588</f>
        <v>0</v>
      </c>
      <c r="K2588" s="318"/>
      <c r="L2588" s="318"/>
      <c r="M2588" s="318"/>
      <c r="N2588" s="318"/>
      <c r="O2588" s="318"/>
      <c r="P2588" s="318"/>
      <c r="Q2588" s="318"/>
      <c r="R2588" s="318"/>
      <c r="S2588" s="318"/>
      <c r="T2588" s="348"/>
      <c r="U2588" s="348"/>
      <c r="V2588" s="402"/>
    </row>
    <row r="2589" spans="1:22" ht="15" customHeight="1">
      <c r="A2589" s="276"/>
      <c r="B2589" s="276"/>
      <c r="C2589" s="276"/>
      <c r="D2589" s="276"/>
      <c r="E2589" s="276"/>
      <c r="F2589" s="281"/>
      <c r="G2589" s="283" t="s">
        <v>69</v>
      </c>
      <c r="H2589" s="284"/>
      <c r="I2589" s="319">
        <f>J2589</f>
        <v>0</v>
      </c>
      <c r="J2589" s="320"/>
      <c r="K2589" s="321"/>
      <c r="L2589" s="321"/>
      <c r="M2589" s="321"/>
      <c r="N2589" s="321"/>
      <c r="O2589" s="321"/>
      <c r="P2589" s="321"/>
      <c r="Q2589" s="321"/>
      <c r="R2589" s="321"/>
      <c r="S2589" s="321"/>
      <c r="T2589" s="349"/>
      <c r="U2589" s="349"/>
      <c r="V2589" s="403"/>
    </row>
    <row r="2590" spans="1:22" ht="15" customHeight="1">
      <c r="A2590" s="276"/>
      <c r="B2590" s="276"/>
      <c r="C2590" s="276"/>
      <c r="D2590" s="276"/>
      <c r="E2590" s="276"/>
      <c r="F2590" s="281"/>
      <c r="G2590" s="283" t="s">
        <v>70</v>
      </c>
      <c r="H2590" s="284"/>
      <c r="I2590" s="322"/>
      <c r="J2590" s="320">
        <f>J2574</f>
        <v>0</v>
      </c>
      <c r="K2590" s="323">
        <f>J2590</f>
        <v>0</v>
      </c>
      <c r="L2590" s="321"/>
      <c r="M2590" s="321"/>
      <c r="N2590" s="321"/>
      <c r="O2590" s="321"/>
      <c r="P2590" s="321"/>
      <c r="Q2590" s="321"/>
      <c r="R2590" s="321"/>
      <c r="S2590" s="321"/>
      <c r="T2590" s="349"/>
      <c r="U2590" s="349"/>
      <c r="V2590" s="403"/>
    </row>
    <row r="2591" spans="1:22" ht="15" customHeight="1">
      <c r="A2591" s="276"/>
      <c r="B2591" s="276"/>
      <c r="C2591" s="276"/>
      <c r="D2591" s="276"/>
      <c r="E2591" s="276"/>
      <c r="F2591" s="281"/>
      <c r="G2591" s="283" t="s">
        <v>71</v>
      </c>
      <c r="H2591" s="284"/>
      <c r="I2591" s="322"/>
      <c r="J2591" s="323">
        <f>K2591</f>
        <v>0</v>
      </c>
      <c r="K2591" s="320"/>
      <c r="L2591" s="321"/>
      <c r="M2591" s="321"/>
      <c r="N2591" s="321"/>
      <c r="O2591" s="321"/>
      <c r="P2591" s="321"/>
      <c r="Q2591" s="321"/>
      <c r="R2591" s="321"/>
      <c r="S2591" s="321"/>
      <c r="T2591" s="349"/>
      <c r="U2591" s="349"/>
      <c r="V2591" s="403"/>
    </row>
    <row r="2592" spans="1:22" ht="15" customHeight="1">
      <c r="A2592" s="276"/>
      <c r="B2592" s="276"/>
      <c r="C2592" s="276"/>
      <c r="D2592" s="276"/>
      <c r="E2592" s="276"/>
      <c r="F2592" s="281"/>
      <c r="G2592" s="283" t="s">
        <v>170</v>
      </c>
      <c r="H2592" s="281"/>
      <c r="I2592" s="322"/>
      <c r="J2592" s="324"/>
      <c r="K2592" s="320">
        <f>K2574</f>
        <v>0</v>
      </c>
      <c r="L2592" s="325">
        <f>K2592</f>
        <v>0</v>
      </c>
      <c r="M2592" s="321"/>
      <c r="N2592" s="321"/>
      <c r="O2592" s="321"/>
      <c r="P2592" s="321"/>
      <c r="Q2592" s="321"/>
      <c r="R2592" s="321"/>
      <c r="S2592" s="321"/>
      <c r="T2592" s="350"/>
      <c r="U2592" s="350"/>
      <c r="V2592" s="404"/>
    </row>
    <row r="2593" spans="1:22" ht="15" customHeight="1">
      <c r="A2593" s="276"/>
      <c r="B2593" s="276"/>
      <c r="C2593" s="276"/>
      <c r="D2593" s="276"/>
      <c r="E2593" s="276"/>
      <c r="F2593" s="281"/>
      <c r="G2593" s="283" t="s">
        <v>171</v>
      </c>
      <c r="H2593" s="281"/>
      <c r="I2593" s="322"/>
      <c r="J2593" s="324"/>
      <c r="K2593" s="323">
        <f>L2593</f>
        <v>0</v>
      </c>
      <c r="L2593" s="320"/>
      <c r="M2593" s="321"/>
      <c r="N2593" s="321"/>
      <c r="O2593" s="321"/>
      <c r="P2593" s="321"/>
      <c r="Q2593" s="321"/>
      <c r="R2593" s="321"/>
      <c r="S2593" s="321"/>
      <c r="T2593" s="350"/>
      <c r="U2593" s="350"/>
      <c r="V2593" s="404"/>
    </row>
    <row r="2594" spans="1:22" ht="15" customHeight="1">
      <c r="A2594" s="276"/>
      <c r="B2594" s="276"/>
      <c r="C2594" s="276"/>
      <c r="D2594" s="276"/>
      <c r="E2594" s="276"/>
      <c r="F2594" s="281"/>
      <c r="G2594" s="283" t="s">
        <v>172</v>
      </c>
      <c r="H2594" s="281"/>
      <c r="I2594" s="322"/>
      <c r="J2594" s="324"/>
      <c r="K2594" s="324"/>
      <c r="L2594" s="320">
        <f>L2574</f>
        <v>0</v>
      </c>
      <c r="M2594" s="325">
        <f>L2594</f>
        <v>0</v>
      </c>
      <c r="N2594" s="324"/>
      <c r="O2594" s="321"/>
      <c r="P2594" s="321"/>
      <c r="Q2594" s="321"/>
      <c r="R2594" s="321"/>
      <c r="S2594" s="321"/>
      <c r="T2594" s="350"/>
      <c r="U2594" s="350"/>
      <c r="V2594" s="404"/>
    </row>
    <row r="2595" spans="1:22" ht="15" customHeight="1">
      <c r="A2595" s="276"/>
      <c r="B2595" s="276"/>
      <c r="C2595" s="276"/>
      <c r="D2595" s="276"/>
      <c r="E2595" s="276"/>
      <c r="F2595" s="281"/>
      <c r="G2595" s="283" t="s">
        <v>173</v>
      </c>
      <c r="H2595" s="281"/>
      <c r="I2595" s="322"/>
      <c r="J2595" s="324"/>
      <c r="K2595" s="324"/>
      <c r="L2595" s="323"/>
      <c r="M2595" s="320"/>
      <c r="N2595" s="324"/>
      <c r="O2595" s="321"/>
      <c r="P2595" s="321"/>
      <c r="Q2595" s="321"/>
      <c r="R2595" s="321"/>
      <c r="S2595" s="321"/>
      <c r="T2595" s="350"/>
      <c r="U2595" s="350"/>
      <c r="V2595" s="404"/>
    </row>
    <row r="2596" spans="1:22">
      <c r="A2596" s="276"/>
      <c r="B2596" s="276"/>
      <c r="C2596" s="276"/>
      <c r="D2596" s="276"/>
      <c r="E2596" s="276"/>
      <c r="F2596" s="281"/>
      <c r="G2596" s="283" t="s">
        <v>174</v>
      </c>
      <c r="H2596" s="281"/>
      <c r="I2596" s="322"/>
      <c r="J2596" s="324"/>
      <c r="K2596" s="324"/>
      <c r="L2596" s="324"/>
      <c r="M2596" s="320">
        <v>0</v>
      </c>
      <c r="N2596" s="325">
        <f>M2596</f>
        <v>0</v>
      </c>
      <c r="O2596" s="321"/>
      <c r="P2596" s="321"/>
      <c r="Q2596" s="321"/>
      <c r="R2596" s="321"/>
      <c r="S2596" s="321"/>
      <c r="T2596" s="350"/>
      <c r="U2596" s="350"/>
      <c r="V2596" s="404"/>
    </row>
    <row r="2597" spans="1:22">
      <c r="A2597" s="276"/>
      <c r="B2597" s="276"/>
      <c r="C2597" s="276"/>
      <c r="D2597" s="276"/>
      <c r="E2597" s="276"/>
      <c r="F2597" s="281"/>
      <c r="G2597" s="283" t="s">
        <v>175</v>
      </c>
      <c r="H2597" s="281"/>
      <c r="I2597" s="322"/>
      <c r="J2597" s="324"/>
      <c r="K2597" s="324"/>
      <c r="L2597" s="324"/>
      <c r="M2597" s="323"/>
      <c r="N2597" s="320"/>
      <c r="O2597" s="321"/>
      <c r="P2597" s="321"/>
      <c r="Q2597" s="321"/>
      <c r="R2597" s="321"/>
      <c r="S2597" s="321"/>
      <c r="T2597" s="350"/>
      <c r="U2597" s="350"/>
      <c r="V2597" s="404"/>
    </row>
    <row r="2598" spans="1:22">
      <c r="A2598" s="276"/>
      <c r="B2598" s="276"/>
      <c r="C2598" s="276"/>
      <c r="D2598" s="276"/>
      <c r="E2598" s="276"/>
      <c r="F2598" s="281"/>
      <c r="G2598" s="283" t="s">
        <v>176</v>
      </c>
      <c r="H2598" s="281"/>
      <c r="I2598" s="322"/>
      <c r="J2598" s="324"/>
      <c r="K2598" s="324"/>
      <c r="L2598" s="324"/>
      <c r="M2598" s="324"/>
      <c r="N2598" s="326">
        <f>N2574</f>
        <v>0</v>
      </c>
      <c r="O2598" s="327">
        <f>N2598</f>
        <v>0</v>
      </c>
      <c r="P2598" s="321"/>
      <c r="Q2598" s="321"/>
      <c r="R2598" s="321"/>
      <c r="S2598" s="321"/>
      <c r="T2598" s="350"/>
      <c r="U2598" s="350"/>
      <c r="V2598" s="404"/>
    </row>
    <row r="2599" spans="1:22">
      <c r="A2599" s="276"/>
      <c r="B2599" s="276"/>
      <c r="C2599" s="276"/>
      <c r="D2599" s="276"/>
      <c r="E2599" s="276"/>
      <c r="F2599" s="281"/>
      <c r="G2599" s="283" t="s">
        <v>167</v>
      </c>
      <c r="H2599" s="281"/>
      <c r="I2599" s="322"/>
      <c r="J2599" s="324"/>
      <c r="K2599" s="324"/>
      <c r="L2599" s="324"/>
      <c r="M2599" s="324"/>
      <c r="N2599" s="328"/>
      <c r="O2599" s="329"/>
      <c r="P2599" s="321"/>
      <c r="Q2599" s="321"/>
      <c r="R2599" s="321"/>
      <c r="S2599" s="321"/>
      <c r="T2599" s="350"/>
      <c r="U2599" s="350"/>
      <c r="V2599" s="404"/>
    </row>
    <row r="2600" spans="1:22">
      <c r="A2600" s="276"/>
      <c r="B2600" s="276"/>
      <c r="C2600" s="276"/>
      <c r="D2600" s="276"/>
      <c r="E2600" s="276"/>
      <c r="F2600" s="281"/>
      <c r="G2600" s="283" t="s">
        <v>168</v>
      </c>
      <c r="H2600" s="281"/>
      <c r="I2600" s="322"/>
      <c r="J2600" s="324"/>
      <c r="K2600" s="324"/>
      <c r="L2600" s="324"/>
      <c r="M2600" s="324"/>
      <c r="N2600" s="324"/>
      <c r="O2600" s="329">
        <f>O2574</f>
        <v>0</v>
      </c>
      <c r="P2600" s="327">
        <f>O2600</f>
        <v>0</v>
      </c>
      <c r="Q2600" s="321"/>
      <c r="R2600" s="321"/>
      <c r="S2600" s="321"/>
      <c r="T2600" s="350"/>
      <c r="U2600" s="350"/>
      <c r="V2600" s="404"/>
    </row>
    <row r="2601" spans="1:22">
      <c r="A2601" s="276"/>
      <c r="B2601" s="276"/>
      <c r="C2601" s="276"/>
      <c r="D2601" s="276"/>
      <c r="E2601" s="276"/>
      <c r="F2601" s="281"/>
      <c r="G2601" s="283" t="s">
        <v>185</v>
      </c>
      <c r="H2601" s="281"/>
      <c r="I2601" s="322"/>
      <c r="J2601" s="324"/>
      <c r="K2601" s="324"/>
      <c r="L2601" s="324"/>
      <c r="M2601" s="324"/>
      <c r="N2601" s="324"/>
      <c r="O2601" s="327"/>
      <c r="P2601" s="329"/>
      <c r="Q2601" s="321"/>
      <c r="R2601" s="321"/>
      <c r="S2601" s="321"/>
      <c r="T2601" s="350"/>
      <c r="U2601" s="350"/>
      <c r="V2601" s="404"/>
    </row>
    <row r="2602" spans="1:22">
      <c r="A2602" s="276"/>
      <c r="B2602" s="276"/>
      <c r="C2602" s="276"/>
      <c r="D2602" s="276"/>
      <c r="E2602" s="276"/>
      <c r="F2602" s="281"/>
      <c r="G2602" s="283" t="s">
        <v>186</v>
      </c>
      <c r="H2602" s="281"/>
      <c r="I2602" s="322"/>
      <c r="J2602" s="324"/>
      <c r="K2602" s="324"/>
      <c r="L2602" s="324"/>
      <c r="M2602" s="324"/>
      <c r="N2602" s="324"/>
      <c r="O2602" s="324"/>
      <c r="P2602" s="329"/>
      <c r="Q2602" s="323">
        <f>P2602</f>
        <v>0</v>
      </c>
      <c r="R2602" s="321"/>
      <c r="S2602" s="321"/>
      <c r="T2602" s="350"/>
      <c r="U2602" s="350"/>
      <c r="V2602" s="404"/>
    </row>
    <row r="2603" spans="1:22">
      <c r="A2603" s="276"/>
      <c r="B2603" s="276"/>
      <c r="C2603" s="276"/>
      <c r="D2603" s="276"/>
      <c r="E2603" s="276"/>
      <c r="F2603" s="281"/>
      <c r="G2603" s="283" t="s">
        <v>187</v>
      </c>
      <c r="H2603" s="281"/>
      <c r="I2603" s="322"/>
      <c r="J2603" s="324"/>
      <c r="K2603" s="324"/>
      <c r="L2603" s="324"/>
      <c r="M2603" s="324"/>
      <c r="N2603" s="324"/>
      <c r="O2603" s="324"/>
      <c r="P2603" s="327"/>
      <c r="Q2603" s="330"/>
      <c r="R2603" s="321"/>
      <c r="S2603" s="321"/>
      <c r="T2603" s="350"/>
      <c r="U2603" s="350"/>
      <c r="V2603" s="404"/>
    </row>
    <row r="2604" spans="1:22">
      <c r="A2604" s="276"/>
      <c r="B2604" s="276"/>
      <c r="C2604" s="276"/>
      <c r="D2604" s="276"/>
      <c r="E2604" s="276"/>
      <c r="F2604" s="281"/>
      <c r="G2604" s="283" t="s">
        <v>188</v>
      </c>
      <c r="H2604" s="281"/>
      <c r="I2604" s="322"/>
      <c r="J2604" s="324"/>
      <c r="K2604" s="324"/>
      <c r="L2604" s="324"/>
      <c r="M2604" s="324"/>
      <c r="N2604" s="324"/>
      <c r="O2604" s="324"/>
      <c r="P2604" s="324"/>
      <c r="Q2604" s="329"/>
      <c r="R2604" s="331">
        <f>Q2604</f>
        <v>0</v>
      </c>
      <c r="S2604" s="321"/>
      <c r="T2604" s="350"/>
      <c r="U2604" s="350"/>
      <c r="V2604" s="404"/>
    </row>
    <row r="2605" spans="1:22">
      <c r="A2605" s="276"/>
      <c r="B2605" s="276"/>
      <c r="C2605" s="276"/>
      <c r="D2605" s="276"/>
      <c r="E2605" s="276"/>
      <c r="F2605" s="281"/>
      <c r="G2605" s="283" t="s">
        <v>189</v>
      </c>
      <c r="H2605" s="281"/>
      <c r="I2605" s="322"/>
      <c r="J2605" s="324"/>
      <c r="K2605" s="324"/>
      <c r="L2605" s="324"/>
      <c r="M2605" s="324"/>
      <c r="N2605" s="324"/>
      <c r="O2605" s="324"/>
      <c r="P2605" s="324"/>
      <c r="Q2605" s="331">
        <f>R2574</f>
        <v>0</v>
      </c>
      <c r="R2605" s="332">
        <f>Q2605</f>
        <v>0</v>
      </c>
      <c r="S2605" s="321"/>
      <c r="T2605" s="350"/>
      <c r="U2605" s="350"/>
      <c r="V2605" s="404"/>
    </row>
    <row r="2606" spans="1:22">
      <c r="A2606" s="276"/>
      <c r="B2606" s="276"/>
      <c r="C2606" s="276"/>
      <c r="D2606" s="276"/>
      <c r="E2606" s="276"/>
      <c r="F2606" s="281"/>
      <c r="G2606" s="283" t="s">
        <v>190</v>
      </c>
      <c r="H2606" s="281"/>
      <c r="I2606" s="322"/>
      <c r="J2606" s="324"/>
      <c r="K2606" s="324"/>
      <c r="L2606" s="324"/>
      <c r="M2606" s="324"/>
      <c r="N2606" s="324"/>
      <c r="O2606" s="324"/>
      <c r="P2606" s="324"/>
      <c r="Q2606" s="324"/>
      <c r="R2606" s="332"/>
      <c r="S2606" s="331">
        <f>R2606</f>
        <v>0</v>
      </c>
      <c r="T2606" s="350"/>
      <c r="U2606" s="350"/>
      <c r="V2606" s="404"/>
    </row>
    <row r="2607" spans="1:22">
      <c r="A2607" s="276"/>
      <c r="B2607" s="276"/>
      <c r="C2607" s="276"/>
      <c r="D2607" s="276"/>
      <c r="E2607" s="276"/>
      <c r="F2607" s="281"/>
      <c r="G2607" s="283" t="s">
        <v>199</v>
      </c>
      <c r="H2607" s="281"/>
      <c r="I2607" s="322"/>
      <c r="J2607" s="324"/>
      <c r="K2607" s="324"/>
      <c r="L2607" s="324"/>
      <c r="M2607" s="324"/>
      <c r="N2607" s="324"/>
      <c r="O2607" s="324"/>
      <c r="P2607" s="324"/>
      <c r="Q2607" s="324"/>
      <c r="R2607" s="327"/>
      <c r="S2607" s="332">
        <v>0</v>
      </c>
      <c r="T2607" s="350"/>
      <c r="U2607" s="350"/>
      <c r="V2607" s="404"/>
    </row>
    <row r="2608" spans="1:22" ht="15" customHeight="1">
      <c r="A2608" s="276"/>
      <c r="B2608" s="276"/>
      <c r="C2608" s="276"/>
      <c r="D2608" s="276"/>
      <c r="E2608" s="276"/>
      <c r="F2608" s="281"/>
      <c r="G2608" s="283" t="s">
        <v>200</v>
      </c>
      <c r="H2608" s="281"/>
      <c r="I2608" s="322"/>
      <c r="J2608" s="324"/>
      <c r="K2608" s="324"/>
      <c r="L2608" s="324"/>
      <c r="M2608" s="324"/>
      <c r="N2608" s="324"/>
      <c r="O2608" s="324"/>
      <c r="P2608" s="324"/>
      <c r="Q2608" s="324"/>
      <c r="R2608" s="324"/>
      <c r="S2608" s="332">
        <v>0</v>
      </c>
      <c r="T2608" s="331">
        <f>S2608</f>
        <v>0</v>
      </c>
      <c r="U2608" s="350"/>
      <c r="V2608" s="404"/>
    </row>
    <row r="2609" spans="1:22" ht="15" customHeight="1">
      <c r="A2609" s="276"/>
      <c r="B2609" s="276"/>
      <c r="C2609" s="276"/>
      <c r="D2609" s="276"/>
      <c r="E2609" s="276"/>
      <c r="F2609" s="281"/>
      <c r="G2609" s="283" t="s">
        <v>308</v>
      </c>
      <c r="H2609" s="281"/>
      <c r="I2609" s="322"/>
      <c r="J2609" s="324"/>
      <c r="K2609" s="324"/>
      <c r="L2609" s="324"/>
      <c r="M2609" s="324"/>
      <c r="N2609" s="324"/>
      <c r="O2609" s="324"/>
      <c r="P2609" s="324"/>
      <c r="Q2609" s="324"/>
      <c r="R2609" s="324"/>
      <c r="S2609" s="327">
        <f>T2609</f>
        <v>0</v>
      </c>
      <c r="T2609" s="332">
        <v>0</v>
      </c>
      <c r="U2609" s="350"/>
      <c r="V2609" s="404"/>
    </row>
    <row r="2610" spans="1:22" ht="15" customHeight="1">
      <c r="A2610" s="276"/>
      <c r="B2610" s="276"/>
      <c r="C2610" s="276"/>
      <c r="D2610" s="276"/>
      <c r="E2610" s="276"/>
      <c r="F2610" s="281"/>
      <c r="G2610" s="283" t="s">
        <v>307</v>
      </c>
      <c r="H2610" s="281"/>
      <c r="I2610" s="333"/>
      <c r="J2610" s="334"/>
      <c r="K2610" s="334"/>
      <c r="L2610" s="334"/>
      <c r="M2610" s="334"/>
      <c r="N2610" s="334"/>
      <c r="O2610" s="334"/>
      <c r="P2610" s="334"/>
      <c r="Q2610" s="334"/>
      <c r="R2610" s="334"/>
      <c r="S2610" s="334"/>
      <c r="T2610" s="332">
        <v>0</v>
      </c>
      <c r="U2610" s="331">
        <f>T2610</f>
        <v>0</v>
      </c>
      <c r="V2610" s="351">
        <f>U2610</f>
        <v>0</v>
      </c>
    </row>
    <row r="2611" spans="1:22" ht="15" customHeight="1">
      <c r="A2611" s="276"/>
      <c r="B2611" s="276"/>
      <c r="C2611" s="276"/>
      <c r="D2611" s="276"/>
      <c r="E2611" s="276"/>
      <c r="F2611" s="281"/>
      <c r="G2611" s="283" t="s">
        <v>318</v>
      </c>
      <c r="H2611" s="281"/>
      <c r="I2611" s="333"/>
      <c r="J2611" s="334"/>
      <c r="K2611" s="334"/>
      <c r="L2611" s="334"/>
      <c r="M2611" s="334"/>
      <c r="N2611" s="334"/>
      <c r="O2611" s="334"/>
      <c r="P2611" s="334"/>
      <c r="Q2611" s="334"/>
      <c r="R2611" s="334"/>
      <c r="S2611" s="334"/>
      <c r="T2611" s="327">
        <f>U2611</f>
        <v>0</v>
      </c>
      <c r="U2611" s="410">
        <v>0</v>
      </c>
      <c r="V2611" s="405">
        <v>0</v>
      </c>
    </row>
    <row r="2612" spans="1:22" ht="18.75" customHeight="1">
      <c r="A2612" s="276"/>
      <c r="B2612" s="276"/>
      <c r="C2612" s="276"/>
      <c r="D2612" s="276"/>
      <c r="E2612" s="276"/>
      <c r="F2612" s="281"/>
      <c r="G2612" s="283" t="s">
        <v>319</v>
      </c>
      <c r="H2612" s="281"/>
      <c r="I2612" s="335"/>
      <c r="J2612" s="336"/>
      <c r="K2612" s="336"/>
      <c r="L2612" s="336"/>
      <c r="M2612" s="336"/>
      <c r="N2612" s="336"/>
      <c r="O2612" s="336"/>
      <c r="P2612" s="336"/>
      <c r="Q2612" s="336"/>
      <c r="R2612" s="336"/>
      <c r="S2612" s="336"/>
      <c r="T2612" s="336"/>
      <c r="U2612" s="411">
        <v>0</v>
      </c>
      <c r="V2612" s="406">
        <v>0</v>
      </c>
    </row>
    <row r="2613" spans="1:22" ht="15" customHeight="1">
      <c r="A2613" s="276"/>
      <c r="B2613" s="361" t="s">
        <v>228</v>
      </c>
      <c r="C2613" s="276"/>
      <c r="D2613" s="276"/>
      <c r="E2613" s="276"/>
      <c r="F2613" s="281"/>
      <c r="G2613" s="285" t="s">
        <v>17</v>
      </c>
      <c r="H2613" s="281"/>
      <c r="I2613" s="315">
        <f xml:space="preserve"> I2594 - I2593</f>
        <v>0</v>
      </c>
      <c r="J2613" s="315">
        <f xml:space="preserve"> J2593 + J2596 - J2595 - J2594</f>
        <v>0</v>
      </c>
      <c r="K2613" s="315">
        <f>K2595 - K2596</f>
        <v>0</v>
      </c>
      <c r="L2613" s="315">
        <f>L2595 - L2596</f>
        <v>0</v>
      </c>
      <c r="M2613" s="315">
        <f>M2594-M2595-M2596</f>
        <v>0</v>
      </c>
      <c r="N2613" s="315">
        <f>N2596-N2597-N2598</f>
        <v>0</v>
      </c>
      <c r="O2613" s="315">
        <f>O2598-O2599-O2600</f>
        <v>0</v>
      </c>
      <c r="P2613" s="337">
        <f>P2600-P2601-P2602</f>
        <v>0</v>
      </c>
      <c r="Q2613" s="337">
        <f>Q2602+Q2605-Q2604-Q2603</f>
        <v>0</v>
      </c>
      <c r="R2613" s="337">
        <f>R2604-R2605+R2607</f>
        <v>0</v>
      </c>
      <c r="S2613" s="315">
        <f>S2606-S2607+S2608-S2609</f>
        <v>0</v>
      </c>
      <c r="T2613" s="315">
        <f>T2608-T2609-T2610+T2611</f>
        <v>0</v>
      </c>
      <c r="U2613" s="409">
        <f>U2610-U2611-U2612</f>
        <v>0</v>
      </c>
      <c r="V2613" s="315">
        <f>V2610-V2611-V2612</f>
        <v>0</v>
      </c>
    </row>
    <row r="2614" spans="1:22" ht="15.75" customHeight="1">
      <c r="A2614" s="276"/>
      <c r="B2614" s="276"/>
      <c r="C2614" s="276"/>
      <c r="D2614" s="276"/>
      <c r="E2614" s="276"/>
      <c r="F2614" s="281"/>
      <c r="G2614" s="286"/>
      <c r="H2614" s="281"/>
      <c r="I2614" s="337"/>
      <c r="J2614" s="337"/>
      <c r="K2614" s="337"/>
      <c r="L2614" s="337"/>
      <c r="M2614" s="337"/>
      <c r="N2614" s="337"/>
      <c r="O2614" s="337"/>
      <c r="P2614" s="337"/>
      <c r="Q2614" s="337"/>
      <c r="R2614" s="337"/>
      <c r="S2614" s="337"/>
      <c r="T2614" s="337"/>
      <c r="U2614" s="412"/>
      <c r="V2614" s="337"/>
    </row>
    <row r="2615" spans="1:22" s="276" customFormat="1" ht="14.25">
      <c r="F2615" s="281"/>
      <c r="G2615" s="285" t="s">
        <v>12</v>
      </c>
      <c r="H2615" s="284"/>
      <c r="I2615" s="338"/>
      <c r="J2615" s="339"/>
      <c r="K2615" s="339"/>
      <c r="L2615" s="339"/>
      <c r="M2615" s="339"/>
      <c r="N2615" s="339"/>
      <c r="O2615" s="339"/>
      <c r="P2615" s="339"/>
      <c r="Q2615" s="339"/>
      <c r="R2615" s="339"/>
      <c r="S2615" s="339"/>
      <c r="T2615" s="339"/>
      <c r="U2615" s="339"/>
      <c r="V2615" s="407"/>
    </row>
    <row r="2616" spans="1:22" s="276" customFormat="1" ht="14.25">
      <c r="F2616" s="281"/>
      <c r="G2616" s="286"/>
      <c r="H2616" s="281"/>
      <c r="I2616" s="337"/>
      <c r="J2616" s="337"/>
      <c r="K2616" s="337"/>
      <c r="L2616" s="337"/>
      <c r="M2616" s="337"/>
      <c r="N2616" s="337"/>
      <c r="O2616" s="337"/>
      <c r="P2616" s="337"/>
      <c r="Q2616" s="337"/>
      <c r="R2616" s="337"/>
      <c r="S2616" s="337"/>
      <c r="T2616" s="337"/>
      <c r="U2616" s="337"/>
      <c r="V2616" s="337"/>
    </row>
    <row r="2617" spans="1:22" s="276" customFormat="1" ht="18">
      <c r="C2617" s="361" t="s">
        <v>228</v>
      </c>
      <c r="D2617" s="361" t="s">
        <v>248</v>
      </c>
      <c r="E2617" s="361" t="s">
        <v>107</v>
      </c>
      <c r="F2617" s="282" t="s">
        <v>26</v>
      </c>
      <c r="G2617" s="281"/>
      <c r="H2617" s="284"/>
      <c r="I2617" s="340">
        <f t="shared" ref="I2617:S2617" si="1322" xml:space="preserve"> I2574 + I2579 - I2585 + I2613 + I2615</f>
        <v>0</v>
      </c>
      <c r="J2617" s="341">
        <f t="shared" si="1322"/>
        <v>0</v>
      </c>
      <c r="K2617" s="341">
        <f t="shared" si="1322"/>
        <v>0</v>
      </c>
      <c r="L2617" s="341">
        <f t="shared" si="1322"/>
        <v>0</v>
      </c>
      <c r="M2617" s="341">
        <f t="shared" si="1322"/>
        <v>0</v>
      </c>
      <c r="N2617" s="341">
        <f t="shared" si="1322"/>
        <v>0</v>
      </c>
      <c r="O2617" s="341">
        <f t="shared" si="1322"/>
        <v>0</v>
      </c>
      <c r="P2617" s="341">
        <f t="shared" si="1322"/>
        <v>0</v>
      </c>
      <c r="Q2617" s="341">
        <f t="shared" si="1322"/>
        <v>0</v>
      </c>
      <c r="R2617" s="341">
        <f t="shared" si="1322"/>
        <v>0</v>
      </c>
      <c r="S2617" s="341">
        <f t="shared" si="1322"/>
        <v>0</v>
      </c>
      <c r="T2617" s="341">
        <f t="shared" ref="T2617:U2617" si="1323" xml:space="preserve"> T2574 + T2579 - T2585 + T2613 + T2615</f>
        <v>0</v>
      </c>
      <c r="U2617" s="341">
        <f t="shared" si="1323"/>
        <v>0</v>
      </c>
      <c r="V2617" s="408">
        <f t="shared" ref="V2617" si="1324" xml:space="preserve"> V2574 + V2579 - V2585 + V2613 + V2615</f>
        <v>0</v>
      </c>
    </row>
    <row r="2618" spans="1:22" s="276" customFormat="1" thickBot="1">
      <c r="F2618" s="281"/>
      <c r="G2618" s="281"/>
      <c r="H2618" s="281"/>
      <c r="I2618" s="281"/>
      <c r="J2618" s="281"/>
      <c r="K2618" s="281"/>
      <c r="L2618" s="281"/>
      <c r="M2618" s="281"/>
      <c r="N2618" s="281"/>
      <c r="O2618" s="281"/>
      <c r="P2618" s="281"/>
      <c r="Q2618" s="281"/>
      <c r="R2618" s="281"/>
      <c r="S2618" s="281"/>
      <c r="T2618" s="281"/>
      <c r="U2618" s="281"/>
      <c r="V2618" s="281"/>
    </row>
    <row r="2619" spans="1:22" s="276" customFormat="1">
      <c r="A2619" s="1"/>
      <c r="B2619" s="1"/>
      <c r="C2619" s="1"/>
      <c r="D2619" s="1"/>
      <c r="E2619" s="1"/>
      <c r="F2619" s="8"/>
      <c r="G2619" s="8"/>
      <c r="H2619" s="8"/>
      <c r="I2619" s="8"/>
      <c r="J2619" s="8"/>
      <c r="K2619" s="8"/>
      <c r="L2619" s="8"/>
      <c r="M2619" s="8"/>
      <c r="N2619" s="8"/>
      <c r="O2619" s="8"/>
      <c r="P2619" s="8"/>
      <c r="Q2619" s="8"/>
      <c r="R2619" s="8"/>
      <c r="S2619" s="8"/>
      <c r="T2619" s="8"/>
      <c r="U2619" s="8"/>
      <c r="V2619" s="8"/>
    </row>
    <row r="2620" spans="1:22" s="276" customFormat="1" ht="15.75" thickBot="1">
      <c r="A2620" s="1"/>
      <c r="B2620" s="1"/>
      <c r="C2620" s="1"/>
      <c r="D2620" s="1"/>
      <c r="E2620" s="1"/>
      <c r="F2620" s="1"/>
      <c r="G2620" s="1"/>
      <c r="H2620" s="1"/>
      <c r="I2620" s="1"/>
      <c r="J2620" s="1"/>
      <c r="K2620" s="1"/>
      <c r="L2620" s="1"/>
      <c r="M2620" s="1"/>
      <c r="N2620" s="1"/>
      <c r="O2620" s="1"/>
      <c r="P2620" s="1"/>
      <c r="Q2620" s="1"/>
      <c r="R2620" s="1"/>
      <c r="S2620" s="1"/>
      <c r="T2620" s="1"/>
      <c r="U2620" s="1"/>
      <c r="V2620" s="1"/>
    </row>
    <row r="2621" spans="1:22" s="276" customFormat="1" ht="21.75" thickBot="1">
      <c r="A2621" s="1"/>
      <c r="B2621" s="1"/>
      <c r="C2621" s="1"/>
      <c r="D2621" s="1"/>
      <c r="E2621" s="1"/>
      <c r="F2621" s="13" t="s">
        <v>4</v>
      </c>
      <c r="G2621" s="13"/>
      <c r="H2621" s="179" t="s">
        <v>138</v>
      </c>
      <c r="I2621" s="180"/>
      <c r="J2621" s="168"/>
      <c r="K2621" s="1"/>
      <c r="L2621" s="1"/>
      <c r="M2621" s="1"/>
      <c r="N2621" s="1"/>
      <c r="O2621" s="1"/>
      <c r="P2621" s="1"/>
      <c r="Q2621" s="1"/>
      <c r="R2621" s="1"/>
      <c r="S2621" s="1"/>
      <c r="T2621" s="1"/>
      <c r="U2621" s="1"/>
      <c r="V2621" s="1"/>
    </row>
    <row r="2622" spans="1:22" s="276" customFormat="1">
      <c r="A2622" s="1"/>
      <c r="B2622" s="1"/>
      <c r="C2622" s="1"/>
      <c r="D2622" s="1"/>
      <c r="E2622" s="1"/>
      <c r="F2622" s="1"/>
      <c r="G2622" s="1"/>
      <c r="H2622" s="1"/>
      <c r="I2622" s="1"/>
      <c r="J2622" s="1"/>
      <c r="K2622" s="1"/>
      <c r="L2622" s="1"/>
      <c r="M2622" s="1"/>
      <c r="N2622" s="1"/>
      <c r="O2622" s="1"/>
      <c r="P2622" s="1"/>
      <c r="Q2622" s="1"/>
      <c r="R2622" s="1"/>
      <c r="S2622" s="1"/>
      <c r="T2622" s="1"/>
      <c r="U2622" s="1"/>
      <c r="V2622" s="1"/>
    </row>
    <row r="2623" spans="1:22" s="276" customFormat="1" ht="18.75">
      <c r="A2623" s="1"/>
      <c r="B2623" s="1"/>
      <c r="C2623" s="1"/>
      <c r="D2623" s="1"/>
      <c r="E2623" s="1"/>
      <c r="F2623" s="9" t="s">
        <v>21</v>
      </c>
      <c r="G2623" s="9"/>
      <c r="H2623" s="1"/>
      <c r="I2623" s="2">
        <f>'Facility Detail'!$G$3475</f>
        <v>2011</v>
      </c>
      <c r="J2623" s="2">
        <f t="shared" ref="J2623:O2623" si="1325">I2623+1</f>
        <v>2012</v>
      </c>
      <c r="K2623" s="2">
        <f t="shared" si="1325"/>
        <v>2013</v>
      </c>
      <c r="L2623" s="2">
        <f t="shared" si="1325"/>
        <v>2014</v>
      </c>
      <c r="M2623" s="2">
        <f>L2623+1</f>
        <v>2015</v>
      </c>
      <c r="N2623" s="2">
        <f t="shared" si="1325"/>
        <v>2016</v>
      </c>
      <c r="O2623" s="2">
        <f t="shared" si="1325"/>
        <v>2017</v>
      </c>
      <c r="P2623" s="2">
        <f t="shared" ref="P2623" si="1326">O2623+1</f>
        <v>2018</v>
      </c>
      <c r="Q2623" s="2">
        <f t="shared" ref="Q2623" si="1327">P2623+1</f>
        <v>2019</v>
      </c>
      <c r="R2623" s="2">
        <f t="shared" ref="R2623" si="1328">Q2623+1</f>
        <v>2020</v>
      </c>
      <c r="S2623" s="2">
        <f>R2623+1</f>
        <v>2021</v>
      </c>
      <c r="T2623" s="2">
        <f>S2623+1</f>
        <v>2022</v>
      </c>
      <c r="U2623" s="2">
        <f>T2623+1</f>
        <v>2023</v>
      </c>
      <c r="V2623" s="2">
        <f>U2623+1</f>
        <v>2024</v>
      </c>
    </row>
    <row r="2624" spans="1:22" s="276" customFormat="1">
      <c r="A2624" s="1"/>
      <c r="B2624" s="1"/>
      <c r="C2624" s="1"/>
      <c r="D2624" s="1"/>
      <c r="E2624" s="1"/>
      <c r="F2624" s="1"/>
      <c r="G2624" s="60" t="str">
        <f>"Total MWh Produced / Purchased from " &amp; H2621</f>
        <v>Total MWh Produced / Purchased from Prospect 2 (Upgrade 1999)</v>
      </c>
      <c r="H2624" s="55"/>
      <c r="I2624" s="3"/>
      <c r="J2624" s="4">
        <v>4118.213099999999</v>
      </c>
      <c r="K2624" s="4">
        <v>3721.9047</v>
      </c>
      <c r="L2624" s="4">
        <v>3469</v>
      </c>
      <c r="M2624" s="4">
        <v>2802</v>
      </c>
      <c r="N2624" s="4">
        <v>4030.1855999999998</v>
      </c>
      <c r="O2624" s="4">
        <v>4305</v>
      </c>
      <c r="P2624" s="4">
        <v>3347</v>
      </c>
      <c r="Q2624" s="4">
        <v>3213</v>
      </c>
      <c r="R2624" s="4">
        <v>2946</v>
      </c>
      <c r="S2624" s="4">
        <v>2573</v>
      </c>
      <c r="T2624" s="4">
        <v>2714</v>
      </c>
      <c r="U2624" s="4">
        <v>2743.3559999999998</v>
      </c>
      <c r="V2624" s="369">
        <v>3678.5075496731433</v>
      </c>
    </row>
    <row r="2625" spans="1:22" s="276" customFormat="1">
      <c r="A2625" s="1"/>
      <c r="B2625" s="1"/>
      <c r="C2625" s="1"/>
      <c r="D2625" s="1"/>
      <c r="E2625" s="1"/>
      <c r="F2625" s="1"/>
      <c r="G2625" s="60" t="s">
        <v>25</v>
      </c>
      <c r="H2625" s="55"/>
      <c r="I2625" s="260"/>
      <c r="J2625" s="41">
        <v>1</v>
      </c>
      <c r="K2625" s="41">
        <v>1</v>
      </c>
      <c r="L2625" s="41">
        <v>1</v>
      </c>
      <c r="M2625" s="41">
        <v>1</v>
      </c>
      <c r="N2625" s="41">
        <v>1</v>
      </c>
      <c r="O2625" s="41">
        <v>1</v>
      </c>
      <c r="P2625" s="41">
        <v>1</v>
      </c>
      <c r="Q2625" s="41">
        <v>1</v>
      </c>
      <c r="R2625" s="41">
        <v>1</v>
      </c>
      <c r="S2625" s="41">
        <v>1</v>
      </c>
      <c r="T2625" s="41">
        <v>1</v>
      </c>
      <c r="U2625" s="41">
        <v>1</v>
      </c>
      <c r="V2625" s="381">
        <v>1</v>
      </c>
    </row>
    <row r="2626" spans="1:22" s="276" customFormat="1">
      <c r="A2626" s="1"/>
      <c r="B2626" s="1"/>
      <c r="C2626" s="1"/>
      <c r="D2626" s="1"/>
      <c r="E2626" s="1"/>
      <c r="F2626" s="1"/>
      <c r="G2626" s="60" t="s">
        <v>20</v>
      </c>
      <c r="H2626" s="55"/>
      <c r="I2626" s="261"/>
      <c r="J2626" s="36">
        <v>7.9619999999999996E-2</v>
      </c>
      <c r="K2626" s="36">
        <v>7.8747999999999999E-2</v>
      </c>
      <c r="L2626" s="36">
        <v>8.0235000000000001E-2</v>
      </c>
      <c r="M2626" s="36">
        <v>8.0535999999999996E-2</v>
      </c>
      <c r="N2626" s="36">
        <v>8.1698151927344531E-2</v>
      </c>
      <c r="O2626" s="36">
        <v>8.0833713568703974E-2</v>
      </c>
      <c r="P2626" s="36">
        <v>7.9451999999999995E-2</v>
      </c>
      <c r="Q2626" s="36">
        <v>7.6724662968274293E-2</v>
      </c>
      <c r="R2626" s="36">
        <f>R2093</f>
        <v>8.1268700519883177E-2</v>
      </c>
      <c r="S2626" s="36">
        <f>S2</f>
        <v>7.9696892166366717E-2</v>
      </c>
      <c r="T2626" s="36">
        <f>T2</f>
        <v>7.8737918965874246E-2</v>
      </c>
      <c r="U2626" s="36">
        <f>U2</f>
        <v>7.7386335360771719E-2</v>
      </c>
      <c r="V2626" s="388">
        <f>V2</f>
        <v>7.7478165526227077E-2</v>
      </c>
    </row>
    <row r="2627" spans="1:22" s="276" customFormat="1">
      <c r="A2627" s="1" t="s">
        <v>229</v>
      </c>
      <c r="B2627" s="1"/>
      <c r="C2627" s="1"/>
      <c r="D2627" s="1"/>
      <c r="E2627" s="1"/>
      <c r="F2627" s="1"/>
      <c r="G2627" s="26" t="s">
        <v>22</v>
      </c>
      <c r="H2627" s="6"/>
      <c r="I2627" s="30">
        <v>0</v>
      </c>
      <c r="J2627" s="30">
        <v>328</v>
      </c>
      <c r="K2627" s="30">
        <v>293</v>
      </c>
      <c r="L2627" s="30">
        <v>278</v>
      </c>
      <c r="M2627" s="30">
        <v>226</v>
      </c>
      <c r="N2627" s="155">
        <v>329</v>
      </c>
      <c r="O2627" s="155">
        <v>346</v>
      </c>
      <c r="P2627" s="155">
        <v>266</v>
      </c>
      <c r="Q2627" s="155">
        <f>Q2624*Q2626</f>
        <v>246.51634211706531</v>
      </c>
      <c r="R2627" s="155">
        <f t="shared" ref="R2627:S2627" si="1329" xml:space="preserve"> ROUND(R2624 * R2625 * R2626,0)</f>
        <v>239</v>
      </c>
      <c r="S2627" s="155">
        <f t="shared" si="1329"/>
        <v>205</v>
      </c>
      <c r="T2627" s="155">
        <f t="shared" ref="T2627" si="1330" xml:space="preserve"> ROUND(T2624 * T2625 * T2626,0)</f>
        <v>214</v>
      </c>
      <c r="U2627" s="155">
        <f xml:space="preserve"> ROUNDUP(U2624 * U2625 * U2626,0)</f>
        <v>213</v>
      </c>
      <c r="V2627" s="155">
        <f t="shared" ref="V2627" si="1331" xml:space="preserve"> ROUND(V2624 * V2625 * V2626,0)</f>
        <v>285</v>
      </c>
    </row>
    <row r="2628" spans="1:22" s="276" customFormat="1">
      <c r="A2628" s="1"/>
      <c r="B2628" s="1"/>
      <c r="C2628" s="1"/>
      <c r="D2628" s="1"/>
      <c r="E2628" s="1"/>
      <c r="F2628" s="1"/>
      <c r="G2628" s="1"/>
      <c r="H2628" s="1"/>
      <c r="I2628" s="29"/>
      <c r="J2628" s="29"/>
      <c r="K2628" s="29"/>
      <c r="L2628" s="29"/>
      <c r="M2628" s="29"/>
      <c r="N2628" s="20"/>
      <c r="O2628" s="20"/>
      <c r="P2628" s="20"/>
      <c r="Q2628" s="20"/>
      <c r="R2628" s="20"/>
      <c r="S2628" s="20"/>
      <c r="T2628" s="20"/>
      <c r="U2628" s="20"/>
      <c r="V2628" s="20"/>
    </row>
    <row r="2629" spans="1:22" s="276" customFormat="1" ht="18.75">
      <c r="A2629" s="1"/>
      <c r="B2629" s="1"/>
      <c r="C2629" s="1"/>
      <c r="D2629" s="1"/>
      <c r="E2629" s="1"/>
      <c r="F2629" s="9" t="s">
        <v>118</v>
      </c>
      <c r="G2629" s="1"/>
      <c r="H2629" s="1"/>
      <c r="I2629" s="2">
        <f>'Facility Detail'!$G$3475</f>
        <v>2011</v>
      </c>
      <c r="J2629" s="2">
        <f>I2629+1</f>
        <v>2012</v>
      </c>
      <c r="K2629" s="2">
        <f>J2629+1</f>
        <v>2013</v>
      </c>
      <c r="L2629" s="2">
        <f>L2623</f>
        <v>2014</v>
      </c>
      <c r="M2629" s="2">
        <f>M2623</f>
        <v>2015</v>
      </c>
      <c r="N2629" s="2">
        <f>N2623</f>
        <v>2016</v>
      </c>
      <c r="O2629" s="2">
        <f>O2623</f>
        <v>2017</v>
      </c>
      <c r="P2629" s="2">
        <f t="shared" ref="P2629:Q2629" si="1332">P2623</f>
        <v>2018</v>
      </c>
      <c r="Q2629" s="2">
        <f t="shared" si="1332"/>
        <v>2019</v>
      </c>
      <c r="R2629" s="2">
        <f t="shared" ref="R2629:S2629" si="1333">R2623</f>
        <v>2020</v>
      </c>
      <c r="S2629" s="2">
        <f t="shared" si="1333"/>
        <v>2021</v>
      </c>
      <c r="T2629" s="2">
        <f t="shared" ref="T2629:U2629" si="1334">T2623</f>
        <v>2022</v>
      </c>
      <c r="U2629" s="2">
        <f t="shared" si="1334"/>
        <v>2023</v>
      </c>
      <c r="V2629" s="2">
        <f t="shared" ref="V2629" si="1335">V2623</f>
        <v>2024</v>
      </c>
    </row>
    <row r="2630" spans="1:22" s="276" customFormat="1">
      <c r="A2630" s="1"/>
      <c r="B2630" s="1"/>
      <c r="C2630" s="1"/>
      <c r="D2630" s="1"/>
      <c r="E2630" s="1"/>
      <c r="F2630" s="1"/>
      <c r="G2630" s="60" t="s">
        <v>10</v>
      </c>
      <c r="H2630" s="55"/>
      <c r="I2630" s="38">
        <f>IF($J57= "Eligible", I2627 * 'Facility Detail'!$G$3472, 0 )</f>
        <v>0</v>
      </c>
      <c r="J2630" s="11">
        <f>IF($J57= "Eligible", J2627 * 'Facility Detail'!$G$3472, 0 )</f>
        <v>0</v>
      </c>
      <c r="K2630" s="11">
        <f>IF($J57= "Eligible", K2627 * 'Facility Detail'!$G$3472, 0 )</f>
        <v>0</v>
      </c>
      <c r="L2630" s="11">
        <f>IF($J57= "Eligible", L2627 * 'Facility Detail'!$G$3472, 0 )</f>
        <v>0</v>
      </c>
      <c r="M2630" s="11">
        <f>IF($J57= "Eligible", M2627 * 'Facility Detail'!$G$3472, 0 )</f>
        <v>0</v>
      </c>
      <c r="N2630" s="11">
        <f>IF($J57= "Eligible", N2627 * 'Facility Detail'!$G$3472, 0 )</f>
        <v>0</v>
      </c>
      <c r="O2630" s="11">
        <f>IF($J57= "Eligible", O2627 * 'Facility Detail'!$G$3472, 0 )</f>
        <v>0</v>
      </c>
      <c r="P2630" s="11">
        <f>IF($J57= "Eligible", P2627 * 'Facility Detail'!$G$3472, 0 )</f>
        <v>0</v>
      </c>
      <c r="Q2630" s="11">
        <f>IF($J57= "Eligible", Q2627 * 'Facility Detail'!$G$3472, 0 )</f>
        <v>0</v>
      </c>
      <c r="R2630" s="11">
        <f>IF($J57= "Eligible", R2627 * 'Facility Detail'!$G$3472, 0 )</f>
        <v>0</v>
      </c>
      <c r="S2630" s="11">
        <f>IF($J57= "Eligible", S2627 * 'Facility Detail'!$G$3472, 0 )</f>
        <v>0</v>
      </c>
      <c r="T2630" s="11">
        <f>IF($J57= "Eligible", T2627 * 'Facility Detail'!$G$3472, 0 )</f>
        <v>0</v>
      </c>
      <c r="U2630" s="11">
        <f>IF($J57= "Eligible", U2627 * 'Facility Detail'!$G$3472, 0 )</f>
        <v>0</v>
      </c>
      <c r="V2630" s="370">
        <f>IF($J57= "Eligible", V2627 * 'Facility Detail'!$G$3472, 0 )</f>
        <v>0</v>
      </c>
    </row>
    <row r="2631" spans="1:22" s="276" customFormat="1">
      <c r="A2631" s="1"/>
      <c r="B2631" s="1"/>
      <c r="C2631" s="1"/>
      <c r="D2631" s="1"/>
      <c r="E2631" s="1"/>
      <c r="F2631" s="1"/>
      <c r="G2631" s="60" t="s">
        <v>6</v>
      </c>
      <c r="H2631" s="55"/>
      <c r="I2631" s="39">
        <f t="shared" ref="I2631:V2631" si="1336">IF($K57= "Eligible", I2627, 0 )</f>
        <v>0</v>
      </c>
      <c r="J2631" s="187">
        <f t="shared" si="1336"/>
        <v>0</v>
      </c>
      <c r="K2631" s="187">
        <f t="shared" si="1336"/>
        <v>0</v>
      </c>
      <c r="L2631" s="187">
        <f t="shared" si="1336"/>
        <v>0</v>
      </c>
      <c r="M2631" s="187">
        <f t="shared" si="1336"/>
        <v>0</v>
      </c>
      <c r="N2631" s="187">
        <f t="shared" si="1336"/>
        <v>0</v>
      </c>
      <c r="O2631" s="187">
        <f t="shared" si="1336"/>
        <v>0</v>
      </c>
      <c r="P2631" s="187">
        <f t="shared" si="1336"/>
        <v>0</v>
      </c>
      <c r="Q2631" s="187">
        <f t="shared" si="1336"/>
        <v>0</v>
      </c>
      <c r="R2631" s="187">
        <f t="shared" si="1336"/>
        <v>0</v>
      </c>
      <c r="S2631" s="187">
        <f t="shared" si="1336"/>
        <v>0</v>
      </c>
      <c r="T2631" s="187">
        <f t="shared" si="1336"/>
        <v>0</v>
      </c>
      <c r="U2631" s="187">
        <f t="shared" si="1336"/>
        <v>0</v>
      </c>
      <c r="V2631" s="371">
        <f t="shared" si="1336"/>
        <v>0</v>
      </c>
    </row>
    <row r="2632" spans="1:22" s="276" customFormat="1">
      <c r="A2632" s="1"/>
      <c r="B2632" s="1"/>
      <c r="C2632" s="1"/>
      <c r="D2632" s="1"/>
      <c r="E2632" s="1"/>
      <c r="F2632" s="1"/>
      <c r="G2632" s="26" t="s">
        <v>120</v>
      </c>
      <c r="H2632" s="6"/>
      <c r="I2632" s="32">
        <f>SUM(I2630:I2631)</f>
        <v>0</v>
      </c>
      <c r="J2632" s="33">
        <f t="shared" ref="J2632:S2632" si="1337">SUM(J2630:J2631)</f>
        <v>0</v>
      </c>
      <c r="K2632" s="33">
        <f t="shared" si="1337"/>
        <v>0</v>
      </c>
      <c r="L2632" s="33">
        <f t="shared" si="1337"/>
        <v>0</v>
      </c>
      <c r="M2632" s="33">
        <f t="shared" si="1337"/>
        <v>0</v>
      </c>
      <c r="N2632" s="33">
        <f t="shared" si="1337"/>
        <v>0</v>
      </c>
      <c r="O2632" s="33">
        <f t="shared" si="1337"/>
        <v>0</v>
      </c>
      <c r="P2632" s="33">
        <f t="shared" si="1337"/>
        <v>0</v>
      </c>
      <c r="Q2632" s="33">
        <f t="shared" si="1337"/>
        <v>0</v>
      </c>
      <c r="R2632" s="33">
        <f t="shared" si="1337"/>
        <v>0</v>
      </c>
      <c r="S2632" s="33">
        <f t="shared" si="1337"/>
        <v>0</v>
      </c>
      <c r="T2632" s="33">
        <f t="shared" ref="T2632:U2632" si="1338">SUM(T2630:T2631)</f>
        <v>0</v>
      </c>
      <c r="U2632" s="33">
        <f t="shared" si="1338"/>
        <v>0</v>
      </c>
      <c r="V2632" s="33">
        <f t="shared" ref="V2632" si="1339">SUM(V2630:V2631)</f>
        <v>0</v>
      </c>
    </row>
    <row r="2633" spans="1:22" s="276" customFormat="1">
      <c r="A2633" s="1"/>
      <c r="B2633" s="1"/>
      <c r="C2633" s="1"/>
      <c r="D2633" s="1"/>
      <c r="E2633" s="1"/>
      <c r="F2633" s="1"/>
      <c r="G2633" s="1"/>
      <c r="H2633" s="1"/>
      <c r="I2633" s="31"/>
      <c r="J2633" s="24"/>
      <c r="K2633" s="24"/>
      <c r="L2633" s="24"/>
      <c r="M2633" s="24"/>
      <c r="N2633" s="24"/>
      <c r="O2633" s="24"/>
      <c r="P2633" s="24"/>
      <c r="Q2633" s="24"/>
      <c r="R2633" s="24"/>
      <c r="S2633" s="24"/>
      <c r="T2633" s="24"/>
      <c r="U2633" s="24"/>
      <c r="V2633" s="24"/>
    </row>
    <row r="2634" spans="1:22" s="276" customFormat="1" ht="18.75">
      <c r="A2634" s="1"/>
      <c r="B2634" s="1"/>
      <c r="C2634" s="1"/>
      <c r="D2634" s="1"/>
      <c r="E2634" s="1"/>
      <c r="F2634" s="9" t="s">
        <v>30</v>
      </c>
      <c r="G2634" s="1"/>
      <c r="H2634" s="1"/>
      <c r="I2634" s="2">
        <f>'Facility Detail'!$G$3475</f>
        <v>2011</v>
      </c>
      <c r="J2634" s="2">
        <f>I2634+1</f>
        <v>2012</v>
      </c>
      <c r="K2634" s="2">
        <f>J2634+1</f>
        <v>2013</v>
      </c>
      <c r="L2634" s="2">
        <f>L2623</f>
        <v>2014</v>
      </c>
      <c r="M2634" s="2">
        <f>M2623</f>
        <v>2015</v>
      </c>
      <c r="N2634" s="2">
        <f>N2623</f>
        <v>2016</v>
      </c>
      <c r="O2634" s="2">
        <f>O2623</f>
        <v>2017</v>
      </c>
      <c r="P2634" s="2">
        <f t="shared" ref="P2634:Q2634" si="1340">P2623</f>
        <v>2018</v>
      </c>
      <c r="Q2634" s="2">
        <f t="shared" si="1340"/>
        <v>2019</v>
      </c>
      <c r="R2634" s="2">
        <f t="shared" ref="R2634:S2634" si="1341">R2623</f>
        <v>2020</v>
      </c>
      <c r="S2634" s="2">
        <f t="shared" si="1341"/>
        <v>2021</v>
      </c>
      <c r="T2634" s="2">
        <f t="shared" ref="T2634:U2634" si="1342">T2623</f>
        <v>2022</v>
      </c>
      <c r="U2634" s="2">
        <f t="shared" si="1342"/>
        <v>2023</v>
      </c>
      <c r="V2634" s="2">
        <f t="shared" ref="V2634" si="1343">V2623</f>
        <v>2024</v>
      </c>
    </row>
    <row r="2635" spans="1:22" s="276" customFormat="1">
      <c r="A2635" s="1"/>
      <c r="B2635" s="1"/>
      <c r="C2635" s="1"/>
      <c r="D2635" s="1"/>
      <c r="E2635" s="1"/>
      <c r="F2635" s="1"/>
      <c r="G2635" s="60" t="s">
        <v>47</v>
      </c>
      <c r="H2635" s="55"/>
      <c r="I2635" s="69"/>
      <c r="J2635" s="70"/>
      <c r="K2635" s="70"/>
      <c r="L2635" s="70"/>
      <c r="M2635" s="70"/>
      <c r="N2635" s="70"/>
      <c r="O2635" s="70"/>
      <c r="P2635" s="70"/>
      <c r="Q2635" s="70"/>
      <c r="R2635" s="70"/>
      <c r="S2635" s="70"/>
      <c r="T2635" s="70"/>
      <c r="U2635" s="70"/>
      <c r="V2635" s="372"/>
    </row>
    <row r="2636" spans="1:22" s="276" customFormat="1">
      <c r="A2636" s="1"/>
      <c r="B2636" s="1"/>
      <c r="C2636" s="1"/>
      <c r="D2636" s="1"/>
      <c r="E2636" s="1"/>
      <c r="F2636" s="1"/>
      <c r="G2636" s="61" t="s">
        <v>23</v>
      </c>
      <c r="H2636" s="129"/>
      <c r="I2636" s="71"/>
      <c r="J2636" s="72"/>
      <c r="K2636" s="72"/>
      <c r="L2636" s="72"/>
      <c r="M2636" s="72"/>
      <c r="N2636" s="72"/>
      <c r="O2636" s="72"/>
      <c r="P2636" s="72"/>
      <c r="Q2636" s="72"/>
      <c r="R2636" s="72"/>
      <c r="S2636" s="72"/>
      <c r="T2636" s="72"/>
      <c r="U2636" s="72"/>
      <c r="V2636" s="373"/>
    </row>
    <row r="2637" spans="1:22" s="276" customFormat="1">
      <c r="A2637" s="1"/>
      <c r="B2637" s="1"/>
      <c r="C2637" s="1"/>
      <c r="D2637" s="1"/>
      <c r="E2637" s="1"/>
      <c r="F2637" s="1"/>
      <c r="G2637" s="61" t="s">
        <v>89</v>
      </c>
      <c r="H2637" s="128"/>
      <c r="I2637" s="43"/>
      <c r="J2637" s="44"/>
      <c r="K2637" s="44"/>
      <c r="L2637" s="44"/>
      <c r="M2637" s="44"/>
      <c r="N2637" s="44"/>
      <c r="O2637" s="44"/>
      <c r="P2637" s="44"/>
      <c r="Q2637" s="44"/>
      <c r="R2637" s="44"/>
      <c r="S2637" s="44"/>
      <c r="T2637" s="44"/>
      <c r="U2637" s="44"/>
      <c r="V2637" s="374"/>
    </row>
    <row r="2638" spans="1:22" s="276" customFormat="1">
      <c r="A2638" s="1"/>
      <c r="B2638" s="1"/>
      <c r="C2638" s="1"/>
      <c r="D2638" s="1"/>
      <c r="E2638" s="1"/>
      <c r="F2638" s="1"/>
      <c r="G2638" s="26" t="s">
        <v>90</v>
      </c>
      <c r="H2638" s="1"/>
      <c r="I2638" s="7">
        <f t="shared" ref="I2638:N2638" si="1344">SUM(I2635:I2637)</f>
        <v>0</v>
      </c>
      <c r="J2638" s="7">
        <f t="shared" si="1344"/>
        <v>0</v>
      </c>
      <c r="K2638" s="7">
        <f t="shared" si="1344"/>
        <v>0</v>
      </c>
      <c r="L2638" s="7">
        <f t="shared" si="1344"/>
        <v>0</v>
      </c>
      <c r="M2638" s="7">
        <f t="shared" si="1344"/>
        <v>0</v>
      </c>
      <c r="N2638" s="7">
        <f t="shared" si="1344"/>
        <v>0</v>
      </c>
      <c r="O2638" s="7">
        <f t="shared" ref="O2638" si="1345">SUM(O2635:O2637)</f>
        <v>0</v>
      </c>
      <c r="P2638" s="7">
        <f t="shared" ref="P2638:Q2638" si="1346">SUM(P2635:P2637)</f>
        <v>0</v>
      </c>
      <c r="Q2638" s="7">
        <f t="shared" si="1346"/>
        <v>0</v>
      </c>
      <c r="R2638" s="7">
        <f t="shared" ref="R2638:S2638" si="1347">SUM(R2635:R2637)</f>
        <v>0</v>
      </c>
      <c r="S2638" s="7">
        <f t="shared" si="1347"/>
        <v>0</v>
      </c>
      <c r="T2638" s="7">
        <f t="shared" ref="T2638:U2638" si="1348">SUM(T2635:T2637)</f>
        <v>0</v>
      </c>
      <c r="U2638" s="132">
        <f t="shared" si="1348"/>
        <v>0</v>
      </c>
      <c r="V2638" s="7">
        <f t="shared" ref="V2638" si="1349">SUM(V2635:V2637)</f>
        <v>0</v>
      </c>
    </row>
    <row r="2639" spans="1:22" s="276" customFormat="1">
      <c r="A2639" s="1"/>
      <c r="B2639" s="1"/>
      <c r="C2639" s="1"/>
      <c r="D2639" s="1"/>
      <c r="E2639" s="1"/>
      <c r="F2639" s="1"/>
      <c r="G2639" s="6"/>
      <c r="H2639" s="1"/>
      <c r="I2639" s="7"/>
      <c r="J2639" s="7"/>
      <c r="K2639" s="7"/>
      <c r="L2639" s="23"/>
      <c r="M2639" s="23"/>
      <c r="N2639" s="23"/>
      <c r="O2639" s="23"/>
      <c r="P2639" s="23"/>
      <c r="Q2639" s="23"/>
      <c r="R2639" s="23"/>
      <c r="S2639" s="23"/>
      <c r="T2639" s="23"/>
      <c r="U2639" s="23"/>
      <c r="V2639" s="23"/>
    </row>
    <row r="2640" spans="1:22" s="276" customFormat="1" ht="18.75">
      <c r="A2640" s="1"/>
      <c r="B2640" s="1"/>
      <c r="C2640" s="1"/>
      <c r="D2640" s="1"/>
      <c r="E2640" s="1"/>
      <c r="F2640" s="9" t="s">
        <v>100</v>
      </c>
      <c r="G2640" s="1"/>
      <c r="H2640" s="1"/>
      <c r="I2640" s="2">
        <f>'Facility Detail'!$G$3475</f>
        <v>2011</v>
      </c>
      <c r="J2640" s="2">
        <f t="shared" ref="J2640:O2640" si="1350">I2640+1</f>
        <v>2012</v>
      </c>
      <c r="K2640" s="2">
        <f t="shared" si="1350"/>
        <v>2013</v>
      </c>
      <c r="L2640" s="2">
        <f t="shared" si="1350"/>
        <v>2014</v>
      </c>
      <c r="M2640" s="2">
        <f>L2640+1</f>
        <v>2015</v>
      </c>
      <c r="N2640" s="2">
        <f t="shared" si="1350"/>
        <v>2016</v>
      </c>
      <c r="O2640" s="2">
        <f t="shared" si="1350"/>
        <v>2017</v>
      </c>
      <c r="P2640" s="2">
        <f t="shared" ref="P2640" si="1351">O2640+1</f>
        <v>2018</v>
      </c>
      <c r="Q2640" s="2">
        <f t="shared" ref="Q2640" si="1352">P2640+1</f>
        <v>2019</v>
      </c>
      <c r="R2640" s="2">
        <f t="shared" ref="R2640" si="1353">Q2640+1</f>
        <v>2020</v>
      </c>
      <c r="S2640" s="2">
        <f>R2640+1</f>
        <v>2021</v>
      </c>
      <c r="T2640" s="2">
        <f>S2640+1</f>
        <v>2022</v>
      </c>
      <c r="U2640" s="2">
        <f>T2640+1</f>
        <v>2023</v>
      </c>
      <c r="V2640" s="2">
        <f>U2640+1</f>
        <v>2024</v>
      </c>
    </row>
    <row r="2641" spans="1:22" s="276" customFormat="1">
      <c r="A2641" s="1"/>
      <c r="B2641" s="1"/>
      <c r="C2641" s="1"/>
      <c r="D2641" s="1"/>
      <c r="E2641" s="1"/>
      <c r="F2641" s="1"/>
      <c r="G2641" s="60" t="s">
        <v>68</v>
      </c>
      <c r="H2641" s="1"/>
      <c r="I2641" s="3"/>
      <c r="J2641" s="45">
        <f>I2641</f>
        <v>0</v>
      </c>
      <c r="K2641" s="102"/>
      <c r="L2641" s="102"/>
      <c r="M2641" s="102"/>
      <c r="N2641" s="102"/>
      <c r="O2641" s="102"/>
      <c r="P2641" s="102"/>
      <c r="Q2641" s="102"/>
      <c r="R2641" s="102"/>
      <c r="S2641" s="102"/>
      <c r="T2641" s="210"/>
      <c r="U2641" s="210"/>
      <c r="V2641" s="376"/>
    </row>
    <row r="2642" spans="1:22" s="276" customFormat="1">
      <c r="A2642" s="1"/>
      <c r="B2642" s="1"/>
      <c r="C2642" s="1"/>
      <c r="D2642" s="1"/>
      <c r="E2642" s="1"/>
      <c r="F2642" s="1"/>
      <c r="G2642" s="60" t="s">
        <v>69</v>
      </c>
      <c r="H2642" s="1"/>
      <c r="I2642" s="122">
        <f>J2642</f>
        <v>0</v>
      </c>
      <c r="J2642" s="10"/>
      <c r="K2642" s="58"/>
      <c r="L2642" s="58"/>
      <c r="M2642" s="58"/>
      <c r="N2642" s="58"/>
      <c r="O2642" s="58"/>
      <c r="P2642" s="58"/>
      <c r="Q2642" s="58"/>
      <c r="R2642" s="58"/>
      <c r="S2642" s="58"/>
      <c r="T2642" s="211"/>
      <c r="U2642" s="211"/>
      <c r="V2642" s="377"/>
    </row>
    <row r="2643" spans="1:22" s="276" customFormat="1">
      <c r="A2643" s="1"/>
      <c r="B2643" s="1"/>
      <c r="C2643" s="1"/>
      <c r="D2643" s="1"/>
      <c r="E2643" s="1"/>
      <c r="F2643" s="1"/>
      <c r="G2643" s="60" t="s">
        <v>70</v>
      </c>
      <c r="H2643" s="1"/>
      <c r="I2643" s="46"/>
      <c r="J2643" s="10"/>
      <c r="K2643" s="54">
        <f>J2643</f>
        <v>0</v>
      </c>
      <c r="L2643" s="58"/>
      <c r="M2643" s="58"/>
      <c r="N2643" s="58"/>
      <c r="O2643" s="58"/>
      <c r="P2643" s="58"/>
      <c r="Q2643" s="58"/>
      <c r="R2643" s="58"/>
      <c r="S2643" s="58"/>
      <c r="T2643" s="211"/>
      <c r="U2643" s="211"/>
      <c r="V2643" s="377"/>
    </row>
    <row r="2644" spans="1:22" s="276" customFormat="1">
      <c r="A2644" s="1"/>
      <c r="B2644" s="1"/>
      <c r="C2644" s="1"/>
      <c r="D2644" s="1"/>
      <c r="E2644" s="1"/>
      <c r="F2644" s="1"/>
      <c r="G2644" s="60" t="s">
        <v>71</v>
      </c>
      <c r="H2644" s="1"/>
      <c r="I2644" s="46"/>
      <c r="J2644" s="54">
        <f>K2644</f>
        <v>0</v>
      </c>
      <c r="K2644" s="10"/>
      <c r="L2644" s="58"/>
      <c r="M2644" s="58"/>
      <c r="N2644" s="58"/>
      <c r="O2644" s="58"/>
      <c r="P2644" s="58"/>
      <c r="Q2644" s="58"/>
      <c r="R2644" s="58"/>
      <c r="S2644" s="58"/>
      <c r="T2644" s="211"/>
      <c r="U2644" s="211"/>
      <c r="V2644" s="377"/>
    </row>
    <row r="2645" spans="1:22" s="276" customFormat="1">
      <c r="A2645" s="1"/>
      <c r="B2645" s="1"/>
      <c r="C2645" s="1"/>
      <c r="D2645" s="1"/>
      <c r="E2645" s="1"/>
      <c r="F2645" s="1"/>
      <c r="G2645" s="60" t="s">
        <v>170</v>
      </c>
      <c r="H2645" s="1"/>
      <c r="I2645" s="46"/>
      <c r="J2645" s="114"/>
      <c r="K2645" s="10"/>
      <c r="L2645" s="115">
        <f>K2645</f>
        <v>0</v>
      </c>
      <c r="M2645" s="58"/>
      <c r="N2645" s="58"/>
      <c r="O2645" s="58"/>
      <c r="P2645" s="58"/>
      <c r="Q2645" s="58"/>
      <c r="R2645" s="58"/>
      <c r="S2645" s="58"/>
      <c r="T2645" s="140"/>
      <c r="U2645" s="140"/>
      <c r="V2645" s="378"/>
    </row>
    <row r="2646" spans="1:22" s="276" customFormat="1">
      <c r="A2646" s="1"/>
      <c r="B2646" s="1"/>
      <c r="C2646" s="1"/>
      <c r="D2646" s="1"/>
      <c r="E2646" s="1"/>
      <c r="F2646" s="1"/>
      <c r="G2646" s="60" t="s">
        <v>171</v>
      </c>
      <c r="H2646" s="1"/>
      <c r="I2646" s="46"/>
      <c r="J2646" s="114"/>
      <c r="K2646" s="54">
        <f>L2646</f>
        <v>0</v>
      </c>
      <c r="L2646" s="10"/>
      <c r="M2646" s="58"/>
      <c r="N2646" s="58"/>
      <c r="O2646" s="58" t="s">
        <v>169</v>
      </c>
      <c r="P2646" s="58" t="s">
        <v>169</v>
      </c>
      <c r="Q2646" s="58" t="s">
        <v>169</v>
      </c>
      <c r="R2646" s="58" t="s">
        <v>169</v>
      </c>
      <c r="S2646" s="58" t="s">
        <v>169</v>
      </c>
      <c r="T2646" s="140" t="s">
        <v>169</v>
      </c>
      <c r="U2646" s="140" t="s">
        <v>169</v>
      </c>
      <c r="V2646" s="378" t="s">
        <v>169</v>
      </c>
    </row>
    <row r="2647" spans="1:22" s="276" customFormat="1">
      <c r="A2647" s="1"/>
      <c r="B2647" s="1"/>
      <c r="C2647" s="1"/>
      <c r="D2647" s="1"/>
      <c r="E2647" s="1"/>
      <c r="F2647" s="1"/>
      <c r="G2647" s="60" t="s">
        <v>172</v>
      </c>
      <c r="H2647" s="1"/>
      <c r="I2647" s="46"/>
      <c r="J2647" s="114"/>
      <c r="K2647" s="114"/>
      <c r="L2647" s="10"/>
      <c r="M2647" s="115">
        <f>L2647</f>
        <v>0</v>
      </c>
      <c r="N2647" s="114"/>
      <c r="O2647" s="58"/>
      <c r="P2647" s="58"/>
      <c r="Q2647" s="58"/>
      <c r="R2647" s="58"/>
      <c r="S2647" s="58"/>
      <c r="T2647" s="140"/>
      <c r="U2647" s="140"/>
      <c r="V2647" s="378"/>
    </row>
    <row r="2648" spans="1:22" s="276" customFormat="1">
      <c r="A2648" s="1"/>
      <c r="B2648" s="1"/>
      <c r="C2648" s="1"/>
      <c r="D2648" s="1"/>
      <c r="E2648" s="1"/>
      <c r="F2648" s="1"/>
      <c r="G2648" s="60" t="s">
        <v>173</v>
      </c>
      <c r="H2648" s="1"/>
      <c r="I2648" s="46"/>
      <c r="J2648" s="114"/>
      <c r="K2648" s="114"/>
      <c r="L2648" s="54">
        <f>M2648</f>
        <v>0</v>
      </c>
      <c r="M2648" s="10"/>
      <c r="N2648" s="114"/>
      <c r="O2648" s="58"/>
      <c r="P2648" s="58"/>
      <c r="Q2648" s="58"/>
      <c r="R2648" s="58"/>
      <c r="S2648" s="58"/>
      <c r="T2648" s="140"/>
      <c r="U2648" s="140"/>
      <c r="V2648" s="378"/>
    </row>
    <row r="2649" spans="1:22" s="276" customFormat="1">
      <c r="A2649" s="1"/>
      <c r="B2649" s="1"/>
      <c r="C2649" s="1"/>
      <c r="D2649" s="1"/>
      <c r="E2649" s="1"/>
      <c r="F2649" s="1"/>
      <c r="G2649" s="60" t="s">
        <v>174</v>
      </c>
      <c r="H2649" s="1"/>
      <c r="I2649" s="46"/>
      <c r="J2649" s="114"/>
      <c r="K2649" s="114"/>
      <c r="L2649" s="114"/>
      <c r="M2649" s="10"/>
      <c r="N2649" s="115">
        <f>M2649</f>
        <v>0</v>
      </c>
      <c r="O2649" s="58"/>
      <c r="P2649" s="58"/>
      <c r="Q2649" s="58"/>
      <c r="R2649" s="58"/>
      <c r="S2649" s="58"/>
      <c r="T2649" s="140"/>
      <c r="U2649" s="140"/>
      <c r="V2649" s="378"/>
    </row>
    <row r="2650" spans="1:22" s="276" customFormat="1">
      <c r="A2650" s="1"/>
      <c r="B2650" s="1"/>
      <c r="C2650" s="1"/>
      <c r="D2650" s="1"/>
      <c r="E2650" s="1"/>
      <c r="F2650" s="1"/>
      <c r="G2650" s="60" t="s">
        <v>175</v>
      </c>
      <c r="H2650" s="1"/>
      <c r="I2650" s="46"/>
      <c r="J2650" s="114"/>
      <c r="K2650" s="114"/>
      <c r="L2650" s="114"/>
      <c r="M2650" s="54">
        <f>N2650</f>
        <v>0</v>
      </c>
      <c r="N2650" s="10"/>
      <c r="O2650" s="58"/>
      <c r="P2650" s="58"/>
      <c r="Q2650" s="58"/>
      <c r="R2650" s="58"/>
      <c r="S2650" s="58"/>
      <c r="T2650" s="140"/>
      <c r="U2650" s="140"/>
      <c r="V2650" s="378"/>
    </row>
    <row r="2651" spans="1:22" s="276" customFormat="1">
      <c r="A2651" s="1"/>
      <c r="B2651" s="1"/>
      <c r="C2651" s="1"/>
      <c r="D2651" s="1"/>
      <c r="E2651" s="1"/>
      <c r="F2651" s="1"/>
      <c r="G2651" s="60" t="s">
        <v>176</v>
      </c>
      <c r="H2651" s="1"/>
      <c r="I2651" s="46"/>
      <c r="J2651" s="114"/>
      <c r="K2651" s="114"/>
      <c r="L2651" s="114"/>
      <c r="M2651" s="114"/>
      <c r="N2651" s="143">
        <f>O2651</f>
        <v>0</v>
      </c>
      <c r="O2651" s="116"/>
      <c r="P2651" s="58"/>
      <c r="Q2651" s="58"/>
      <c r="R2651" s="58"/>
      <c r="S2651" s="58"/>
      <c r="T2651" s="140"/>
      <c r="U2651" s="140"/>
      <c r="V2651" s="378"/>
    </row>
    <row r="2652" spans="1:22" s="276" customFormat="1">
      <c r="A2652" s="1"/>
      <c r="B2652" s="1"/>
      <c r="C2652" s="1"/>
      <c r="D2652" s="1"/>
      <c r="E2652" s="1"/>
      <c r="F2652" s="1"/>
      <c r="G2652" s="60" t="s">
        <v>167</v>
      </c>
      <c r="H2652" s="1"/>
      <c r="I2652" s="46"/>
      <c r="J2652" s="114"/>
      <c r="K2652" s="114"/>
      <c r="L2652" s="114"/>
      <c r="M2652" s="114"/>
      <c r="N2652" s="144">
        <f>O2651</f>
        <v>0</v>
      </c>
      <c r="O2652" s="117"/>
      <c r="P2652" s="58"/>
      <c r="Q2652" s="58"/>
      <c r="R2652" s="58"/>
      <c r="S2652" s="58"/>
      <c r="T2652" s="140"/>
      <c r="U2652" s="140"/>
      <c r="V2652" s="378"/>
    </row>
    <row r="2653" spans="1:22" s="276" customFormat="1">
      <c r="A2653" s="1"/>
      <c r="B2653" s="1"/>
      <c r="C2653" s="1"/>
      <c r="D2653" s="1"/>
      <c r="E2653" s="1"/>
      <c r="F2653" s="1"/>
      <c r="G2653" s="60" t="s">
        <v>168</v>
      </c>
      <c r="H2653" s="1"/>
      <c r="I2653" s="46"/>
      <c r="J2653" s="114"/>
      <c r="K2653" s="114"/>
      <c r="L2653" s="114"/>
      <c r="M2653" s="114"/>
      <c r="N2653" s="114"/>
      <c r="O2653" s="117">
        <v>0</v>
      </c>
      <c r="P2653" s="116">
        <v>0</v>
      </c>
      <c r="Q2653" s="58"/>
      <c r="R2653" s="58"/>
      <c r="S2653" s="58"/>
      <c r="T2653" s="140"/>
      <c r="U2653" s="140"/>
      <c r="V2653" s="378"/>
    </row>
    <row r="2654" spans="1:22" s="276" customFormat="1">
      <c r="A2654" s="1"/>
      <c r="B2654" s="1"/>
      <c r="C2654" s="1"/>
      <c r="D2654" s="1"/>
      <c r="E2654" s="1"/>
      <c r="F2654" s="1"/>
      <c r="G2654" s="60" t="s">
        <v>185</v>
      </c>
      <c r="H2654" s="1"/>
      <c r="I2654" s="46"/>
      <c r="J2654" s="114"/>
      <c r="K2654" s="114"/>
      <c r="L2654" s="114"/>
      <c r="M2654" s="114"/>
      <c r="N2654" s="114"/>
      <c r="O2654" s="116"/>
      <c r="P2654" s="117"/>
      <c r="Q2654" s="58"/>
      <c r="R2654" s="58"/>
      <c r="S2654" s="58"/>
      <c r="T2654" s="140"/>
      <c r="U2654" s="140"/>
      <c r="V2654" s="378"/>
    </row>
    <row r="2655" spans="1:22" s="276" customFormat="1">
      <c r="A2655" s="1"/>
      <c r="B2655" s="1"/>
      <c r="C2655" s="1"/>
      <c r="D2655" s="1"/>
      <c r="E2655" s="1"/>
      <c r="F2655" s="1"/>
      <c r="G2655" s="60" t="s">
        <v>186</v>
      </c>
      <c r="H2655" s="1"/>
      <c r="I2655" s="46"/>
      <c r="J2655" s="114"/>
      <c r="K2655" s="114"/>
      <c r="L2655" s="114"/>
      <c r="M2655" s="114"/>
      <c r="N2655" s="114"/>
      <c r="O2655" s="114"/>
      <c r="P2655" s="117"/>
      <c r="Q2655" s="54"/>
      <c r="R2655" s="58"/>
      <c r="S2655" s="58"/>
      <c r="T2655" s="140"/>
      <c r="U2655" s="140"/>
      <c r="V2655" s="378"/>
    </row>
    <row r="2656" spans="1:22" s="276" customFormat="1">
      <c r="A2656" s="1"/>
      <c r="B2656" s="1"/>
      <c r="C2656" s="1"/>
      <c r="D2656" s="1"/>
      <c r="E2656" s="1"/>
      <c r="F2656" s="1"/>
      <c r="G2656" s="60" t="s">
        <v>187</v>
      </c>
      <c r="H2656" s="1"/>
      <c r="I2656" s="46"/>
      <c r="J2656" s="114"/>
      <c r="K2656" s="114"/>
      <c r="L2656" s="114"/>
      <c r="M2656" s="114"/>
      <c r="N2656" s="114"/>
      <c r="O2656" s="114"/>
      <c r="P2656" s="116"/>
      <c r="Q2656" s="275"/>
      <c r="R2656" s="58"/>
      <c r="S2656" s="58"/>
      <c r="T2656" s="140"/>
      <c r="U2656" s="140"/>
      <c r="V2656" s="378"/>
    </row>
    <row r="2657" spans="1:22" s="276" customFormat="1">
      <c r="A2657" s="1"/>
      <c r="B2657" s="1"/>
      <c r="C2657" s="1"/>
      <c r="D2657" s="1"/>
      <c r="E2657" s="1"/>
      <c r="F2657" s="1"/>
      <c r="G2657" s="60" t="s">
        <v>188</v>
      </c>
      <c r="H2657" s="1"/>
      <c r="I2657" s="46"/>
      <c r="J2657" s="114"/>
      <c r="K2657" s="114"/>
      <c r="L2657" s="114"/>
      <c r="M2657" s="114"/>
      <c r="N2657" s="114"/>
      <c r="O2657" s="114"/>
      <c r="P2657" s="114"/>
      <c r="Q2657" s="117"/>
      <c r="R2657" s="145"/>
      <c r="S2657" s="58"/>
      <c r="T2657" s="140"/>
      <c r="U2657" s="140"/>
      <c r="V2657" s="378"/>
    </row>
    <row r="2658" spans="1:22" s="276" customFormat="1">
      <c r="A2658" s="1"/>
      <c r="B2658" s="1"/>
      <c r="C2658" s="1"/>
      <c r="D2658" s="1"/>
      <c r="E2658" s="1"/>
      <c r="F2658" s="1"/>
      <c r="G2658" s="60" t="s">
        <v>189</v>
      </c>
      <c r="H2658" s="1"/>
      <c r="I2658" s="46"/>
      <c r="J2658" s="114"/>
      <c r="K2658" s="114"/>
      <c r="L2658" s="114"/>
      <c r="M2658" s="114"/>
      <c r="N2658" s="114"/>
      <c r="O2658" s="114"/>
      <c r="P2658" s="114"/>
      <c r="Q2658" s="145"/>
      <c r="R2658" s="167">
        <f>Q2658</f>
        <v>0</v>
      </c>
      <c r="S2658" s="58"/>
      <c r="T2658" s="140"/>
      <c r="U2658" s="140"/>
      <c r="V2658" s="378"/>
    </row>
    <row r="2659" spans="1:22" s="276" customFormat="1">
      <c r="A2659" s="1"/>
      <c r="B2659" s="1"/>
      <c r="C2659" s="1"/>
      <c r="D2659" s="1"/>
      <c r="E2659" s="1"/>
      <c r="F2659" s="1"/>
      <c r="G2659" s="60" t="s">
        <v>190</v>
      </c>
      <c r="H2659" s="1"/>
      <c r="I2659" s="46"/>
      <c r="J2659" s="114"/>
      <c r="K2659" s="114"/>
      <c r="L2659" s="114"/>
      <c r="M2659" s="114"/>
      <c r="N2659" s="114"/>
      <c r="O2659" s="114"/>
      <c r="P2659" s="114"/>
      <c r="Q2659" s="114"/>
      <c r="R2659" s="167"/>
      <c r="S2659" s="145">
        <f>R2659</f>
        <v>0</v>
      </c>
      <c r="T2659" s="140"/>
      <c r="U2659" s="140"/>
      <c r="V2659" s="378"/>
    </row>
    <row r="2660" spans="1:22" s="276" customFormat="1">
      <c r="A2660" s="1"/>
      <c r="B2660" s="1"/>
      <c r="C2660" s="1"/>
      <c r="D2660" s="1"/>
      <c r="E2660" s="1"/>
      <c r="F2660" s="1"/>
      <c r="G2660" s="60" t="s">
        <v>199</v>
      </c>
      <c r="H2660" s="1"/>
      <c r="I2660" s="46"/>
      <c r="J2660" s="114"/>
      <c r="K2660" s="114"/>
      <c r="L2660" s="114"/>
      <c r="M2660" s="114"/>
      <c r="N2660" s="114"/>
      <c r="O2660" s="114"/>
      <c r="P2660" s="114"/>
      <c r="Q2660" s="114"/>
      <c r="R2660" s="116"/>
      <c r="S2660" s="167">
        <v>0</v>
      </c>
      <c r="T2660" s="140"/>
      <c r="U2660" s="140"/>
      <c r="V2660" s="378"/>
    </row>
    <row r="2661" spans="1:22" s="276" customFormat="1">
      <c r="A2661" s="1"/>
      <c r="B2661" s="1"/>
      <c r="C2661" s="1"/>
      <c r="D2661" s="1"/>
      <c r="E2661" s="1"/>
      <c r="F2661" s="1"/>
      <c r="G2661" s="60" t="s">
        <v>200</v>
      </c>
      <c r="H2661" s="1"/>
      <c r="I2661" s="46"/>
      <c r="J2661" s="114"/>
      <c r="K2661" s="114"/>
      <c r="L2661" s="114"/>
      <c r="M2661" s="114"/>
      <c r="N2661" s="114"/>
      <c r="O2661" s="114"/>
      <c r="P2661" s="114"/>
      <c r="Q2661" s="114"/>
      <c r="R2661" s="114"/>
      <c r="S2661" s="167">
        <v>0</v>
      </c>
      <c r="T2661" s="145">
        <f>S2661</f>
        <v>0</v>
      </c>
      <c r="U2661" s="140"/>
      <c r="V2661" s="378"/>
    </row>
    <row r="2662" spans="1:22" s="276" customFormat="1">
      <c r="A2662" s="1"/>
      <c r="B2662" s="1"/>
      <c r="C2662" s="1"/>
      <c r="D2662" s="1"/>
      <c r="E2662" s="1"/>
      <c r="F2662" s="1"/>
      <c r="G2662" s="60" t="s">
        <v>308</v>
      </c>
      <c r="H2662" s="1"/>
      <c r="I2662" s="46"/>
      <c r="J2662" s="114"/>
      <c r="K2662" s="114"/>
      <c r="L2662" s="114"/>
      <c r="M2662" s="114"/>
      <c r="N2662" s="114"/>
      <c r="O2662" s="114"/>
      <c r="P2662" s="114"/>
      <c r="Q2662" s="114"/>
      <c r="R2662" s="114"/>
      <c r="S2662" s="116">
        <f>T2662</f>
        <v>0</v>
      </c>
      <c r="T2662" s="167">
        <v>0</v>
      </c>
      <c r="U2662" s="140"/>
      <c r="V2662" s="378"/>
    </row>
    <row r="2663" spans="1:22" s="276" customFormat="1">
      <c r="A2663" s="1"/>
      <c r="B2663" s="1"/>
      <c r="C2663" s="1"/>
      <c r="D2663" s="1"/>
      <c r="E2663" s="1"/>
      <c r="F2663" s="1"/>
      <c r="G2663" s="60" t="s">
        <v>307</v>
      </c>
      <c r="H2663" s="1"/>
      <c r="I2663" s="110"/>
      <c r="J2663" s="103"/>
      <c r="K2663" s="103"/>
      <c r="L2663" s="103"/>
      <c r="M2663" s="103"/>
      <c r="N2663" s="103"/>
      <c r="O2663" s="103"/>
      <c r="P2663" s="103"/>
      <c r="Q2663" s="103"/>
      <c r="R2663" s="103"/>
      <c r="S2663" s="103"/>
      <c r="T2663" s="167">
        <v>0</v>
      </c>
      <c r="U2663" s="145">
        <f>T2663</f>
        <v>0</v>
      </c>
      <c r="V2663" s="347">
        <f>U2663</f>
        <v>0</v>
      </c>
    </row>
    <row r="2664" spans="1:22" s="276" customFormat="1">
      <c r="A2664" s="1"/>
      <c r="B2664" s="1"/>
      <c r="C2664" s="1"/>
      <c r="D2664" s="1"/>
      <c r="E2664" s="1"/>
      <c r="F2664" s="1"/>
      <c r="G2664" s="60" t="s">
        <v>318</v>
      </c>
      <c r="H2664" s="1"/>
      <c r="I2664" s="110"/>
      <c r="J2664" s="103"/>
      <c r="K2664" s="103"/>
      <c r="L2664" s="103"/>
      <c r="M2664" s="103"/>
      <c r="N2664" s="103"/>
      <c r="O2664" s="103"/>
      <c r="P2664" s="103"/>
      <c r="Q2664" s="103"/>
      <c r="R2664" s="103"/>
      <c r="S2664" s="103"/>
      <c r="T2664" s="116">
        <f>U2664</f>
        <v>0</v>
      </c>
      <c r="U2664" s="367">
        <v>0</v>
      </c>
      <c r="V2664" s="389">
        <v>0</v>
      </c>
    </row>
    <row r="2665" spans="1:22" s="276" customFormat="1">
      <c r="A2665" s="1"/>
      <c r="B2665" s="1"/>
      <c r="C2665" s="1"/>
      <c r="D2665" s="1"/>
      <c r="E2665" s="1"/>
      <c r="F2665" s="1"/>
      <c r="G2665" s="60" t="s">
        <v>319</v>
      </c>
      <c r="H2665" s="1"/>
      <c r="I2665" s="47"/>
      <c r="J2665" s="188"/>
      <c r="K2665" s="188"/>
      <c r="L2665" s="188"/>
      <c r="M2665" s="188"/>
      <c r="N2665" s="188"/>
      <c r="O2665" s="188"/>
      <c r="P2665" s="188"/>
      <c r="Q2665" s="188"/>
      <c r="R2665" s="188"/>
      <c r="S2665" s="188"/>
      <c r="T2665" s="188"/>
      <c r="U2665" s="391">
        <v>0</v>
      </c>
      <c r="V2665" s="390">
        <v>0</v>
      </c>
    </row>
    <row r="2666" spans="1:22" s="276" customFormat="1">
      <c r="A2666" s="1"/>
      <c r="B2666" s="1" t="s">
        <v>229</v>
      </c>
      <c r="C2666" s="1"/>
      <c r="D2666" s="1"/>
      <c r="E2666" s="1"/>
      <c r="F2666" s="1"/>
      <c r="G2666" s="26" t="s">
        <v>17</v>
      </c>
      <c r="H2666" s="1"/>
      <c r="I2666" s="7">
        <f xml:space="preserve"> I2642 - I2641</f>
        <v>0</v>
      </c>
      <c r="J2666" s="7">
        <f xml:space="preserve"> J2641 + J2644 - J2643 - J2642</f>
        <v>0</v>
      </c>
      <c r="K2666" s="7">
        <f>K2643 - K2644 -K2645</f>
        <v>0</v>
      </c>
      <c r="L2666" s="7">
        <f>L2645-L2646-L2647</f>
        <v>0</v>
      </c>
      <c r="M2666" s="7">
        <f>M2647-M2648-M2649</f>
        <v>0</v>
      </c>
      <c r="N2666" s="7">
        <f>N2649-N2650-N2651</f>
        <v>0</v>
      </c>
      <c r="O2666" s="7">
        <f>O2651-O2652-O2653</f>
        <v>0</v>
      </c>
      <c r="P2666" s="148">
        <f>P2653-P2654-P2655</f>
        <v>0</v>
      </c>
      <c r="Q2666" s="148">
        <f>Q2655-Q2656-Q2657</f>
        <v>0</v>
      </c>
      <c r="R2666" s="148">
        <f>R2657</f>
        <v>0</v>
      </c>
      <c r="S2666" s="7">
        <f>S2659-S2660+S2661-S2662</f>
        <v>0</v>
      </c>
      <c r="T2666" s="7">
        <f>T2661-T2662-T2663+T2664</f>
        <v>0</v>
      </c>
      <c r="U2666" s="132">
        <f>U2663-U2664-U2665</f>
        <v>0</v>
      </c>
      <c r="V2666" s="7">
        <f>V2663-V2664-V2665</f>
        <v>0</v>
      </c>
    </row>
    <row r="2667" spans="1:22" s="276" customFormat="1">
      <c r="A2667" s="1"/>
      <c r="B2667" s="1"/>
      <c r="C2667" s="1"/>
      <c r="D2667" s="1"/>
      <c r="E2667" s="1"/>
      <c r="F2667" s="1"/>
      <c r="G2667" s="6"/>
      <c r="H2667" s="1"/>
      <c r="I2667" s="148"/>
      <c r="J2667" s="148"/>
      <c r="K2667" s="148"/>
      <c r="L2667" s="148"/>
      <c r="M2667" s="148"/>
      <c r="N2667" s="148"/>
      <c r="O2667" s="148"/>
      <c r="P2667" s="148"/>
      <c r="Q2667" s="148"/>
      <c r="R2667" s="148"/>
      <c r="S2667" s="148"/>
      <c r="T2667" s="148"/>
      <c r="U2667" s="386"/>
      <c r="V2667" s="148"/>
    </row>
    <row r="2668" spans="1:22" s="276" customFormat="1">
      <c r="A2668" s="1"/>
      <c r="B2668" s="1"/>
      <c r="C2668" s="1"/>
      <c r="D2668" s="1"/>
      <c r="E2668" s="1"/>
      <c r="F2668" s="1"/>
      <c r="G2668" s="26" t="s">
        <v>12</v>
      </c>
      <c r="H2668" s="55"/>
      <c r="I2668" s="149"/>
      <c r="J2668" s="150"/>
      <c r="K2668" s="150"/>
      <c r="L2668" s="150"/>
      <c r="M2668" s="150"/>
      <c r="N2668" s="150"/>
      <c r="O2668" s="150"/>
      <c r="P2668" s="150"/>
      <c r="Q2668" s="150"/>
      <c r="R2668" s="150"/>
      <c r="S2668" s="150"/>
      <c r="T2668" s="150"/>
      <c r="U2668" s="150"/>
      <c r="V2668" s="384"/>
    </row>
    <row r="2669" spans="1:22" s="276" customFormat="1">
      <c r="A2669" s="1"/>
      <c r="B2669" s="1"/>
      <c r="C2669" s="1"/>
      <c r="D2669" s="1"/>
      <c r="E2669" s="1"/>
      <c r="F2669" s="1"/>
      <c r="G2669" s="6"/>
      <c r="H2669" s="1"/>
      <c r="I2669" s="148"/>
      <c r="J2669" s="148"/>
      <c r="K2669" s="148"/>
      <c r="L2669" s="148"/>
      <c r="M2669" s="148"/>
      <c r="N2669" s="148"/>
      <c r="O2669" s="148"/>
      <c r="P2669" s="148"/>
      <c r="Q2669" s="148"/>
      <c r="R2669" s="148"/>
      <c r="S2669" s="148"/>
      <c r="T2669" s="148"/>
      <c r="U2669" s="148"/>
      <c r="V2669" s="148"/>
    </row>
    <row r="2670" spans="1:22" s="276" customFormat="1" ht="18.75">
      <c r="A2670" s="1"/>
      <c r="B2670" s="1"/>
      <c r="C2670" s="1" t="s">
        <v>229</v>
      </c>
      <c r="D2670" s="1" t="s">
        <v>139</v>
      </c>
      <c r="E2670" s="1" t="s">
        <v>114</v>
      </c>
      <c r="F2670" s="9" t="s">
        <v>26</v>
      </c>
      <c r="G2670" s="1"/>
      <c r="H2670" s="55"/>
      <c r="I2670" s="151">
        <f t="shared" ref="I2670:Q2670" si="1354" xml:space="preserve"> I2627 + I2632 - I2638 + I2666 + I2668</f>
        <v>0</v>
      </c>
      <c r="J2670" s="152">
        <f t="shared" si="1354"/>
        <v>328</v>
      </c>
      <c r="K2670" s="152">
        <f t="shared" si="1354"/>
        <v>293</v>
      </c>
      <c r="L2670" s="152">
        <f t="shared" si="1354"/>
        <v>278</v>
      </c>
      <c r="M2670" s="152">
        <f t="shared" si="1354"/>
        <v>226</v>
      </c>
      <c r="N2670" s="152">
        <f t="shared" si="1354"/>
        <v>329</v>
      </c>
      <c r="O2670" s="152">
        <f t="shared" si="1354"/>
        <v>346</v>
      </c>
      <c r="P2670" s="152">
        <f t="shared" si="1354"/>
        <v>266</v>
      </c>
      <c r="Q2670" s="152">
        <f t="shared" si="1354"/>
        <v>246.51634211706531</v>
      </c>
      <c r="R2670" s="152">
        <f t="shared" ref="R2670:S2670" si="1355" xml:space="preserve"> R2627 + R2632 - R2638 + R2666 + R2668</f>
        <v>239</v>
      </c>
      <c r="S2670" s="152">
        <f t="shared" si="1355"/>
        <v>205</v>
      </c>
      <c r="T2670" s="152">
        <f t="shared" ref="T2670:U2670" si="1356" xml:space="preserve"> T2627 + T2632 - T2638 + T2666 + T2668</f>
        <v>214</v>
      </c>
      <c r="U2670" s="152">
        <f t="shared" si="1356"/>
        <v>213</v>
      </c>
      <c r="V2670" s="385">
        <f t="shared" ref="V2670" si="1357" xml:space="preserve"> V2627 + V2632 - V2638 + V2666 + V2668</f>
        <v>285</v>
      </c>
    </row>
    <row r="2671" spans="1:22" s="276" customFormat="1">
      <c r="A2671" s="1"/>
      <c r="B2671" s="1"/>
      <c r="C2671" s="1"/>
      <c r="D2671" s="1"/>
      <c r="E2671" s="1"/>
      <c r="F2671" s="1"/>
      <c r="G2671" s="6"/>
      <c r="H2671" s="1"/>
      <c r="I2671" s="7"/>
      <c r="J2671" s="7"/>
      <c r="K2671" s="7"/>
      <c r="L2671" s="23"/>
      <c r="M2671" s="23"/>
      <c r="N2671" s="23"/>
      <c r="O2671" s="23"/>
      <c r="P2671" s="23"/>
      <c r="Q2671" s="23"/>
      <c r="R2671" s="23"/>
      <c r="S2671" s="23"/>
      <c r="T2671" s="23"/>
      <c r="U2671" s="23"/>
      <c r="V2671" s="23"/>
    </row>
    <row r="2672" spans="1:22" s="276" customFormat="1" ht="15.75" thickBot="1">
      <c r="A2672" s="1"/>
      <c r="B2672" s="1"/>
      <c r="C2672" s="1"/>
      <c r="D2672" s="1"/>
      <c r="E2672" s="1"/>
      <c r="F2672" s="1"/>
      <c r="G2672" s="1"/>
      <c r="H2672" s="1"/>
      <c r="I2672" s="1"/>
      <c r="J2672" s="1"/>
      <c r="K2672" s="1"/>
      <c r="L2672" s="1"/>
      <c r="M2672" s="1"/>
      <c r="N2672" s="1"/>
      <c r="O2672" s="1"/>
      <c r="P2672" s="1"/>
      <c r="Q2672" s="1"/>
      <c r="R2672" s="1"/>
      <c r="S2672" s="1"/>
      <c r="T2672" s="1"/>
      <c r="U2672" s="1"/>
      <c r="V2672" s="1"/>
    </row>
    <row r="2673" spans="1:22" s="276" customFormat="1" ht="15.75" thickBot="1">
      <c r="A2673" s="1"/>
      <c r="B2673" s="1"/>
      <c r="C2673" s="1"/>
      <c r="D2673" s="1"/>
      <c r="E2673" s="1"/>
      <c r="F2673" s="8"/>
      <c r="G2673" s="8"/>
      <c r="H2673" s="8"/>
      <c r="I2673" s="8"/>
      <c r="J2673" s="8"/>
      <c r="K2673" s="8"/>
      <c r="L2673" s="8"/>
      <c r="M2673" s="8"/>
      <c r="N2673" s="8"/>
      <c r="O2673" s="8"/>
      <c r="P2673" s="8"/>
      <c r="Q2673" s="8"/>
      <c r="R2673" s="8"/>
      <c r="S2673" s="8"/>
      <c r="T2673" s="8"/>
      <c r="U2673" s="8"/>
      <c r="V2673" s="8"/>
    </row>
    <row r="2674" spans="1:22" s="276" customFormat="1" ht="21.75" thickBot="1">
      <c r="A2674" s="1"/>
      <c r="B2674" s="1"/>
      <c r="C2674" s="1"/>
      <c r="D2674" s="1"/>
      <c r="E2674" s="1"/>
      <c r="F2674" s="13" t="s">
        <v>4</v>
      </c>
      <c r="G2674" s="13"/>
      <c r="H2674" s="179" t="s">
        <v>263</v>
      </c>
      <c r="I2674" s="177"/>
      <c r="J2674" s="1"/>
      <c r="K2674" s="1"/>
      <c r="L2674" s="1"/>
      <c r="M2674" s="1"/>
      <c r="N2674" s="1"/>
      <c r="O2674" s="1"/>
      <c r="P2674" s="1"/>
      <c r="Q2674" s="1"/>
      <c r="R2674" s="1"/>
      <c r="S2674" s="1"/>
      <c r="T2674" s="1"/>
      <c r="U2674" s="1"/>
      <c r="V2674" s="1"/>
    </row>
    <row r="2675" spans="1:22" s="276" customFormat="1">
      <c r="A2675" s="1"/>
      <c r="B2675" s="1"/>
      <c r="C2675" s="1"/>
      <c r="D2675" s="1"/>
      <c r="E2675" s="1"/>
      <c r="F2675" s="1"/>
      <c r="G2675" s="1"/>
      <c r="H2675" s="1"/>
      <c r="I2675" s="1"/>
      <c r="J2675" s="1"/>
      <c r="K2675" s="1"/>
      <c r="L2675" s="1"/>
      <c r="M2675" s="1"/>
      <c r="N2675" s="1"/>
      <c r="O2675" s="1"/>
      <c r="P2675" s="1"/>
      <c r="Q2675" s="1"/>
      <c r="R2675" s="1"/>
      <c r="S2675" s="1"/>
      <c r="T2675" s="1"/>
      <c r="U2675" s="1"/>
      <c r="V2675" s="1"/>
    </row>
    <row r="2676" spans="1:22" s="276" customFormat="1" ht="18.75">
      <c r="A2676" s="1"/>
      <c r="B2676" s="1"/>
      <c r="C2676" s="1"/>
      <c r="D2676" s="1"/>
      <c r="E2676" s="1"/>
      <c r="F2676" s="9" t="s">
        <v>21</v>
      </c>
      <c r="G2676" s="9"/>
      <c r="H2676" s="1"/>
      <c r="I2676" s="2">
        <v>2011</v>
      </c>
      <c r="J2676" s="2">
        <f>I2676+1</f>
        <v>2012</v>
      </c>
      <c r="K2676" s="2">
        <f t="shared" ref="K2676" si="1358">J2676+1</f>
        <v>2013</v>
      </c>
      <c r="L2676" s="2">
        <f t="shared" ref="L2676" si="1359">K2676+1</f>
        <v>2014</v>
      </c>
      <c r="M2676" s="2">
        <f>L2676+1</f>
        <v>2015</v>
      </c>
      <c r="N2676" s="2">
        <f t="shared" ref="N2676" si="1360">M2676+1</f>
        <v>2016</v>
      </c>
      <c r="O2676" s="2">
        <f t="shared" ref="O2676" si="1361">N2676+1</f>
        <v>2017</v>
      </c>
      <c r="P2676" s="2">
        <f t="shared" ref="P2676" si="1362">O2676+1</f>
        <v>2018</v>
      </c>
      <c r="Q2676" s="2">
        <f t="shared" ref="Q2676" si="1363">P2676+1</f>
        <v>2019</v>
      </c>
      <c r="R2676" s="2">
        <f t="shared" ref="R2676" si="1364">Q2676+1</f>
        <v>2020</v>
      </c>
      <c r="S2676" s="2">
        <f>R2676+1</f>
        <v>2021</v>
      </c>
      <c r="T2676" s="2">
        <f>S2676+1</f>
        <v>2022</v>
      </c>
      <c r="U2676" s="2">
        <f>T2676+1</f>
        <v>2023</v>
      </c>
      <c r="V2676" s="2">
        <f>U2676+1</f>
        <v>2024</v>
      </c>
    </row>
    <row r="2677" spans="1:22" s="276" customFormat="1">
      <c r="A2677" s="1"/>
      <c r="B2677" s="1"/>
      <c r="C2677" s="1"/>
      <c r="D2677" s="1"/>
      <c r="E2677" s="1"/>
      <c r="F2677" s="1"/>
      <c r="G2677" s="60" t="str">
        <f>"Total MWh Produced / Purchased from " &amp; H2674</f>
        <v>Total MWh Produced / Purchased from Rock River</v>
      </c>
      <c r="H2677" s="55"/>
      <c r="I2677" s="3"/>
      <c r="J2677" s="4"/>
      <c r="K2677" s="4"/>
      <c r="L2677" s="4"/>
      <c r="M2677" s="4"/>
      <c r="N2677" s="4"/>
      <c r="O2677" s="4"/>
      <c r="P2677" s="4"/>
      <c r="Q2677" s="4"/>
      <c r="R2677" s="4"/>
      <c r="S2677" s="4">
        <v>108381</v>
      </c>
      <c r="T2677" s="4">
        <v>0</v>
      </c>
      <c r="U2677" s="4">
        <v>0</v>
      </c>
      <c r="V2677" s="369">
        <v>15021</v>
      </c>
    </row>
    <row r="2678" spans="1:22" s="276" customFormat="1">
      <c r="A2678" s="1"/>
      <c r="B2678" s="1"/>
      <c r="C2678" s="1"/>
      <c r="D2678" s="1"/>
      <c r="E2678" s="1"/>
      <c r="F2678" s="1"/>
      <c r="G2678" s="60" t="s">
        <v>25</v>
      </c>
      <c r="H2678" s="55"/>
      <c r="I2678" s="260"/>
      <c r="J2678" s="41"/>
      <c r="K2678" s="41"/>
      <c r="L2678" s="41"/>
      <c r="M2678" s="41"/>
      <c r="N2678" s="41"/>
      <c r="O2678" s="41"/>
      <c r="P2678" s="41"/>
      <c r="Q2678" s="41"/>
      <c r="R2678" s="41"/>
      <c r="S2678" s="41">
        <v>1</v>
      </c>
      <c r="T2678" s="41">
        <v>1</v>
      </c>
      <c r="U2678" s="41">
        <v>1</v>
      </c>
      <c r="V2678" s="387">
        <v>1</v>
      </c>
    </row>
    <row r="2679" spans="1:22" s="276" customFormat="1">
      <c r="A2679" s="1"/>
      <c r="B2679" s="1"/>
      <c r="C2679" s="1"/>
      <c r="D2679" s="1"/>
      <c r="E2679" s="1"/>
      <c r="F2679" s="1"/>
      <c r="G2679" s="60" t="s">
        <v>20</v>
      </c>
      <c r="H2679" s="55"/>
      <c r="I2679" s="261"/>
      <c r="J2679" s="36"/>
      <c r="K2679" s="36"/>
      <c r="L2679" s="36"/>
      <c r="M2679" s="36"/>
      <c r="N2679" s="36"/>
      <c r="O2679" s="36"/>
      <c r="P2679" s="36"/>
      <c r="Q2679" s="36"/>
      <c r="R2679" s="36"/>
      <c r="S2679" s="36">
        <f>S2</f>
        <v>7.9696892166366717E-2</v>
      </c>
      <c r="T2679" s="36">
        <f>T2</f>
        <v>7.8737918965874246E-2</v>
      </c>
      <c r="U2679" s="36">
        <f>U2</f>
        <v>7.7386335360771719E-2</v>
      </c>
      <c r="V2679" s="388">
        <f>V2</f>
        <v>7.7478165526227077E-2</v>
      </c>
    </row>
    <row r="2680" spans="1:22" s="276" customFormat="1">
      <c r="A2680" s="1" t="s">
        <v>230</v>
      </c>
      <c r="B2680" s="1"/>
      <c r="C2680" s="1"/>
      <c r="D2680" s="1"/>
      <c r="E2680" s="1"/>
      <c r="F2680" s="1"/>
      <c r="G2680" s="26" t="s">
        <v>22</v>
      </c>
      <c r="H2680" s="6"/>
      <c r="I2680" s="30">
        <v>0</v>
      </c>
      <c r="J2680" s="30">
        <v>0</v>
      </c>
      <c r="K2680" s="30">
        <v>0</v>
      </c>
      <c r="L2680" s="30">
        <v>0</v>
      </c>
      <c r="M2680" s="30">
        <v>0</v>
      </c>
      <c r="N2680" s="155">
        <v>0</v>
      </c>
      <c r="O2680" s="155">
        <v>0</v>
      </c>
      <c r="P2680" s="155">
        <v>0</v>
      </c>
      <c r="Q2680" s="155">
        <f>Q2677*Q2679</f>
        <v>0</v>
      </c>
      <c r="R2680" s="155">
        <f>R2677*R2679</f>
        <v>0</v>
      </c>
      <c r="S2680" s="155">
        <f>ROUNDUP(S2677*S2679,0)</f>
        <v>8638</v>
      </c>
      <c r="T2680" s="155">
        <f>T2677*T2679</f>
        <v>0</v>
      </c>
      <c r="U2680" s="155">
        <f>U2677*U2679</f>
        <v>0</v>
      </c>
      <c r="V2680" s="155">
        <f>V2677*V2679</f>
        <v>1163.799524369457</v>
      </c>
    </row>
    <row r="2681" spans="1:22" s="276" customFormat="1">
      <c r="A2681" s="1"/>
      <c r="B2681" s="1"/>
      <c r="C2681" s="1"/>
      <c r="D2681" s="1"/>
      <c r="E2681" s="1"/>
      <c r="F2681" s="1"/>
      <c r="G2681" s="1"/>
      <c r="H2681" s="1"/>
      <c r="I2681" s="29"/>
      <c r="J2681" s="29"/>
      <c r="K2681" s="29"/>
      <c r="L2681" s="29"/>
      <c r="M2681" s="29"/>
      <c r="N2681" s="20"/>
      <c r="O2681" s="20"/>
      <c r="P2681" s="20"/>
      <c r="Q2681" s="20"/>
      <c r="R2681" s="20"/>
      <c r="S2681" s="20"/>
      <c r="T2681" s="20"/>
      <c r="U2681" s="20"/>
      <c r="V2681" s="20"/>
    </row>
    <row r="2682" spans="1:22" s="276" customFormat="1" ht="18.75">
      <c r="A2682" s="1"/>
      <c r="B2682" s="1"/>
      <c r="C2682" s="1"/>
      <c r="D2682" s="1"/>
      <c r="E2682" s="1"/>
      <c r="F2682" s="9" t="s">
        <v>118</v>
      </c>
      <c r="G2682" s="1"/>
      <c r="H2682" s="1"/>
      <c r="I2682" s="2">
        <v>2011</v>
      </c>
      <c r="J2682" s="2">
        <f>I2682+1</f>
        <v>2012</v>
      </c>
      <c r="K2682" s="2">
        <f t="shared" ref="K2682" si="1365">J2682+1</f>
        <v>2013</v>
      </c>
      <c r="L2682" s="2">
        <f t="shared" ref="L2682" si="1366">K2682+1</f>
        <v>2014</v>
      </c>
      <c r="M2682" s="2">
        <f>L2682+1</f>
        <v>2015</v>
      </c>
      <c r="N2682" s="2">
        <f t="shared" ref="N2682" si="1367">M2682+1</f>
        <v>2016</v>
      </c>
      <c r="O2682" s="2">
        <f t="shared" ref="O2682" si="1368">N2682+1</f>
        <v>2017</v>
      </c>
      <c r="P2682" s="2">
        <f t="shared" ref="P2682" si="1369">O2682+1</f>
        <v>2018</v>
      </c>
      <c r="Q2682" s="2">
        <f t="shared" ref="Q2682" si="1370">P2682+1</f>
        <v>2019</v>
      </c>
      <c r="R2682" s="2">
        <f t="shared" ref="R2682" si="1371">Q2682+1</f>
        <v>2020</v>
      </c>
      <c r="S2682" s="2">
        <f>R2682+1</f>
        <v>2021</v>
      </c>
      <c r="T2682" s="2">
        <f>S2682+1</f>
        <v>2022</v>
      </c>
      <c r="U2682" s="2">
        <f>T2682+1</f>
        <v>2023</v>
      </c>
      <c r="V2682" s="2">
        <f>U2682+1</f>
        <v>2024</v>
      </c>
    </row>
    <row r="2683" spans="1:22" s="276" customFormat="1">
      <c r="A2683" s="1"/>
      <c r="B2683" s="1"/>
      <c r="C2683" s="1"/>
      <c r="D2683" s="1"/>
      <c r="E2683" s="1"/>
      <c r="F2683" s="1"/>
      <c r="G2683" s="60" t="s">
        <v>10</v>
      </c>
      <c r="H2683" s="55"/>
      <c r="I2683" s="38">
        <f>IF($J58= "Eligible", I2680 * 'Facility Detail'!$G$3472, 0 )</f>
        <v>0</v>
      </c>
      <c r="J2683" s="11">
        <f>IF($J58= "Eligible", J2680 * 'Facility Detail'!$G$3472, 0 )</f>
        <v>0</v>
      </c>
      <c r="K2683" s="11">
        <f>IF($J58= "Eligible", K2680 * 'Facility Detail'!$G$3472, 0 )</f>
        <v>0</v>
      </c>
      <c r="L2683" s="11">
        <f>IF($J58= "Eligible", L2680 * 'Facility Detail'!$G$3472, 0 )</f>
        <v>0</v>
      </c>
      <c r="M2683" s="11">
        <f>IF($J58= "Eligible", M2680 * 'Facility Detail'!$G$3472, 0 )</f>
        <v>0</v>
      </c>
      <c r="N2683" s="11">
        <f>IF($J58= "Eligible", N2680 * 'Facility Detail'!$G$3472, 0 )</f>
        <v>0</v>
      </c>
      <c r="O2683" s="11">
        <f>IF($J58= "Eligible", O2680 * 'Facility Detail'!$G$3472, 0 )</f>
        <v>0</v>
      </c>
      <c r="P2683" s="11">
        <f>IF($J58= "Eligible", P2680 * 'Facility Detail'!$G$3472, 0 )</f>
        <v>0</v>
      </c>
      <c r="Q2683" s="11">
        <f>IF($J58= "Eligible", Q2680 * 'Facility Detail'!$G$3472, 0 )</f>
        <v>0</v>
      </c>
      <c r="R2683" s="11">
        <f>IF($J58= "Eligible", R2680 * 'Facility Detail'!$G$3472, 0 )</f>
        <v>0</v>
      </c>
      <c r="S2683" s="11">
        <f>IF($J58= "Eligible", S2680 * 'Facility Detail'!$G$3472, 0 )</f>
        <v>0</v>
      </c>
      <c r="T2683" s="11">
        <f>IF($J58= "Eligible", T2680 * 'Facility Detail'!$G$3472, 0 )</f>
        <v>0</v>
      </c>
      <c r="U2683" s="11">
        <f>IF($J58= "Eligible", U2680 * 'Facility Detail'!$G$3472, 0 )</f>
        <v>0</v>
      </c>
      <c r="V2683" s="370">
        <f>IF($J58= "Eligible", V2680 * 'Facility Detail'!$G$3472, 0 )</f>
        <v>0</v>
      </c>
    </row>
    <row r="2684" spans="1:22" s="276" customFormat="1">
      <c r="A2684" s="1"/>
      <c r="B2684" s="1"/>
      <c r="C2684" s="1"/>
      <c r="D2684" s="1"/>
      <c r="E2684" s="1"/>
      <c r="F2684" s="1"/>
      <c r="G2684" s="60" t="s">
        <v>6</v>
      </c>
      <c r="H2684" s="55"/>
      <c r="I2684" s="39">
        <f t="shared" ref="I2684:V2684" si="1372">IF($K58= "Eligible", I2680, 0 )</f>
        <v>0</v>
      </c>
      <c r="J2684" s="187">
        <f t="shared" si="1372"/>
        <v>0</v>
      </c>
      <c r="K2684" s="187">
        <f t="shared" si="1372"/>
        <v>0</v>
      </c>
      <c r="L2684" s="187">
        <f t="shared" si="1372"/>
        <v>0</v>
      </c>
      <c r="M2684" s="187">
        <f t="shared" si="1372"/>
        <v>0</v>
      </c>
      <c r="N2684" s="187">
        <f t="shared" si="1372"/>
        <v>0</v>
      </c>
      <c r="O2684" s="187">
        <f t="shared" si="1372"/>
        <v>0</v>
      </c>
      <c r="P2684" s="187">
        <f t="shared" si="1372"/>
        <v>0</v>
      </c>
      <c r="Q2684" s="187">
        <f t="shared" si="1372"/>
        <v>0</v>
      </c>
      <c r="R2684" s="187">
        <f t="shared" si="1372"/>
        <v>0</v>
      </c>
      <c r="S2684" s="187">
        <f t="shared" si="1372"/>
        <v>0</v>
      </c>
      <c r="T2684" s="187">
        <f t="shared" si="1372"/>
        <v>0</v>
      </c>
      <c r="U2684" s="187">
        <f t="shared" si="1372"/>
        <v>0</v>
      </c>
      <c r="V2684" s="371">
        <f t="shared" si="1372"/>
        <v>0</v>
      </c>
    </row>
    <row r="2685" spans="1:22" s="276" customFormat="1">
      <c r="A2685" s="1"/>
      <c r="B2685" s="1"/>
      <c r="C2685" s="1"/>
      <c r="D2685" s="1"/>
      <c r="E2685" s="1"/>
      <c r="F2685" s="1"/>
      <c r="G2685" s="26" t="s">
        <v>120</v>
      </c>
      <c r="H2685" s="6"/>
      <c r="I2685" s="32">
        <f>SUM(I2683:I2684)</f>
        <v>0</v>
      </c>
      <c r="J2685" s="33">
        <f t="shared" ref="J2685:S2685" si="1373">SUM(J2683:J2684)</f>
        <v>0</v>
      </c>
      <c r="K2685" s="33">
        <f t="shared" si="1373"/>
        <v>0</v>
      </c>
      <c r="L2685" s="33">
        <f t="shared" si="1373"/>
        <v>0</v>
      </c>
      <c r="M2685" s="33">
        <f t="shared" si="1373"/>
        <v>0</v>
      </c>
      <c r="N2685" s="33">
        <f t="shared" si="1373"/>
        <v>0</v>
      </c>
      <c r="O2685" s="33">
        <f t="shared" si="1373"/>
        <v>0</v>
      </c>
      <c r="P2685" s="33">
        <f t="shared" si="1373"/>
        <v>0</v>
      </c>
      <c r="Q2685" s="33">
        <f t="shared" si="1373"/>
        <v>0</v>
      </c>
      <c r="R2685" s="33">
        <f t="shared" si="1373"/>
        <v>0</v>
      </c>
      <c r="S2685" s="33">
        <f t="shared" si="1373"/>
        <v>0</v>
      </c>
      <c r="T2685" s="33">
        <f t="shared" ref="T2685:U2685" si="1374">SUM(T2683:T2684)</f>
        <v>0</v>
      </c>
      <c r="U2685" s="33">
        <f t="shared" si="1374"/>
        <v>0</v>
      </c>
      <c r="V2685" s="33">
        <f t="shared" ref="V2685" si="1375">SUM(V2683:V2684)</f>
        <v>0</v>
      </c>
    </row>
    <row r="2686" spans="1:22" s="276" customFormat="1">
      <c r="A2686" s="1"/>
      <c r="B2686" s="1"/>
      <c r="C2686" s="1"/>
      <c r="D2686" s="1"/>
      <c r="E2686" s="1"/>
      <c r="F2686" s="1"/>
      <c r="G2686" s="1"/>
      <c r="H2686" s="1"/>
      <c r="I2686" s="31"/>
      <c r="J2686" s="24"/>
      <c r="K2686" s="24"/>
      <c r="L2686" s="24"/>
      <c r="M2686" s="24"/>
      <c r="N2686" s="24"/>
      <c r="O2686" s="24"/>
      <c r="P2686" s="24"/>
      <c r="Q2686" s="24"/>
      <c r="R2686" s="24"/>
      <c r="S2686" s="24"/>
      <c r="T2686" s="24"/>
      <c r="U2686" s="24"/>
      <c r="V2686" s="24"/>
    </row>
    <row r="2687" spans="1:22" s="276" customFormat="1" ht="18.75">
      <c r="A2687" s="1"/>
      <c r="B2687" s="1"/>
      <c r="C2687" s="1"/>
      <c r="D2687" s="1"/>
      <c r="E2687" s="1"/>
      <c r="F2687" s="9" t="s">
        <v>30</v>
      </c>
      <c r="G2687" s="1"/>
      <c r="H2687" s="1"/>
      <c r="I2687" s="2">
        <v>2011</v>
      </c>
      <c r="J2687" s="2">
        <f>I2687+1</f>
        <v>2012</v>
      </c>
      <c r="K2687" s="2">
        <f t="shared" ref="K2687" si="1376">J2687+1</f>
        <v>2013</v>
      </c>
      <c r="L2687" s="2">
        <f t="shared" ref="L2687" si="1377">K2687+1</f>
        <v>2014</v>
      </c>
      <c r="M2687" s="2">
        <f>L2687+1</f>
        <v>2015</v>
      </c>
      <c r="N2687" s="2">
        <f t="shared" ref="N2687" si="1378">M2687+1</f>
        <v>2016</v>
      </c>
      <c r="O2687" s="2">
        <f t="shared" ref="O2687" si="1379">N2687+1</f>
        <v>2017</v>
      </c>
      <c r="P2687" s="2">
        <f t="shared" ref="P2687" si="1380">O2687+1</f>
        <v>2018</v>
      </c>
      <c r="Q2687" s="2">
        <f t="shared" ref="Q2687" si="1381">P2687+1</f>
        <v>2019</v>
      </c>
      <c r="R2687" s="2">
        <f t="shared" ref="R2687" si="1382">Q2687+1</f>
        <v>2020</v>
      </c>
      <c r="S2687" s="2">
        <f>R2687+1</f>
        <v>2021</v>
      </c>
      <c r="T2687" s="2">
        <f>S2687+1</f>
        <v>2022</v>
      </c>
      <c r="U2687" s="2">
        <f>T2687+1</f>
        <v>2023</v>
      </c>
      <c r="V2687" s="2">
        <f>U2687+1</f>
        <v>2024</v>
      </c>
    </row>
    <row r="2688" spans="1:22" s="276" customFormat="1">
      <c r="A2688" s="1"/>
      <c r="B2688" s="1"/>
      <c r="C2688" s="1"/>
      <c r="D2688" s="1"/>
      <c r="E2688" s="1"/>
      <c r="F2688" s="1"/>
      <c r="G2688" s="60" t="s">
        <v>47</v>
      </c>
      <c r="H2688" s="55"/>
      <c r="I2688" s="69"/>
      <c r="J2688" s="70"/>
      <c r="K2688" s="70"/>
      <c r="L2688" s="70"/>
      <c r="M2688" s="70"/>
      <c r="N2688" s="70"/>
      <c r="O2688" s="70"/>
      <c r="P2688" s="70"/>
      <c r="Q2688" s="70"/>
      <c r="R2688" s="70"/>
      <c r="S2688" s="70"/>
      <c r="T2688" s="70"/>
      <c r="U2688" s="70"/>
      <c r="V2688" s="372"/>
    </row>
    <row r="2689" spans="1:22" s="276" customFormat="1">
      <c r="A2689" s="1"/>
      <c r="B2689" s="1"/>
      <c r="C2689" s="1"/>
      <c r="D2689" s="1"/>
      <c r="E2689" s="1"/>
      <c r="F2689" s="1"/>
      <c r="G2689" s="61" t="s">
        <v>23</v>
      </c>
      <c r="H2689" s="129"/>
      <c r="I2689" s="71"/>
      <c r="J2689" s="72"/>
      <c r="K2689" s="72"/>
      <c r="L2689" s="72"/>
      <c r="M2689" s="72"/>
      <c r="N2689" s="72"/>
      <c r="O2689" s="72"/>
      <c r="P2689" s="72"/>
      <c r="Q2689" s="72"/>
      <c r="R2689" s="72"/>
      <c r="S2689" s="72"/>
      <c r="T2689" s="72"/>
      <c r="U2689" s="72"/>
      <c r="V2689" s="373"/>
    </row>
    <row r="2690" spans="1:22" s="276" customFormat="1">
      <c r="A2690" s="1"/>
      <c r="B2690" s="1"/>
      <c r="C2690" s="1"/>
      <c r="D2690" s="1"/>
      <c r="E2690" s="1"/>
      <c r="F2690" s="1"/>
      <c r="G2690" s="61" t="s">
        <v>89</v>
      </c>
      <c r="H2690" s="128"/>
      <c r="I2690" s="43"/>
      <c r="J2690" s="44"/>
      <c r="K2690" s="44"/>
      <c r="L2690" s="44"/>
      <c r="M2690" s="44"/>
      <c r="N2690" s="44"/>
      <c r="O2690" s="44"/>
      <c r="P2690" s="44"/>
      <c r="Q2690" s="44"/>
      <c r="R2690" s="44"/>
      <c r="S2690" s="44"/>
      <c r="T2690" s="44"/>
      <c r="U2690" s="44"/>
      <c r="V2690" s="374"/>
    </row>
    <row r="2691" spans="1:22" s="276" customFormat="1">
      <c r="A2691" s="1"/>
      <c r="B2691" s="1"/>
      <c r="C2691" s="1"/>
      <c r="D2691" s="1"/>
      <c r="E2691" s="1"/>
      <c r="F2691" s="1"/>
      <c r="G2691" s="26" t="s">
        <v>90</v>
      </c>
      <c r="H2691" s="1"/>
      <c r="I2691" s="7">
        <v>0</v>
      </c>
      <c r="J2691" s="7">
        <v>0</v>
      </c>
      <c r="K2691" s="7">
        <v>0</v>
      </c>
      <c r="L2691" s="7">
        <v>0</v>
      </c>
      <c r="M2691" s="7">
        <v>0</v>
      </c>
      <c r="N2691" s="7">
        <v>0</v>
      </c>
      <c r="O2691" s="7">
        <v>0</v>
      </c>
      <c r="P2691" s="7">
        <v>0</v>
      </c>
      <c r="Q2691" s="7">
        <v>0</v>
      </c>
      <c r="R2691" s="7">
        <v>0</v>
      </c>
      <c r="S2691" s="7">
        <v>0</v>
      </c>
      <c r="T2691" s="7">
        <v>0</v>
      </c>
      <c r="U2691" s="132">
        <v>0</v>
      </c>
      <c r="V2691" s="7">
        <v>0</v>
      </c>
    </row>
    <row r="2692" spans="1:22" s="276" customFormat="1">
      <c r="A2692" s="1"/>
      <c r="B2692" s="1"/>
      <c r="C2692" s="1"/>
      <c r="D2692" s="1"/>
      <c r="E2692" s="1"/>
      <c r="F2692" s="1"/>
      <c r="G2692" s="6"/>
      <c r="H2692" s="1"/>
      <c r="I2692" s="7"/>
      <c r="J2692" s="7"/>
      <c r="K2692" s="7"/>
      <c r="L2692" s="23"/>
      <c r="M2692" s="23"/>
      <c r="N2692" s="23"/>
      <c r="O2692" s="23"/>
      <c r="P2692" s="23"/>
      <c r="Q2692" s="23"/>
      <c r="R2692" s="23"/>
      <c r="S2692" s="23"/>
      <c r="T2692" s="23"/>
      <c r="U2692" s="23"/>
      <c r="V2692" s="23"/>
    </row>
    <row r="2693" spans="1:22" s="276" customFormat="1" ht="18.75">
      <c r="A2693" s="1"/>
      <c r="B2693" s="1"/>
      <c r="C2693" s="1"/>
      <c r="D2693" s="1"/>
      <c r="E2693" s="1"/>
      <c r="F2693" s="9" t="s">
        <v>100</v>
      </c>
      <c r="G2693" s="1"/>
      <c r="H2693" s="1"/>
      <c r="I2693" s="2">
        <f>'Facility Detail'!$G$3475</f>
        <v>2011</v>
      </c>
      <c r="J2693" s="2">
        <f>I2693+1</f>
        <v>2012</v>
      </c>
      <c r="K2693" s="2">
        <f t="shared" ref="K2693" si="1383">J2693+1</f>
        <v>2013</v>
      </c>
      <c r="L2693" s="2">
        <f t="shared" ref="L2693" si="1384">K2693+1</f>
        <v>2014</v>
      </c>
      <c r="M2693" s="2">
        <f>L2693+1</f>
        <v>2015</v>
      </c>
      <c r="N2693" s="2">
        <f t="shared" ref="N2693" si="1385">M2693+1</f>
        <v>2016</v>
      </c>
      <c r="O2693" s="2">
        <f t="shared" ref="O2693" si="1386">N2693+1</f>
        <v>2017</v>
      </c>
      <c r="P2693" s="2">
        <f t="shared" ref="P2693" si="1387">O2693+1</f>
        <v>2018</v>
      </c>
      <c r="Q2693" s="2">
        <f t="shared" ref="Q2693" si="1388">P2693+1</f>
        <v>2019</v>
      </c>
      <c r="R2693" s="2">
        <f t="shared" ref="R2693" si="1389">Q2693+1</f>
        <v>2020</v>
      </c>
      <c r="S2693" s="2">
        <f>R2693+1</f>
        <v>2021</v>
      </c>
      <c r="T2693" s="2">
        <f>S2693+1</f>
        <v>2022</v>
      </c>
      <c r="U2693" s="2">
        <f>T2693+1</f>
        <v>2023</v>
      </c>
      <c r="V2693" s="2">
        <f>U2693+1</f>
        <v>2024</v>
      </c>
    </row>
    <row r="2694" spans="1:22" s="276" customFormat="1">
      <c r="A2694" s="1"/>
      <c r="B2694" s="1"/>
      <c r="C2694" s="1"/>
      <c r="D2694" s="1"/>
      <c r="E2694" s="1"/>
      <c r="F2694" s="1"/>
      <c r="G2694" s="60" t="s">
        <v>68</v>
      </c>
      <c r="H2694" s="55"/>
      <c r="I2694" s="3"/>
      <c r="J2694" s="45">
        <f>I2694</f>
        <v>0</v>
      </c>
      <c r="K2694" s="102"/>
      <c r="L2694" s="102"/>
      <c r="M2694" s="102"/>
      <c r="N2694" s="102"/>
      <c r="O2694" s="102"/>
      <c r="P2694" s="102"/>
      <c r="Q2694" s="102"/>
      <c r="R2694" s="102"/>
      <c r="S2694" s="102"/>
      <c r="T2694" s="210"/>
      <c r="U2694" s="210"/>
      <c r="V2694" s="376"/>
    </row>
    <row r="2695" spans="1:22" s="276" customFormat="1">
      <c r="A2695" s="1"/>
      <c r="B2695" s="1"/>
      <c r="C2695" s="1"/>
      <c r="D2695" s="1"/>
      <c r="E2695" s="1"/>
      <c r="F2695" s="1"/>
      <c r="G2695" s="60" t="s">
        <v>69</v>
      </c>
      <c r="H2695" s="55"/>
      <c r="I2695" s="122">
        <f>J2695</f>
        <v>0</v>
      </c>
      <c r="J2695" s="10"/>
      <c r="K2695" s="58"/>
      <c r="L2695" s="58"/>
      <c r="M2695" s="58"/>
      <c r="N2695" s="58"/>
      <c r="O2695" s="58"/>
      <c r="P2695" s="58"/>
      <c r="Q2695" s="58"/>
      <c r="R2695" s="58"/>
      <c r="S2695" s="58"/>
      <c r="T2695" s="211"/>
      <c r="U2695" s="211"/>
      <c r="V2695" s="377"/>
    </row>
    <row r="2696" spans="1:22" s="276" customFormat="1">
      <c r="A2696" s="1"/>
      <c r="B2696" s="1"/>
      <c r="C2696" s="1"/>
      <c r="D2696" s="1"/>
      <c r="E2696" s="1"/>
      <c r="F2696" s="1"/>
      <c r="G2696" s="60" t="s">
        <v>70</v>
      </c>
      <c r="H2696" s="55"/>
      <c r="I2696" s="46"/>
      <c r="J2696" s="10">
        <f>J2680</f>
        <v>0</v>
      </c>
      <c r="K2696" s="54">
        <f>J2696</f>
        <v>0</v>
      </c>
      <c r="L2696" s="58"/>
      <c r="M2696" s="58"/>
      <c r="N2696" s="58"/>
      <c r="O2696" s="58"/>
      <c r="P2696" s="58"/>
      <c r="Q2696" s="58"/>
      <c r="R2696" s="58"/>
      <c r="S2696" s="58"/>
      <c r="T2696" s="211"/>
      <c r="U2696" s="211"/>
      <c r="V2696" s="377"/>
    </row>
    <row r="2697" spans="1:22" s="276" customFormat="1">
      <c r="A2697" s="1"/>
      <c r="B2697" s="1"/>
      <c r="C2697" s="1"/>
      <c r="D2697" s="1"/>
      <c r="E2697" s="1"/>
      <c r="F2697" s="1"/>
      <c r="G2697" s="60" t="s">
        <v>71</v>
      </c>
      <c r="H2697" s="55"/>
      <c r="I2697" s="46"/>
      <c r="J2697" s="54">
        <f>K2697</f>
        <v>0</v>
      </c>
      <c r="K2697" s="10"/>
      <c r="L2697" s="58"/>
      <c r="M2697" s="58"/>
      <c r="N2697" s="58"/>
      <c r="O2697" s="58"/>
      <c r="P2697" s="58"/>
      <c r="Q2697" s="58"/>
      <c r="R2697" s="58"/>
      <c r="S2697" s="58"/>
      <c r="T2697" s="211"/>
      <c r="U2697" s="211"/>
      <c r="V2697" s="377"/>
    </row>
    <row r="2698" spans="1:22" s="276" customFormat="1">
      <c r="A2698" s="1"/>
      <c r="B2698" s="1"/>
      <c r="C2698" s="1"/>
      <c r="D2698" s="1"/>
      <c r="E2698" s="1"/>
      <c r="F2698" s="1"/>
      <c r="G2698" s="60" t="s">
        <v>170</v>
      </c>
      <c r="H2698" s="1"/>
      <c r="I2698" s="46"/>
      <c r="J2698" s="114"/>
      <c r="K2698" s="10">
        <f>K2680</f>
        <v>0</v>
      </c>
      <c r="L2698" s="115">
        <f>K2698</f>
        <v>0</v>
      </c>
      <c r="M2698" s="58"/>
      <c r="N2698" s="58"/>
      <c r="O2698" s="58"/>
      <c r="P2698" s="58"/>
      <c r="Q2698" s="58"/>
      <c r="R2698" s="58"/>
      <c r="S2698" s="58"/>
      <c r="T2698" s="140"/>
      <c r="U2698" s="140"/>
      <c r="V2698" s="378"/>
    </row>
    <row r="2699" spans="1:22" s="276" customFormat="1">
      <c r="A2699" s="1"/>
      <c r="B2699" s="1"/>
      <c r="C2699" s="1"/>
      <c r="D2699" s="1"/>
      <c r="E2699" s="1"/>
      <c r="F2699" s="1"/>
      <c r="G2699" s="60" t="s">
        <v>171</v>
      </c>
      <c r="H2699" s="1"/>
      <c r="I2699" s="46"/>
      <c r="J2699" s="114"/>
      <c r="K2699" s="54">
        <f>L2699</f>
        <v>0</v>
      </c>
      <c r="L2699" s="10"/>
      <c r="M2699" s="58"/>
      <c r="N2699" s="58"/>
      <c r="O2699" s="58"/>
      <c r="P2699" s="58"/>
      <c r="Q2699" s="58"/>
      <c r="R2699" s="58"/>
      <c r="S2699" s="58"/>
      <c r="T2699" s="140"/>
      <c r="U2699" s="140"/>
      <c r="V2699" s="378"/>
    </row>
    <row r="2700" spans="1:22" s="276" customFormat="1">
      <c r="A2700" s="1"/>
      <c r="B2700" s="1"/>
      <c r="C2700" s="1"/>
      <c r="D2700" s="1"/>
      <c r="E2700" s="1"/>
      <c r="F2700" s="1"/>
      <c r="G2700" s="60" t="s">
        <v>172</v>
      </c>
      <c r="H2700" s="1"/>
      <c r="I2700" s="46"/>
      <c r="J2700" s="114"/>
      <c r="K2700" s="114"/>
      <c r="L2700" s="10">
        <f>L2680</f>
        <v>0</v>
      </c>
      <c r="M2700" s="115">
        <f>L2700</f>
        <v>0</v>
      </c>
      <c r="N2700" s="114"/>
      <c r="O2700" s="58"/>
      <c r="P2700" s="58"/>
      <c r="Q2700" s="58"/>
      <c r="R2700" s="58"/>
      <c r="S2700" s="58"/>
      <c r="T2700" s="140"/>
      <c r="U2700" s="140"/>
      <c r="V2700" s="378"/>
    </row>
    <row r="2701" spans="1:22" s="276" customFormat="1">
      <c r="A2701" s="1"/>
      <c r="B2701" s="1"/>
      <c r="C2701" s="1"/>
      <c r="D2701" s="1"/>
      <c r="E2701" s="1"/>
      <c r="F2701" s="1"/>
      <c r="G2701" s="60" t="s">
        <v>173</v>
      </c>
      <c r="H2701" s="1"/>
      <c r="I2701" s="46"/>
      <c r="J2701" s="114"/>
      <c r="K2701" s="114"/>
      <c r="L2701" s="54"/>
      <c r="M2701" s="10"/>
      <c r="N2701" s="114"/>
      <c r="O2701" s="58"/>
      <c r="P2701" s="58"/>
      <c r="Q2701" s="58"/>
      <c r="R2701" s="58"/>
      <c r="S2701" s="58"/>
      <c r="T2701" s="140"/>
      <c r="U2701" s="140"/>
      <c r="V2701" s="378"/>
    </row>
    <row r="2702" spans="1:22" s="276" customFormat="1">
      <c r="A2702" s="1"/>
      <c r="B2702" s="1"/>
      <c r="C2702" s="1"/>
      <c r="D2702" s="1"/>
      <c r="E2702" s="1"/>
      <c r="F2702" s="1"/>
      <c r="G2702" s="60" t="s">
        <v>174</v>
      </c>
      <c r="H2702" s="1"/>
      <c r="I2702" s="46"/>
      <c r="J2702" s="114"/>
      <c r="K2702" s="114"/>
      <c r="L2702" s="114"/>
      <c r="M2702" s="10">
        <v>0</v>
      </c>
      <c r="N2702" s="115">
        <f>M2702</f>
        <v>0</v>
      </c>
      <c r="O2702" s="58"/>
      <c r="P2702" s="58"/>
      <c r="Q2702" s="58"/>
      <c r="R2702" s="58"/>
      <c r="S2702" s="58"/>
      <c r="T2702" s="140"/>
      <c r="U2702" s="140"/>
      <c r="V2702" s="378"/>
    </row>
    <row r="2703" spans="1:22" s="276" customFormat="1">
      <c r="A2703" s="1"/>
      <c r="B2703" s="1"/>
      <c r="C2703" s="1"/>
      <c r="D2703" s="1"/>
      <c r="E2703" s="1"/>
      <c r="F2703" s="1"/>
      <c r="G2703" s="60" t="s">
        <v>175</v>
      </c>
      <c r="H2703" s="1"/>
      <c r="I2703" s="46"/>
      <c r="J2703" s="114"/>
      <c r="K2703" s="114"/>
      <c r="L2703" s="114"/>
      <c r="M2703" s="54"/>
      <c r="N2703" s="10"/>
      <c r="O2703" s="58"/>
      <c r="P2703" s="58"/>
      <c r="Q2703" s="58"/>
      <c r="R2703" s="58"/>
      <c r="S2703" s="58"/>
      <c r="T2703" s="140"/>
      <c r="U2703" s="140"/>
      <c r="V2703" s="378"/>
    </row>
    <row r="2704" spans="1:22" s="276" customFormat="1">
      <c r="A2704" s="1"/>
      <c r="B2704" s="1"/>
      <c r="C2704" s="1"/>
      <c r="D2704" s="1"/>
      <c r="E2704" s="1"/>
      <c r="F2704" s="1"/>
      <c r="G2704" s="60" t="s">
        <v>176</v>
      </c>
      <c r="H2704" s="1"/>
      <c r="I2704" s="46"/>
      <c r="J2704" s="114"/>
      <c r="K2704" s="114"/>
      <c r="L2704" s="114"/>
      <c r="M2704" s="114"/>
      <c r="N2704" s="143">
        <f>N2680</f>
        <v>0</v>
      </c>
      <c r="O2704" s="116">
        <f>N2704</f>
        <v>0</v>
      </c>
      <c r="P2704" s="58"/>
      <c r="Q2704" s="58"/>
      <c r="R2704" s="58"/>
      <c r="S2704" s="58"/>
      <c r="T2704" s="140"/>
      <c r="U2704" s="140"/>
      <c r="V2704" s="378"/>
    </row>
    <row r="2705" spans="1:22" s="276" customFormat="1">
      <c r="A2705" s="1"/>
      <c r="B2705" s="1"/>
      <c r="C2705" s="1"/>
      <c r="D2705" s="1"/>
      <c r="E2705" s="1"/>
      <c r="F2705" s="1"/>
      <c r="G2705" s="60" t="s">
        <v>167</v>
      </c>
      <c r="H2705" s="1"/>
      <c r="I2705" s="46"/>
      <c r="J2705" s="114"/>
      <c r="K2705" s="114"/>
      <c r="L2705" s="114"/>
      <c r="M2705" s="114"/>
      <c r="N2705" s="144"/>
      <c r="O2705" s="117"/>
      <c r="P2705" s="58"/>
      <c r="Q2705" s="58"/>
      <c r="R2705" s="58"/>
      <c r="S2705" s="58"/>
      <c r="T2705" s="140"/>
      <c r="U2705" s="140"/>
      <c r="V2705" s="378"/>
    </row>
    <row r="2706" spans="1:22" s="276" customFormat="1">
      <c r="A2706" s="1"/>
      <c r="B2706" s="1"/>
      <c r="C2706" s="1"/>
      <c r="D2706" s="1"/>
      <c r="E2706" s="1"/>
      <c r="F2706" s="1"/>
      <c r="G2706" s="60" t="s">
        <v>168</v>
      </c>
      <c r="H2706" s="1"/>
      <c r="I2706" s="46"/>
      <c r="J2706" s="114"/>
      <c r="K2706" s="114"/>
      <c r="L2706" s="114"/>
      <c r="M2706" s="114"/>
      <c r="N2706" s="114"/>
      <c r="O2706" s="117">
        <f>O2680</f>
        <v>0</v>
      </c>
      <c r="P2706" s="116">
        <f>O2706</f>
        <v>0</v>
      </c>
      <c r="Q2706" s="58"/>
      <c r="R2706" s="58"/>
      <c r="S2706" s="58"/>
      <c r="T2706" s="140"/>
      <c r="U2706" s="140"/>
      <c r="V2706" s="378"/>
    </row>
    <row r="2707" spans="1:22" s="276" customFormat="1">
      <c r="A2707" s="1"/>
      <c r="B2707" s="1"/>
      <c r="C2707" s="1"/>
      <c r="D2707" s="1"/>
      <c r="E2707" s="1"/>
      <c r="F2707" s="1"/>
      <c r="G2707" s="60" t="s">
        <v>185</v>
      </c>
      <c r="H2707" s="1"/>
      <c r="I2707" s="46"/>
      <c r="J2707" s="114"/>
      <c r="K2707" s="114"/>
      <c r="L2707" s="114"/>
      <c r="M2707" s="114"/>
      <c r="N2707" s="114"/>
      <c r="O2707" s="116"/>
      <c r="P2707" s="117"/>
      <c r="Q2707" s="58"/>
      <c r="R2707" s="58"/>
      <c r="S2707" s="58"/>
      <c r="T2707" s="140"/>
      <c r="U2707" s="140"/>
      <c r="V2707" s="378"/>
    </row>
    <row r="2708" spans="1:22" s="276" customFormat="1">
      <c r="A2708" s="1"/>
      <c r="B2708" s="1"/>
      <c r="C2708" s="1"/>
      <c r="D2708" s="1"/>
      <c r="E2708" s="1"/>
      <c r="F2708" s="1"/>
      <c r="G2708" s="60" t="s">
        <v>186</v>
      </c>
      <c r="H2708" s="1"/>
      <c r="I2708" s="46"/>
      <c r="J2708" s="114"/>
      <c r="K2708" s="114"/>
      <c r="L2708" s="114"/>
      <c r="M2708" s="114"/>
      <c r="N2708" s="114"/>
      <c r="O2708" s="114"/>
      <c r="P2708" s="117"/>
      <c r="Q2708" s="54">
        <f>P2708</f>
        <v>0</v>
      </c>
      <c r="R2708" s="58"/>
      <c r="S2708" s="58"/>
      <c r="T2708" s="140"/>
      <c r="U2708" s="140"/>
      <c r="V2708" s="378"/>
    </row>
    <row r="2709" spans="1:22" s="276" customFormat="1">
      <c r="A2709" s="1"/>
      <c r="B2709" s="1"/>
      <c r="C2709" s="1"/>
      <c r="D2709" s="1"/>
      <c r="E2709" s="1"/>
      <c r="F2709" s="1"/>
      <c r="G2709" s="60" t="s">
        <v>187</v>
      </c>
      <c r="H2709" s="1"/>
      <c r="I2709" s="46"/>
      <c r="J2709" s="114"/>
      <c r="K2709" s="114"/>
      <c r="L2709" s="114"/>
      <c r="M2709" s="114"/>
      <c r="N2709" s="114"/>
      <c r="O2709" s="114"/>
      <c r="P2709" s="116"/>
      <c r="Q2709" s="275"/>
      <c r="R2709" s="58"/>
      <c r="S2709" s="58"/>
      <c r="T2709" s="140"/>
      <c r="U2709" s="140"/>
      <c r="V2709" s="378"/>
    </row>
    <row r="2710" spans="1:22" s="276" customFormat="1">
      <c r="A2710" s="1"/>
      <c r="B2710" s="1"/>
      <c r="C2710" s="1"/>
      <c r="D2710" s="1"/>
      <c r="E2710" s="1"/>
      <c r="F2710" s="1"/>
      <c r="G2710" s="60" t="s">
        <v>188</v>
      </c>
      <c r="H2710" s="1"/>
      <c r="I2710" s="46"/>
      <c r="J2710" s="114"/>
      <c r="K2710" s="114"/>
      <c r="L2710" s="114"/>
      <c r="M2710" s="114"/>
      <c r="N2710" s="114"/>
      <c r="O2710" s="114"/>
      <c r="P2710" s="114"/>
      <c r="Q2710" s="117"/>
      <c r="R2710" s="145">
        <f>Q2710</f>
        <v>0</v>
      </c>
      <c r="S2710" s="58"/>
      <c r="T2710" s="140"/>
      <c r="U2710" s="140"/>
      <c r="V2710" s="378"/>
    </row>
    <row r="2711" spans="1:22" s="276" customFormat="1">
      <c r="A2711" s="1"/>
      <c r="B2711" s="1"/>
      <c r="C2711" s="1"/>
      <c r="D2711" s="1"/>
      <c r="E2711" s="1"/>
      <c r="F2711" s="1"/>
      <c r="G2711" s="60" t="s">
        <v>189</v>
      </c>
      <c r="H2711" s="1"/>
      <c r="I2711" s="46"/>
      <c r="J2711" s="114"/>
      <c r="K2711" s="114"/>
      <c r="L2711" s="114"/>
      <c r="M2711" s="114"/>
      <c r="N2711" s="114"/>
      <c r="O2711" s="114"/>
      <c r="P2711" s="114"/>
      <c r="Q2711" s="145">
        <f>R2680</f>
        <v>0</v>
      </c>
      <c r="R2711" s="167">
        <f>Q2711</f>
        <v>0</v>
      </c>
      <c r="S2711" s="58"/>
      <c r="T2711" s="140"/>
      <c r="U2711" s="140"/>
      <c r="V2711" s="378"/>
    </row>
    <row r="2712" spans="1:22" s="276" customFormat="1">
      <c r="A2712" s="1"/>
      <c r="B2712" s="1"/>
      <c r="C2712" s="1"/>
      <c r="D2712" s="1"/>
      <c r="E2712" s="1"/>
      <c r="F2712" s="1"/>
      <c r="G2712" s="60" t="s">
        <v>190</v>
      </c>
      <c r="H2712" s="1"/>
      <c r="I2712" s="46"/>
      <c r="J2712" s="114"/>
      <c r="K2712" s="114"/>
      <c r="L2712" s="114"/>
      <c r="M2712" s="114"/>
      <c r="N2712" s="114"/>
      <c r="O2712" s="114"/>
      <c r="P2712" s="114"/>
      <c r="Q2712" s="114"/>
      <c r="R2712" s="167"/>
      <c r="S2712" s="145">
        <f>R2712</f>
        <v>0</v>
      </c>
      <c r="T2712" s="140"/>
      <c r="U2712" s="140"/>
      <c r="V2712" s="378"/>
    </row>
    <row r="2713" spans="1:22" s="276" customFormat="1">
      <c r="A2713" s="1"/>
      <c r="B2713" s="1"/>
      <c r="C2713" s="1"/>
      <c r="D2713" s="1"/>
      <c r="E2713" s="1"/>
      <c r="F2713" s="1"/>
      <c r="G2713" s="60" t="s">
        <v>199</v>
      </c>
      <c r="H2713" s="1"/>
      <c r="I2713" s="46"/>
      <c r="J2713" s="114"/>
      <c r="K2713" s="114"/>
      <c r="L2713" s="114"/>
      <c r="M2713" s="114"/>
      <c r="N2713" s="114"/>
      <c r="O2713" s="114"/>
      <c r="P2713" s="114"/>
      <c r="Q2713" s="114"/>
      <c r="R2713" s="116"/>
      <c r="S2713" s="167">
        <v>0</v>
      </c>
      <c r="T2713" s="140"/>
      <c r="U2713" s="140"/>
      <c r="V2713" s="378"/>
    </row>
    <row r="2714" spans="1:22" s="276" customFormat="1">
      <c r="A2714" s="1"/>
      <c r="B2714" s="1"/>
      <c r="C2714" s="1"/>
      <c r="D2714" s="1"/>
      <c r="E2714" s="1"/>
      <c r="F2714" s="1"/>
      <c r="G2714" s="60" t="s">
        <v>200</v>
      </c>
      <c r="H2714" s="1"/>
      <c r="I2714" s="46"/>
      <c r="J2714" s="114"/>
      <c r="K2714" s="114"/>
      <c r="L2714" s="114"/>
      <c r="M2714" s="114"/>
      <c r="N2714" s="114"/>
      <c r="O2714" s="114"/>
      <c r="P2714" s="114"/>
      <c r="Q2714" s="114"/>
      <c r="R2714" s="114"/>
      <c r="S2714" s="167">
        <v>0</v>
      </c>
      <c r="T2714" s="145">
        <f>S2714</f>
        <v>0</v>
      </c>
      <c r="U2714" s="140"/>
      <c r="V2714" s="378"/>
    </row>
    <row r="2715" spans="1:22" s="276" customFormat="1">
      <c r="A2715" s="1"/>
      <c r="B2715" s="1"/>
      <c r="C2715" s="1"/>
      <c r="D2715" s="1"/>
      <c r="E2715" s="1"/>
      <c r="F2715" s="1"/>
      <c r="G2715" s="60" t="s">
        <v>308</v>
      </c>
      <c r="H2715" s="1"/>
      <c r="I2715" s="46"/>
      <c r="J2715" s="114"/>
      <c r="K2715" s="114"/>
      <c r="L2715" s="114"/>
      <c r="M2715" s="114"/>
      <c r="N2715" s="114"/>
      <c r="O2715" s="114"/>
      <c r="P2715" s="114"/>
      <c r="Q2715" s="114"/>
      <c r="R2715" s="114"/>
      <c r="S2715" s="116">
        <f>T2715</f>
        <v>0</v>
      </c>
      <c r="T2715" s="167">
        <v>0</v>
      </c>
      <c r="U2715" s="140"/>
      <c r="V2715" s="378"/>
    </row>
    <row r="2716" spans="1:22" s="276" customFormat="1">
      <c r="A2716" s="1"/>
      <c r="B2716" s="1"/>
      <c r="C2716" s="1"/>
      <c r="D2716" s="1"/>
      <c r="E2716" s="1"/>
      <c r="F2716" s="1"/>
      <c r="G2716" s="60" t="s">
        <v>307</v>
      </c>
      <c r="H2716" s="1"/>
      <c r="I2716" s="110"/>
      <c r="J2716" s="103"/>
      <c r="K2716" s="103"/>
      <c r="L2716" s="103"/>
      <c r="M2716" s="103"/>
      <c r="N2716" s="103"/>
      <c r="O2716" s="103"/>
      <c r="P2716" s="103"/>
      <c r="Q2716" s="103"/>
      <c r="R2716" s="103"/>
      <c r="S2716" s="103"/>
      <c r="T2716" s="167">
        <v>0</v>
      </c>
      <c r="U2716" s="145">
        <f>T2716</f>
        <v>0</v>
      </c>
      <c r="V2716" s="347">
        <f>U2716</f>
        <v>0</v>
      </c>
    </row>
    <row r="2717" spans="1:22" s="276" customFormat="1">
      <c r="A2717" s="1"/>
      <c r="B2717" s="1"/>
      <c r="C2717" s="1"/>
      <c r="D2717" s="1"/>
      <c r="E2717" s="1"/>
      <c r="F2717" s="1"/>
      <c r="G2717" s="60" t="s">
        <v>318</v>
      </c>
      <c r="H2717" s="1"/>
      <c r="I2717" s="110"/>
      <c r="J2717" s="103"/>
      <c r="K2717" s="103"/>
      <c r="L2717" s="103"/>
      <c r="M2717" s="103"/>
      <c r="N2717" s="103"/>
      <c r="O2717" s="103"/>
      <c r="P2717" s="103"/>
      <c r="Q2717" s="103"/>
      <c r="R2717" s="103"/>
      <c r="S2717" s="103"/>
      <c r="T2717" s="116">
        <f>U2717</f>
        <v>0</v>
      </c>
      <c r="U2717" s="367">
        <v>0</v>
      </c>
      <c r="V2717" s="389">
        <v>0</v>
      </c>
    </row>
    <row r="2718" spans="1:22" s="276" customFormat="1">
      <c r="A2718" s="1"/>
      <c r="B2718" s="1"/>
      <c r="C2718" s="1"/>
      <c r="D2718" s="1"/>
      <c r="E2718" s="1"/>
      <c r="F2718" s="1"/>
      <c r="G2718" s="60" t="s">
        <v>319</v>
      </c>
      <c r="H2718" s="1"/>
      <c r="I2718" s="47"/>
      <c r="J2718" s="188"/>
      <c r="K2718" s="188"/>
      <c r="L2718" s="188"/>
      <c r="M2718" s="188"/>
      <c r="N2718" s="188"/>
      <c r="O2718" s="188"/>
      <c r="P2718" s="188"/>
      <c r="Q2718" s="188"/>
      <c r="R2718" s="188"/>
      <c r="S2718" s="188"/>
      <c r="T2718" s="188"/>
      <c r="U2718" s="391">
        <v>0</v>
      </c>
      <c r="V2718" s="390">
        <v>0</v>
      </c>
    </row>
    <row r="2719" spans="1:22" s="276" customFormat="1">
      <c r="A2719" s="1"/>
      <c r="B2719" s="1" t="s">
        <v>230</v>
      </c>
      <c r="C2719" s="1"/>
      <c r="D2719" s="1"/>
      <c r="E2719" s="1"/>
      <c r="F2719" s="1"/>
      <c r="G2719" s="26" t="s">
        <v>17</v>
      </c>
      <c r="H2719" s="1"/>
      <c r="I2719" s="7">
        <f xml:space="preserve"> I2700 - I2699</f>
        <v>0</v>
      </c>
      <c r="J2719" s="7">
        <f xml:space="preserve"> J2699 + J2702 - J2701 - J2700</f>
        <v>0</v>
      </c>
      <c r="K2719" s="7">
        <f>K2701 - K2702</f>
        <v>0</v>
      </c>
      <c r="L2719" s="7">
        <f>L2701 - L2702</f>
        <v>0</v>
      </c>
      <c r="M2719" s="7">
        <f>M2700-M2701-M2702</f>
        <v>0</v>
      </c>
      <c r="N2719" s="7">
        <f>N2702-N2703-N2704</f>
        <v>0</v>
      </c>
      <c r="O2719" s="7">
        <f>O2704-O2705-O2706</f>
        <v>0</v>
      </c>
      <c r="P2719" s="148">
        <f>P2706-P2707-P2708</f>
        <v>0</v>
      </c>
      <c r="Q2719" s="148">
        <f>Q2708+Q2711-Q2710-Q2709</f>
        <v>0</v>
      </c>
      <c r="R2719" s="148">
        <f>R2710-R2711+R2713</f>
        <v>0</v>
      </c>
      <c r="S2719" s="7">
        <f>S2712-S2713+S2714-S2715</f>
        <v>0</v>
      </c>
      <c r="T2719" s="7">
        <f>T2714-T2715-T2716+T2717</f>
        <v>0</v>
      </c>
      <c r="U2719" s="7">
        <f>U2716-U2717-U2718</f>
        <v>0</v>
      </c>
      <c r="V2719" s="7">
        <f>V2716-V2717-V2718</f>
        <v>0</v>
      </c>
    </row>
    <row r="2720" spans="1:22" s="276" customFormat="1">
      <c r="A2720" s="1"/>
      <c r="B2720" s="1"/>
      <c r="C2720" s="1"/>
      <c r="D2720" s="1"/>
      <c r="E2720" s="1"/>
      <c r="F2720" s="1"/>
      <c r="G2720" s="6"/>
      <c r="H2720" s="1"/>
      <c r="I2720" s="148"/>
      <c r="J2720" s="148"/>
      <c r="K2720" s="148"/>
      <c r="L2720" s="148"/>
      <c r="M2720" s="148"/>
      <c r="N2720" s="148"/>
      <c r="O2720" s="148"/>
      <c r="P2720" s="148"/>
      <c r="Q2720" s="148"/>
      <c r="R2720" s="148"/>
      <c r="S2720" s="148"/>
      <c r="T2720" s="148"/>
      <c r="U2720" s="148"/>
      <c r="V2720" s="148"/>
    </row>
    <row r="2721" spans="1:22" s="276" customFormat="1">
      <c r="A2721" s="1"/>
      <c r="B2721" s="1"/>
      <c r="C2721" s="1"/>
      <c r="D2721" s="1"/>
      <c r="E2721" s="1"/>
      <c r="F2721" s="1"/>
      <c r="G2721" s="26" t="s">
        <v>12</v>
      </c>
      <c r="H2721" s="55"/>
      <c r="I2721" s="149"/>
      <c r="J2721" s="150"/>
      <c r="K2721" s="150"/>
      <c r="L2721" s="150"/>
      <c r="M2721" s="150"/>
      <c r="N2721" s="150"/>
      <c r="O2721" s="150"/>
      <c r="P2721" s="150"/>
      <c r="Q2721" s="150"/>
      <c r="R2721" s="150"/>
      <c r="S2721" s="150"/>
      <c r="T2721" s="150"/>
      <c r="U2721" s="150"/>
      <c r="V2721" s="384"/>
    </row>
    <row r="2722" spans="1:22" s="276" customFormat="1">
      <c r="A2722" s="1"/>
      <c r="B2722" s="1"/>
      <c r="C2722" s="1"/>
      <c r="D2722" s="1"/>
      <c r="E2722" s="1"/>
      <c r="F2722" s="1"/>
      <c r="G2722" s="6"/>
      <c r="H2722" s="1"/>
      <c r="I2722" s="148"/>
      <c r="J2722" s="148"/>
      <c r="K2722" s="148"/>
      <c r="L2722" s="148"/>
      <c r="M2722" s="148"/>
      <c r="N2722" s="148"/>
      <c r="O2722" s="148"/>
      <c r="P2722" s="148"/>
      <c r="Q2722" s="148"/>
      <c r="R2722" s="148"/>
      <c r="S2722" s="148"/>
      <c r="T2722" s="148"/>
      <c r="U2722" s="148"/>
      <c r="V2722" s="148"/>
    </row>
    <row r="2723" spans="1:22" s="276" customFormat="1" ht="18.75">
      <c r="A2723" s="1"/>
      <c r="B2723" s="1"/>
      <c r="C2723" s="1" t="s">
        <v>230</v>
      </c>
      <c r="D2723" s="1" t="s">
        <v>249</v>
      </c>
      <c r="E2723" s="1" t="s">
        <v>107</v>
      </c>
      <c r="F2723" s="9" t="s">
        <v>26</v>
      </c>
      <c r="G2723" s="1"/>
      <c r="H2723" s="55"/>
      <c r="I2723" s="151">
        <f t="shared" ref="I2723:S2723" si="1390" xml:space="preserve"> I2680 + I2685 - I2691 + I2719 + I2721</f>
        <v>0</v>
      </c>
      <c r="J2723" s="152">
        <f t="shared" si="1390"/>
        <v>0</v>
      </c>
      <c r="K2723" s="152">
        <f t="shared" si="1390"/>
        <v>0</v>
      </c>
      <c r="L2723" s="152">
        <f t="shared" si="1390"/>
        <v>0</v>
      </c>
      <c r="M2723" s="152">
        <f t="shared" si="1390"/>
        <v>0</v>
      </c>
      <c r="N2723" s="152">
        <f t="shared" si="1390"/>
        <v>0</v>
      </c>
      <c r="O2723" s="152">
        <f t="shared" si="1390"/>
        <v>0</v>
      </c>
      <c r="P2723" s="152">
        <f t="shared" si="1390"/>
        <v>0</v>
      </c>
      <c r="Q2723" s="152">
        <f t="shared" si="1390"/>
        <v>0</v>
      </c>
      <c r="R2723" s="152">
        <f t="shared" si="1390"/>
        <v>0</v>
      </c>
      <c r="S2723" s="152">
        <f t="shared" si="1390"/>
        <v>8638</v>
      </c>
      <c r="T2723" s="152">
        <f t="shared" ref="T2723:U2723" si="1391" xml:space="preserve"> T2680 + T2685 - T2691 + T2719 + T2721</f>
        <v>0</v>
      </c>
      <c r="U2723" s="152">
        <f t="shared" si="1391"/>
        <v>0</v>
      </c>
      <c r="V2723" s="385">
        <f t="shared" ref="V2723" si="1392" xml:space="preserve"> V2680 + V2685 - V2691 + V2719 + V2721</f>
        <v>1163.799524369457</v>
      </c>
    </row>
    <row r="2724" spans="1:22" s="276" customFormat="1" ht="15.75" thickBot="1">
      <c r="A2724" s="1"/>
      <c r="B2724" s="1"/>
      <c r="C2724" s="1"/>
      <c r="D2724" s="1"/>
      <c r="E2724" s="1"/>
      <c r="F2724" s="1"/>
      <c r="G2724" s="1"/>
      <c r="H2724" s="1"/>
      <c r="I2724" s="1"/>
      <c r="J2724" s="1"/>
      <c r="K2724" s="1"/>
      <c r="L2724" s="1"/>
      <c r="M2724" s="1"/>
      <c r="N2724" s="1"/>
      <c r="O2724" s="1"/>
      <c r="P2724" s="1"/>
      <c r="Q2724" s="1"/>
      <c r="R2724" s="1"/>
      <c r="S2724" s="1"/>
      <c r="T2724" s="1"/>
      <c r="U2724" s="1"/>
      <c r="V2724" s="1"/>
    </row>
    <row r="2725" spans="1:22" s="276" customFormat="1">
      <c r="A2725" s="1"/>
      <c r="B2725" s="1"/>
      <c r="C2725" s="1"/>
      <c r="D2725" s="1"/>
      <c r="E2725" s="1"/>
      <c r="F2725" s="8"/>
      <c r="G2725" s="8"/>
      <c r="H2725" s="8"/>
      <c r="I2725" s="8"/>
      <c r="J2725" s="8"/>
      <c r="K2725" s="8"/>
      <c r="L2725" s="8"/>
      <c r="M2725" s="8"/>
      <c r="N2725" s="8"/>
      <c r="O2725" s="8"/>
      <c r="P2725" s="8"/>
      <c r="Q2725" s="8"/>
      <c r="R2725" s="8"/>
      <c r="S2725" s="8"/>
      <c r="T2725" s="8"/>
      <c r="U2725" s="8"/>
      <c r="V2725" s="8"/>
    </row>
    <row r="2726" spans="1:22" s="276" customFormat="1" ht="15.75" thickBot="1">
      <c r="A2726" s="1"/>
      <c r="B2726" s="1"/>
      <c r="C2726" s="1"/>
      <c r="D2726" s="1"/>
      <c r="E2726" s="1"/>
      <c r="F2726" s="1"/>
      <c r="G2726" s="1"/>
      <c r="H2726" s="1"/>
      <c r="I2726" s="1"/>
      <c r="J2726" s="1"/>
      <c r="K2726" s="1"/>
      <c r="L2726" s="1"/>
      <c r="M2726" s="1"/>
      <c r="N2726" s="1"/>
      <c r="O2726" s="1"/>
      <c r="P2726" s="1"/>
      <c r="Q2726" s="1"/>
      <c r="R2726" s="1"/>
      <c r="S2726" s="1"/>
      <c r="T2726" s="1"/>
      <c r="U2726" s="1"/>
      <c r="V2726" s="1"/>
    </row>
    <row r="2727" spans="1:22" s="276" customFormat="1" ht="21.75" thickBot="1">
      <c r="A2727" s="1"/>
      <c r="B2727" s="1"/>
      <c r="C2727" s="1"/>
      <c r="D2727" s="1"/>
      <c r="E2727" s="1"/>
      <c r="F2727" s="13" t="s">
        <v>4</v>
      </c>
      <c r="G2727" s="13"/>
      <c r="H2727" s="179" t="s">
        <v>162</v>
      </c>
      <c r="I2727" s="177"/>
      <c r="J2727" s="1"/>
      <c r="K2727" s="1"/>
      <c r="L2727" s="1"/>
      <c r="M2727" s="1"/>
      <c r="N2727" s="1"/>
      <c r="O2727" s="1"/>
      <c r="P2727" s="1"/>
      <c r="Q2727" s="1"/>
      <c r="R2727" s="1"/>
      <c r="S2727" s="1"/>
      <c r="T2727" s="1"/>
      <c r="U2727" s="1"/>
      <c r="V2727" s="1"/>
    </row>
    <row r="2728" spans="1:22" s="276" customFormat="1">
      <c r="A2728" s="1"/>
      <c r="B2728" s="1"/>
      <c r="C2728" s="1"/>
      <c r="D2728" s="1"/>
      <c r="E2728" s="1"/>
      <c r="F2728" s="1"/>
      <c r="G2728" s="1"/>
      <c r="H2728" s="1"/>
      <c r="I2728" s="1"/>
      <c r="J2728" s="1"/>
      <c r="K2728" s="1"/>
      <c r="L2728" s="1"/>
      <c r="M2728" s="1"/>
      <c r="N2728" s="1"/>
      <c r="O2728" s="1"/>
      <c r="P2728" s="1"/>
      <c r="Q2728" s="1"/>
      <c r="R2728" s="1"/>
      <c r="S2728" s="1"/>
      <c r="T2728" s="1"/>
      <c r="U2728" s="1"/>
      <c r="V2728" s="1"/>
    </row>
    <row r="2729" spans="1:22" s="276" customFormat="1" ht="18.75">
      <c r="A2729" s="1"/>
      <c r="B2729" s="1"/>
      <c r="C2729" s="1"/>
      <c r="D2729" s="1"/>
      <c r="E2729" s="1"/>
      <c r="F2729" s="9" t="s">
        <v>21</v>
      </c>
      <c r="G2729" s="9"/>
      <c r="H2729" s="1"/>
      <c r="I2729" s="2">
        <f>'Facility Detail'!$G$3475</f>
        <v>2011</v>
      </c>
      <c r="J2729" s="2">
        <f>I2729+1</f>
        <v>2012</v>
      </c>
      <c r="K2729" s="2">
        <f>J2729+1</f>
        <v>2013</v>
      </c>
      <c r="L2729" s="2">
        <f t="shared" ref="L2729:P2729" si="1393">K2729+1</f>
        <v>2014</v>
      </c>
      <c r="M2729" s="2">
        <f>L2729+1</f>
        <v>2015</v>
      </c>
      <c r="N2729" s="2">
        <f t="shared" si="1393"/>
        <v>2016</v>
      </c>
      <c r="O2729" s="2">
        <f t="shared" si="1393"/>
        <v>2017</v>
      </c>
      <c r="P2729" s="2">
        <f t="shared" si="1393"/>
        <v>2018</v>
      </c>
      <c r="Q2729" s="2">
        <f t="shared" ref="Q2729" si="1394">P2729+1</f>
        <v>2019</v>
      </c>
      <c r="R2729" s="2">
        <f t="shared" ref="R2729" si="1395">Q2729+1</f>
        <v>2020</v>
      </c>
      <c r="S2729" s="2">
        <f>R2729+1</f>
        <v>2021</v>
      </c>
      <c r="T2729" s="2">
        <f>S2729+1</f>
        <v>2022</v>
      </c>
      <c r="U2729" s="2">
        <f>T2729+1</f>
        <v>2023</v>
      </c>
      <c r="V2729" s="2">
        <f>U2729+1</f>
        <v>2024</v>
      </c>
    </row>
    <row r="2730" spans="1:22" s="276" customFormat="1">
      <c r="A2730" s="1"/>
      <c r="B2730" s="1"/>
      <c r="C2730" s="1"/>
      <c r="D2730" s="1"/>
      <c r="E2730" s="1"/>
      <c r="F2730" s="1"/>
      <c r="G2730" s="60" t="str">
        <f>"Total MWh Produced / Purchased from " &amp; H2727</f>
        <v>Total MWh Produced / Purchased from Rolling Hills</v>
      </c>
      <c r="H2730" s="55"/>
      <c r="I2730" s="3"/>
      <c r="J2730" s="4"/>
      <c r="K2730" s="4"/>
      <c r="L2730" s="4"/>
      <c r="M2730" s="4">
        <v>5468</v>
      </c>
      <c r="N2730" s="4"/>
      <c r="O2730" s="4"/>
      <c r="P2730" s="4"/>
      <c r="Q2730" s="4"/>
      <c r="R2730" s="4">
        <v>363208</v>
      </c>
      <c r="S2730" s="4">
        <v>296559</v>
      </c>
      <c r="T2730" s="4">
        <v>286356</v>
      </c>
      <c r="U2730" s="4">
        <v>187786</v>
      </c>
      <c r="V2730" s="369">
        <v>319262.73011506995</v>
      </c>
    </row>
    <row r="2731" spans="1:22" s="276" customFormat="1">
      <c r="A2731" s="1"/>
      <c r="B2731" s="1"/>
      <c r="C2731" s="1"/>
      <c r="D2731" s="1"/>
      <c r="E2731" s="1"/>
      <c r="F2731" s="1"/>
      <c r="G2731" s="60" t="s">
        <v>25</v>
      </c>
      <c r="H2731" s="55"/>
      <c r="I2731" s="260"/>
      <c r="J2731" s="41"/>
      <c r="K2731" s="41"/>
      <c r="L2731" s="41"/>
      <c r="M2731" s="41">
        <v>1</v>
      </c>
      <c r="N2731" s="41"/>
      <c r="O2731" s="41"/>
      <c r="P2731" s="41"/>
      <c r="Q2731" s="41"/>
      <c r="R2731" s="41">
        <v>1</v>
      </c>
      <c r="S2731" s="41">
        <v>1</v>
      </c>
      <c r="T2731" s="41">
        <v>1</v>
      </c>
      <c r="U2731" s="41">
        <v>1</v>
      </c>
      <c r="V2731" s="381">
        <v>1</v>
      </c>
    </row>
    <row r="2732" spans="1:22" s="276" customFormat="1">
      <c r="A2732" s="1"/>
      <c r="B2732" s="1"/>
      <c r="C2732" s="1"/>
      <c r="D2732" s="1"/>
      <c r="E2732" s="1"/>
      <c r="F2732" s="1"/>
      <c r="G2732" s="60" t="s">
        <v>20</v>
      </c>
      <c r="H2732" s="55"/>
      <c r="I2732" s="261"/>
      <c r="J2732" s="36"/>
      <c r="K2732" s="36"/>
      <c r="L2732" s="36"/>
      <c r="M2732" s="36">
        <v>8.0535999999999996E-2</v>
      </c>
      <c r="N2732" s="36"/>
      <c r="O2732" s="36"/>
      <c r="P2732" s="36"/>
      <c r="Q2732" s="36"/>
      <c r="R2732" s="36">
        <f>R2626</f>
        <v>8.1268700519883177E-2</v>
      </c>
      <c r="S2732" s="36">
        <f>S2</f>
        <v>7.9696892166366717E-2</v>
      </c>
      <c r="T2732" s="36">
        <f>T2</f>
        <v>7.8737918965874246E-2</v>
      </c>
      <c r="U2732" s="36">
        <f>U2</f>
        <v>7.7386335360771719E-2</v>
      </c>
      <c r="V2732" s="388">
        <f>V2</f>
        <v>7.7478165526227077E-2</v>
      </c>
    </row>
    <row r="2733" spans="1:22" s="276" customFormat="1">
      <c r="A2733" s="1" t="s">
        <v>162</v>
      </c>
      <c r="B2733" s="1"/>
      <c r="C2733" s="1"/>
      <c r="D2733" s="1"/>
      <c r="E2733" s="1"/>
      <c r="F2733" s="1"/>
      <c r="G2733" s="26" t="s">
        <v>22</v>
      </c>
      <c r="H2733" s="6"/>
      <c r="I2733" s="30">
        <f xml:space="preserve"> ROUND(I2730 * I2731 * I2732,0)</f>
        <v>0</v>
      </c>
      <c r="J2733" s="30">
        <f t="shared" ref="J2733:L2733" si="1396" xml:space="preserve"> ROUND(J2730 * J2731 * J2732,0)</f>
        <v>0</v>
      </c>
      <c r="K2733" s="30">
        <f t="shared" si="1396"/>
        <v>0</v>
      </c>
      <c r="L2733" s="30">
        <f t="shared" si="1396"/>
        <v>0</v>
      </c>
      <c r="M2733" s="30">
        <v>5468</v>
      </c>
      <c r="N2733" s="155">
        <f t="shared" ref="N2733:O2733" si="1397" xml:space="preserve"> ROUND(N2730 * N2731 * N2732,0)</f>
        <v>0</v>
      </c>
      <c r="O2733" s="155">
        <f t="shared" si="1397"/>
        <v>0</v>
      </c>
      <c r="P2733" s="155">
        <f t="shared" ref="P2733:Q2733" si="1398" xml:space="preserve"> ROUND(P2730 * P2731 * P2732,0)</f>
        <v>0</v>
      </c>
      <c r="Q2733" s="155">
        <f t="shared" si="1398"/>
        <v>0</v>
      </c>
      <c r="R2733" s="155">
        <f t="shared" ref="R2733" si="1399" xml:space="preserve"> ROUND(R2730 * R2731 * R2732,0)</f>
        <v>29517</v>
      </c>
      <c r="S2733" s="155">
        <f xml:space="preserve"> ROUNDUP(S2730 * S2731 * S2732,0)</f>
        <v>23635</v>
      </c>
      <c r="T2733" s="155">
        <f xml:space="preserve"> ROUNDUP(T2730 * T2731 * T2732,0)</f>
        <v>22548</v>
      </c>
      <c r="U2733" s="155">
        <f t="shared" ref="U2733:V2733" si="1400" xml:space="preserve"> ROUND(U2730 * U2731 * U2732,0)</f>
        <v>14532</v>
      </c>
      <c r="V2733" s="155">
        <f t="shared" si="1400"/>
        <v>24736</v>
      </c>
    </row>
    <row r="2734" spans="1:22" s="276" customFormat="1">
      <c r="A2734" s="1"/>
      <c r="B2734" s="1"/>
      <c r="C2734" s="1"/>
      <c r="D2734" s="1"/>
      <c r="E2734" s="1"/>
      <c r="F2734" s="1"/>
      <c r="G2734" s="1"/>
      <c r="H2734" s="1"/>
      <c r="I2734" s="29"/>
      <c r="J2734" s="29"/>
      <c r="K2734" s="29"/>
      <c r="L2734" s="29"/>
      <c r="M2734" s="29"/>
      <c r="N2734" s="20"/>
      <c r="O2734" s="20"/>
      <c r="P2734" s="20"/>
      <c r="Q2734" s="20"/>
      <c r="R2734" s="20"/>
      <c r="S2734" s="20"/>
      <c r="T2734" s="20"/>
      <c r="U2734" s="20"/>
      <c r="V2734" s="20"/>
    </row>
    <row r="2735" spans="1:22" s="276" customFormat="1" ht="18.75">
      <c r="A2735" s="1"/>
      <c r="B2735" s="1"/>
      <c r="C2735" s="1"/>
      <c r="D2735" s="1"/>
      <c r="E2735" s="1"/>
      <c r="F2735" s="9" t="s">
        <v>118</v>
      </c>
      <c r="G2735" s="1"/>
      <c r="H2735" s="1"/>
      <c r="I2735" s="2">
        <f>'Facility Detail'!$G$3475</f>
        <v>2011</v>
      </c>
      <c r="J2735" s="2">
        <f>I2735+1</f>
        <v>2012</v>
      </c>
      <c r="K2735" s="2">
        <f>J2735+1</f>
        <v>2013</v>
      </c>
      <c r="L2735" s="2">
        <f t="shared" ref="L2735:O2735" si="1401">K2735+1</f>
        <v>2014</v>
      </c>
      <c r="M2735" s="2">
        <f>L2735+1</f>
        <v>2015</v>
      </c>
      <c r="N2735" s="2">
        <f t="shared" si="1401"/>
        <v>2016</v>
      </c>
      <c r="O2735" s="2">
        <f t="shared" si="1401"/>
        <v>2017</v>
      </c>
      <c r="P2735" s="2">
        <f>P2729</f>
        <v>2018</v>
      </c>
      <c r="Q2735" s="2">
        <f t="shared" ref="Q2735:S2735" si="1402">Q2729</f>
        <v>2019</v>
      </c>
      <c r="R2735" s="2">
        <f t="shared" si="1402"/>
        <v>2020</v>
      </c>
      <c r="S2735" s="2">
        <f t="shared" si="1402"/>
        <v>2021</v>
      </c>
      <c r="T2735" s="2">
        <f t="shared" ref="T2735:U2735" si="1403">T2729</f>
        <v>2022</v>
      </c>
      <c r="U2735" s="2">
        <f t="shared" si="1403"/>
        <v>2023</v>
      </c>
      <c r="V2735" s="2">
        <f t="shared" ref="V2735" si="1404">V2729</f>
        <v>2024</v>
      </c>
    </row>
    <row r="2736" spans="1:22" s="276" customFormat="1">
      <c r="A2736" s="1"/>
      <c r="B2736" s="1"/>
      <c r="C2736" s="1"/>
      <c r="D2736" s="1"/>
      <c r="E2736" s="1"/>
      <c r="F2736" s="1"/>
      <c r="G2736" s="60" t="s">
        <v>10</v>
      </c>
      <c r="H2736" s="55"/>
      <c r="I2736" s="38">
        <f>IF($J59= "Eligible", I2733 * 'Facility Detail'!$G$3472, 0 )</f>
        <v>0</v>
      </c>
      <c r="J2736" s="11">
        <f>IF($J59= "Eligible", J2733 * 'Facility Detail'!$G$3472, 0 )</f>
        <v>0</v>
      </c>
      <c r="K2736" s="11">
        <f>IF($J59= "Eligible", K2733 * 'Facility Detail'!$G$3472, 0 )</f>
        <v>0</v>
      </c>
      <c r="L2736" s="11">
        <f>IF($J59= "Eligible", L2733 * 'Facility Detail'!$G$3472, 0 )</f>
        <v>0</v>
      </c>
      <c r="M2736" s="11">
        <f>IF($J59= "Eligible", M2733 * 'Facility Detail'!$G$3472, 0 )</f>
        <v>0</v>
      </c>
      <c r="N2736" s="11">
        <f>IF($J59= "Eligible", N2733 * 'Facility Detail'!$G$3472, 0 )</f>
        <v>0</v>
      </c>
      <c r="O2736" s="11">
        <f>IF($J59= "Eligible", O2733 * 'Facility Detail'!$G$3472, 0 )</f>
        <v>0</v>
      </c>
      <c r="P2736" s="11">
        <f>IF($J59= "Eligible", P2733 * 'Facility Detail'!$G$3472, 0 )</f>
        <v>0</v>
      </c>
      <c r="Q2736" s="11">
        <f>IF($J59= "Eligible", Q2733 * 'Facility Detail'!$G$3472, 0 )</f>
        <v>0</v>
      </c>
      <c r="R2736" s="11">
        <f>IF($J59= "Eligible", R2733 * 'Facility Detail'!$G$3472, 0 )</f>
        <v>0</v>
      </c>
      <c r="S2736" s="11">
        <f>IF($J59= "Eligible", S2733 * 'Facility Detail'!$G$3472, 0 )</f>
        <v>0</v>
      </c>
      <c r="T2736" s="11">
        <f>IF($J59= "Eligible", T2733 * 'Facility Detail'!$G$3472, 0 )</f>
        <v>0</v>
      </c>
      <c r="U2736" s="11">
        <f>IF($J59= "Eligible", U2733 * 'Facility Detail'!$G$3472, 0 )</f>
        <v>0</v>
      </c>
      <c r="V2736" s="370">
        <f>IF($J59= "Eligible", V2733 * 'Facility Detail'!$G$3472, 0 )</f>
        <v>0</v>
      </c>
    </row>
    <row r="2737" spans="1:22" s="276" customFormat="1">
      <c r="A2737" s="1"/>
      <c r="B2737" s="1"/>
      <c r="C2737" s="1"/>
      <c r="D2737" s="1"/>
      <c r="E2737" s="1"/>
      <c r="F2737" s="1"/>
      <c r="G2737" s="60" t="s">
        <v>6</v>
      </c>
      <c r="H2737" s="55"/>
      <c r="I2737" s="39">
        <f t="shared" ref="I2737:V2737" si="1405">IF($K59= "Eligible", I2733, 0 )</f>
        <v>0</v>
      </c>
      <c r="J2737" s="187">
        <f t="shared" si="1405"/>
        <v>0</v>
      </c>
      <c r="K2737" s="187">
        <f t="shared" si="1405"/>
        <v>0</v>
      </c>
      <c r="L2737" s="187">
        <f t="shared" si="1405"/>
        <v>0</v>
      </c>
      <c r="M2737" s="187">
        <f t="shared" si="1405"/>
        <v>0</v>
      </c>
      <c r="N2737" s="187">
        <f t="shared" si="1405"/>
        <v>0</v>
      </c>
      <c r="O2737" s="187">
        <f t="shared" si="1405"/>
        <v>0</v>
      </c>
      <c r="P2737" s="187">
        <f t="shared" si="1405"/>
        <v>0</v>
      </c>
      <c r="Q2737" s="187">
        <f t="shared" si="1405"/>
        <v>0</v>
      </c>
      <c r="R2737" s="187">
        <f t="shared" si="1405"/>
        <v>0</v>
      </c>
      <c r="S2737" s="187">
        <f t="shared" si="1405"/>
        <v>0</v>
      </c>
      <c r="T2737" s="187">
        <f t="shared" si="1405"/>
        <v>0</v>
      </c>
      <c r="U2737" s="187">
        <f t="shared" si="1405"/>
        <v>0</v>
      </c>
      <c r="V2737" s="371">
        <f t="shared" si="1405"/>
        <v>0</v>
      </c>
    </row>
    <row r="2738" spans="1:22" s="276" customFormat="1">
      <c r="A2738" s="1"/>
      <c r="B2738" s="1"/>
      <c r="C2738" s="1"/>
      <c r="D2738" s="1"/>
      <c r="E2738" s="1"/>
      <c r="F2738" s="1"/>
      <c r="G2738" s="26" t="s">
        <v>120</v>
      </c>
      <c r="H2738" s="6"/>
      <c r="I2738" s="32">
        <f>SUM(I2736:I2737)</f>
        <v>0</v>
      </c>
      <c r="J2738" s="33">
        <f t="shared" ref="J2738:S2738" si="1406">SUM(J2736:J2737)</f>
        <v>0</v>
      </c>
      <c r="K2738" s="33">
        <f t="shared" si="1406"/>
        <v>0</v>
      </c>
      <c r="L2738" s="33">
        <f t="shared" si="1406"/>
        <v>0</v>
      </c>
      <c r="M2738" s="33">
        <f t="shared" si="1406"/>
        <v>0</v>
      </c>
      <c r="N2738" s="33">
        <f t="shared" si="1406"/>
        <v>0</v>
      </c>
      <c r="O2738" s="33">
        <f t="shared" si="1406"/>
        <v>0</v>
      </c>
      <c r="P2738" s="33">
        <f t="shared" si="1406"/>
        <v>0</v>
      </c>
      <c r="Q2738" s="33">
        <f t="shared" si="1406"/>
        <v>0</v>
      </c>
      <c r="R2738" s="33">
        <f t="shared" si="1406"/>
        <v>0</v>
      </c>
      <c r="S2738" s="33">
        <f t="shared" si="1406"/>
        <v>0</v>
      </c>
      <c r="T2738" s="33">
        <f t="shared" ref="T2738:U2738" si="1407">SUM(T2736:T2737)</f>
        <v>0</v>
      </c>
      <c r="U2738" s="33">
        <f t="shared" si="1407"/>
        <v>0</v>
      </c>
      <c r="V2738" s="33">
        <f t="shared" ref="V2738" si="1408">SUM(V2736:V2737)</f>
        <v>0</v>
      </c>
    </row>
    <row r="2739" spans="1:22" s="276" customFormat="1">
      <c r="A2739" s="1"/>
      <c r="B2739" s="1"/>
      <c r="C2739" s="1"/>
      <c r="D2739" s="1"/>
      <c r="E2739" s="1"/>
      <c r="F2739" s="1"/>
      <c r="G2739" s="1"/>
      <c r="H2739" s="1"/>
      <c r="I2739" s="31"/>
      <c r="J2739" s="24"/>
      <c r="K2739" s="24"/>
      <c r="L2739" s="24"/>
      <c r="M2739" s="24"/>
      <c r="N2739" s="24"/>
      <c r="O2739" s="24"/>
      <c r="P2739" s="24"/>
      <c r="Q2739" s="24"/>
      <c r="R2739" s="24"/>
      <c r="S2739" s="24"/>
      <c r="T2739" s="24"/>
      <c r="U2739" s="24"/>
      <c r="V2739" s="24"/>
    </row>
    <row r="2740" spans="1:22" s="276" customFormat="1" ht="18.75">
      <c r="A2740" s="1"/>
      <c r="B2740" s="1"/>
      <c r="C2740" s="1"/>
      <c r="D2740" s="1"/>
      <c r="E2740" s="1"/>
      <c r="F2740" s="9" t="s">
        <v>30</v>
      </c>
      <c r="G2740" s="1"/>
      <c r="H2740" s="1"/>
      <c r="I2740" s="2">
        <f>'Facility Detail'!$G$3475</f>
        <v>2011</v>
      </c>
      <c r="J2740" s="2">
        <f>I2740+1</f>
        <v>2012</v>
      </c>
      <c r="K2740" s="2">
        <f>J2740+1</f>
        <v>2013</v>
      </c>
      <c r="L2740" s="2">
        <f t="shared" ref="L2740:O2740" si="1409">K2740+1</f>
        <v>2014</v>
      </c>
      <c r="M2740" s="2">
        <f>L2740+1</f>
        <v>2015</v>
      </c>
      <c r="N2740" s="2">
        <f t="shared" si="1409"/>
        <v>2016</v>
      </c>
      <c r="O2740" s="2">
        <f t="shared" si="1409"/>
        <v>2017</v>
      </c>
      <c r="P2740" s="2">
        <f>P2729</f>
        <v>2018</v>
      </c>
      <c r="Q2740" s="2">
        <f t="shared" ref="Q2740:S2740" si="1410">Q2729</f>
        <v>2019</v>
      </c>
      <c r="R2740" s="2">
        <f t="shared" si="1410"/>
        <v>2020</v>
      </c>
      <c r="S2740" s="2">
        <f t="shared" si="1410"/>
        <v>2021</v>
      </c>
      <c r="T2740" s="2">
        <f t="shared" ref="T2740:U2740" si="1411">T2729</f>
        <v>2022</v>
      </c>
      <c r="U2740" s="2">
        <f t="shared" si="1411"/>
        <v>2023</v>
      </c>
      <c r="V2740" s="2">
        <f t="shared" ref="V2740" si="1412">V2729</f>
        <v>2024</v>
      </c>
    </row>
    <row r="2741" spans="1:22" s="276" customFormat="1">
      <c r="A2741" s="1"/>
      <c r="B2741" s="1"/>
      <c r="C2741" s="1"/>
      <c r="D2741" s="1"/>
      <c r="E2741" s="1"/>
      <c r="F2741" s="1"/>
      <c r="G2741" s="60" t="s">
        <v>47</v>
      </c>
      <c r="H2741" s="55"/>
      <c r="I2741" s="69"/>
      <c r="J2741" s="70"/>
      <c r="K2741" s="70"/>
      <c r="L2741" s="70"/>
      <c r="M2741" s="70"/>
      <c r="N2741" s="70"/>
      <c r="O2741" s="70"/>
      <c r="P2741" s="70"/>
      <c r="Q2741" s="70"/>
      <c r="R2741" s="70"/>
      <c r="S2741" s="70"/>
      <c r="T2741" s="70"/>
      <c r="U2741" s="70"/>
      <c r="V2741" s="372"/>
    </row>
    <row r="2742" spans="1:22" s="276" customFormat="1">
      <c r="A2742" s="1"/>
      <c r="B2742" s="1"/>
      <c r="C2742" s="1"/>
      <c r="D2742" s="1"/>
      <c r="E2742" s="1"/>
      <c r="F2742" s="1"/>
      <c r="G2742" s="61" t="s">
        <v>23</v>
      </c>
      <c r="H2742" s="129"/>
      <c r="I2742" s="71"/>
      <c r="J2742" s="72"/>
      <c r="K2742" s="72"/>
      <c r="L2742" s="72"/>
      <c r="M2742" s="72"/>
      <c r="N2742" s="72"/>
      <c r="O2742" s="72"/>
      <c r="P2742" s="72"/>
      <c r="Q2742" s="72"/>
      <c r="R2742" s="72"/>
      <c r="S2742" s="72"/>
      <c r="T2742" s="72"/>
      <c r="U2742" s="72"/>
      <c r="V2742" s="373"/>
    </row>
    <row r="2743" spans="1:22" s="276" customFormat="1">
      <c r="A2743" s="1"/>
      <c r="B2743" s="1"/>
      <c r="C2743" s="1"/>
      <c r="D2743" s="1"/>
      <c r="E2743" s="1"/>
      <c r="F2743" s="1"/>
      <c r="G2743" s="61" t="s">
        <v>89</v>
      </c>
      <c r="H2743" s="128"/>
      <c r="I2743" s="43"/>
      <c r="J2743" s="44"/>
      <c r="K2743" s="44"/>
      <c r="L2743" s="44"/>
      <c r="M2743" s="44"/>
      <c r="N2743" s="44"/>
      <c r="O2743" s="44"/>
      <c r="P2743" s="44"/>
      <c r="Q2743" s="44"/>
      <c r="R2743" s="44"/>
      <c r="S2743" s="44"/>
      <c r="T2743" s="44"/>
      <c r="U2743" s="44"/>
      <c r="V2743" s="374"/>
    </row>
    <row r="2744" spans="1:22" s="276" customFormat="1">
      <c r="A2744" s="1"/>
      <c r="B2744" s="1"/>
      <c r="C2744" s="1"/>
      <c r="D2744" s="1"/>
      <c r="E2744" s="1"/>
      <c r="F2744" s="1"/>
      <c r="G2744" s="26" t="s">
        <v>90</v>
      </c>
      <c r="H2744" s="1"/>
      <c r="I2744" s="7">
        <f>SUM(I2741:I2743)</f>
        <v>0</v>
      </c>
      <c r="J2744" s="7">
        <f>SUM(J2741:J2743)</f>
        <v>0</v>
      </c>
      <c r="K2744" s="7">
        <f>SUM(K2741:K2743)</f>
        <v>0</v>
      </c>
      <c r="L2744" s="7">
        <f t="shared" ref="L2744:N2744" si="1413">SUM(L2741:L2743)</f>
        <v>0</v>
      </c>
      <c r="M2744" s="7">
        <f t="shared" si="1413"/>
        <v>0</v>
      </c>
      <c r="N2744" s="7">
        <f t="shared" si="1413"/>
        <v>0</v>
      </c>
      <c r="O2744" s="7"/>
      <c r="P2744" s="7"/>
      <c r="Q2744" s="7"/>
      <c r="R2744" s="7"/>
      <c r="S2744" s="7"/>
      <c r="T2744" s="7"/>
      <c r="U2744" s="132"/>
      <c r="V2744" s="7"/>
    </row>
    <row r="2745" spans="1:22" s="276" customFormat="1">
      <c r="A2745" s="1"/>
      <c r="B2745" s="1"/>
      <c r="C2745" s="1"/>
      <c r="D2745" s="1"/>
      <c r="E2745" s="1"/>
      <c r="F2745" s="1"/>
      <c r="G2745" s="6"/>
      <c r="H2745" s="1"/>
      <c r="I2745" s="7"/>
      <c r="J2745" s="7"/>
      <c r="K2745" s="7"/>
      <c r="L2745" s="23"/>
      <c r="M2745" s="23"/>
      <c r="N2745" s="23"/>
      <c r="O2745" s="23"/>
      <c r="P2745" s="23"/>
      <c r="Q2745" s="23"/>
      <c r="R2745" s="23"/>
      <c r="S2745" s="23"/>
      <c r="T2745" s="23"/>
      <c r="U2745" s="23"/>
      <c r="V2745" s="23"/>
    </row>
    <row r="2746" spans="1:22" s="276" customFormat="1" ht="18.75">
      <c r="A2746" s="1"/>
      <c r="B2746" s="1"/>
      <c r="C2746" s="1"/>
      <c r="D2746" s="1"/>
      <c r="E2746" s="1"/>
      <c r="F2746" s="9" t="s">
        <v>100</v>
      </c>
      <c r="G2746" s="1"/>
      <c r="H2746" s="1"/>
      <c r="I2746" s="2">
        <f>'Facility Detail'!$G$3475</f>
        <v>2011</v>
      </c>
      <c r="J2746" s="2">
        <f>I2746+1</f>
        <v>2012</v>
      </c>
      <c r="K2746" s="2">
        <f>J2746+1</f>
        <v>2013</v>
      </c>
      <c r="L2746" s="2">
        <f t="shared" ref="L2746:O2746" si="1414">K2746+1</f>
        <v>2014</v>
      </c>
      <c r="M2746" s="2">
        <f>L2746+1</f>
        <v>2015</v>
      </c>
      <c r="N2746" s="2">
        <f t="shared" si="1414"/>
        <v>2016</v>
      </c>
      <c r="O2746" s="2">
        <f t="shared" si="1414"/>
        <v>2017</v>
      </c>
      <c r="P2746" s="2">
        <f>P2729</f>
        <v>2018</v>
      </c>
      <c r="Q2746" s="2">
        <f t="shared" ref="Q2746:S2746" si="1415">Q2729</f>
        <v>2019</v>
      </c>
      <c r="R2746" s="2">
        <f t="shared" si="1415"/>
        <v>2020</v>
      </c>
      <c r="S2746" s="2">
        <f t="shared" si="1415"/>
        <v>2021</v>
      </c>
      <c r="T2746" s="2">
        <f t="shared" ref="T2746:U2746" si="1416">T2729</f>
        <v>2022</v>
      </c>
      <c r="U2746" s="2">
        <f t="shared" si="1416"/>
        <v>2023</v>
      </c>
      <c r="V2746" s="2">
        <f t="shared" ref="V2746" si="1417">V2729</f>
        <v>2024</v>
      </c>
    </row>
    <row r="2747" spans="1:22" s="276" customFormat="1" ht="18.75">
      <c r="A2747" s="1"/>
      <c r="B2747" s="1"/>
      <c r="C2747" s="1"/>
      <c r="D2747" s="1"/>
      <c r="E2747" s="1"/>
      <c r="F2747" s="9"/>
      <c r="G2747" s="60" t="s">
        <v>68</v>
      </c>
      <c r="H2747" s="1"/>
      <c r="I2747" s="3"/>
      <c r="J2747" s="45">
        <f>I2747</f>
        <v>0</v>
      </c>
      <c r="K2747" s="102"/>
      <c r="L2747" s="102"/>
      <c r="M2747" s="102"/>
      <c r="N2747" s="102"/>
      <c r="O2747" s="102"/>
      <c r="P2747" s="102"/>
      <c r="Q2747" s="102"/>
      <c r="R2747" s="102"/>
      <c r="S2747" s="102"/>
      <c r="T2747" s="210"/>
      <c r="U2747" s="210"/>
      <c r="V2747" s="376"/>
    </row>
    <row r="2748" spans="1:22" s="276" customFormat="1" ht="18.75">
      <c r="A2748" s="1"/>
      <c r="B2748" s="1"/>
      <c r="C2748" s="1"/>
      <c r="D2748" s="1"/>
      <c r="E2748" s="1"/>
      <c r="F2748" s="9"/>
      <c r="G2748" s="60" t="s">
        <v>69</v>
      </c>
      <c r="H2748" s="1"/>
      <c r="I2748" s="122">
        <f>J2748</f>
        <v>0</v>
      </c>
      <c r="J2748" s="10"/>
      <c r="K2748" s="58"/>
      <c r="L2748" s="58"/>
      <c r="M2748" s="58"/>
      <c r="N2748" s="58"/>
      <c r="O2748" s="58"/>
      <c r="P2748" s="58"/>
      <c r="Q2748" s="58"/>
      <c r="R2748" s="58"/>
      <c r="S2748" s="58"/>
      <c r="T2748" s="211"/>
      <c r="U2748" s="211"/>
      <c r="V2748" s="377"/>
    </row>
    <row r="2749" spans="1:22" s="276" customFormat="1" ht="18.75">
      <c r="A2749" s="1"/>
      <c r="B2749" s="1"/>
      <c r="C2749" s="1"/>
      <c r="D2749" s="1"/>
      <c r="E2749" s="1"/>
      <c r="F2749" s="9"/>
      <c r="G2749" s="60" t="s">
        <v>70</v>
      </c>
      <c r="H2749" s="1"/>
      <c r="I2749" s="46"/>
      <c r="J2749" s="10">
        <f>J2733</f>
        <v>0</v>
      </c>
      <c r="K2749" s="54">
        <f>J2749</f>
        <v>0</v>
      </c>
      <c r="L2749" s="58"/>
      <c r="M2749" s="58"/>
      <c r="N2749" s="58"/>
      <c r="O2749" s="58"/>
      <c r="P2749" s="58"/>
      <c r="Q2749" s="58"/>
      <c r="R2749" s="58"/>
      <c r="S2749" s="58"/>
      <c r="T2749" s="211"/>
      <c r="U2749" s="211"/>
      <c r="V2749" s="377"/>
    </row>
    <row r="2750" spans="1:22" s="276" customFormat="1" ht="18.75">
      <c r="A2750" s="1"/>
      <c r="B2750" s="1"/>
      <c r="C2750" s="1"/>
      <c r="D2750" s="1"/>
      <c r="E2750" s="1"/>
      <c r="F2750" s="9"/>
      <c r="G2750" s="60" t="s">
        <v>71</v>
      </c>
      <c r="H2750" s="1"/>
      <c r="I2750" s="46"/>
      <c r="J2750" s="54">
        <f>K2750</f>
        <v>0</v>
      </c>
      <c r="K2750" s="10"/>
      <c r="L2750" s="58"/>
      <c r="M2750" s="58"/>
      <c r="N2750" s="58"/>
      <c r="O2750" s="58"/>
      <c r="P2750" s="58"/>
      <c r="Q2750" s="58"/>
      <c r="R2750" s="58"/>
      <c r="S2750" s="58"/>
      <c r="T2750" s="211"/>
      <c r="U2750" s="211"/>
      <c r="V2750" s="377"/>
    </row>
    <row r="2751" spans="1:22" s="276" customFormat="1" ht="18.75">
      <c r="A2751" s="1"/>
      <c r="B2751" s="1"/>
      <c r="C2751" s="1"/>
      <c r="D2751" s="1"/>
      <c r="E2751" s="1"/>
      <c r="F2751" s="9"/>
      <c r="G2751" s="60" t="s">
        <v>170</v>
      </c>
      <c r="H2751" s="1"/>
      <c r="I2751" s="46"/>
      <c r="J2751" s="114"/>
      <c r="K2751" s="10">
        <f>K2733</f>
        <v>0</v>
      </c>
      <c r="L2751" s="115">
        <f>K2751</f>
        <v>0</v>
      </c>
      <c r="M2751" s="58"/>
      <c r="N2751" s="58"/>
      <c r="O2751" s="58"/>
      <c r="P2751" s="58"/>
      <c r="Q2751" s="58"/>
      <c r="R2751" s="58"/>
      <c r="S2751" s="58"/>
      <c r="T2751" s="140"/>
      <c r="U2751" s="140"/>
      <c r="V2751" s="378"/>
    </row>
    <row r="2752" spans="1:22" s="276" customFormat="1">
      <c r="A2752" s="1"/>
      <c r="B2752" s="1"/>
      <c r="C2752" s="1"/>
      <c r="D2752" s="1"/>
      <c r="E2752" s="1"/>
      <c r="F2752" s="1"/>
      <c r="G2752" s="60" t="s">
        <v>171</v>
      </c>
      <c r="H2752" s="1"/>
      <c r="I2752" s="46"/>
      <c r="J2752" s="114"/>
      <c r="K2752" s="54">
        <f>L2752</f>
        <v>0</v>
      </c>
      <c r="L2752" s="10"/>
      <c r="M2752" s="58"/>
      <c r="N2752" s="58"/>
      <c r="O2752" s="58"/>
      <c r="P2752" s="58"/>
      <c r="Q2752" s="58"/>
      <c r="R2752" s="58"/>
      <c r="S2752" s="58"/>
      <c r="T2752" s="140"/>
      <c r="U2752" s="140"/>
      <c r="V2752" s="378"/>
    </row>
    <row r="2753" spans="1:22" s="276" customFormat="1">
      <c r="A2753" s="1"/>
      <c r="B2753" s="1"/>
      <c r="C2753" s="1"/>
      <c r="D2753" s="1"/>
      <c r="E2753" s="1"/>
      <c r="F2753" s="1"/>
      <c r="G2753" s="60" t="s">
        <v>172</v>
      </c>
      <c r="H2753" s="1"/>
      <c r="I2753" s="46"/>
      <c r="J2753" s="114"/>
      <c r="K2753" s="114"/>
      <c r="L2753" s="10"/>
      <c r="M2753" s="115">
        <f>L2753</f>
        <v>0</v>
      </c>
      <c r="N2753" s="114"/>
      <c r="O2753" s="58"/>
      <c r="P2753" s="58"/>
      <c r="Q2753" s="58"/>
      <c r="R2753" s="58"/>
      <c r="S2753" s="58"/>
      <c r="T2753" s="140"/>
      <c r="U2753" s="140"/>
      <c r="V2753" s="378"/>
    </row>
    <row r="2754" spans="1:22" s="276" customFormat="1">
      <c r="A2754" s="1"/>
      <c r="B2754" s="1"/>
      <c r="C2754" s="1"/>
      <c r="D2754" s="1"/>
      <c r="E2754" s="1"/>
      <c r="F2754" s="1"/>
      <c r="G2754" s="60" t="s">
        <v>173</v>
      </c>
      <c r="H2754" s="1"/>
      <c r="I2754" s="46"/>
      <c r="J2754" s="114"/>
      <c r="K2754" s="114"/>
      <c r="L2754" s="54"/>
      <c r="M2754" s="10"/>
      <c r="N2754" s="114"/>
      <c r="O2754" s="58"/>
      <c r="P2754" s="58"/>
      <c r="Q2754" s="58"/>
      <c r="R2754" s="58"/>
      <c r="S2754" s="58"/>
      <c r="T2754" s="140"/>
      <c r="U2754" s="140"/>
      <c r="V2754" s="378"/>
    </row>
    <row r="2755" spans="1:22" s="276" customFormat="1">
      <c r="A2755" s="1"/>
      <c r="B2755" s="1"/>
      <c r="C2755" s="1"/>
      <c r="D2755" s="1"/>
      <c r="E2755" s="1"/>
      <c r="F2755" s="1"/>
      <c r="G2755" s="60" t="s">
        <v>174</v>
      </c>
      <c r="H2755" s="1"/>
      <c r="I2755" s="46"/>
      <c r="J2755" s="114"/>
      <c r="K2755" s="114"/>
      <c r="L2755" s="114"/>
      <c r="M2755" s="10">
        <f>M2733</f>
        <v>5468</v>
      </c>
      <c r="N2755" s="115">
        <f>M2755</f>
        <v>5468</v>
      </c>
      <c r="O2755" s="58"/>
      <c r="P2755" s="58"/>
      <c r="Q2755" s="58"/>
      <c r="R2755" s="58"/>
      <c r="S2755" s="58"/>
      <c r="T2755" s="140"/>
      <c r="U2755" s="140"/>
      <c r="V2755" s="378"/>
    </row>
    <row r="2756" spans="1:22" s="276" customFormat="1">
      <c r="A2756" s="1"/>
      <c r="B2756" s="1"/>
      <c r="C2756" s="1"/>
      <c r="D2756" s="1"/>
      <c r="E2756" s="1"/>
      <c r="F2756" s="1"/>
      <c r="G2756" s="60" t="s">
        <v>175</v>
      </c>
      <c r="H2756" s="1"/>
      <c r="I2756" s="46"/>
      <c r="J2756" s="114"/>
      <c r="K2756" s="114"/>
      <c r="L2756" s="114"/>
      <c r="M2756" s="54"/>
      <c r="N2756" s="10"/>
      <c r="O2756" s="58"/>
      <c r="P2756" s="58"/>
      <c r="Q2756" s="58"/>
      <c r="R2756" s="58"/>
      <c r="S2756" s="58"/>
      <c r="T2756" s="140"/>
      <c r="U2756" s="140"/>
      <c r="V2756" s="378"/>
    </row>
    <row r="2757" spans="1:22" s="276" customFormat="1">
      <c r="A2757" s="1"/>
      <c r="B2757" s="1"/>
      <c r="C2757" s="1"/>
      <c r="D2757" s="1"/>
      <c r="E2757" s="1"/>
      <c r="F2757" s="1"/>
      <c r="G2757" s="60" t="s">
        <v>176</v>
      </c>
      <c r="H2757" s="1"/>
      <c r="I2757" s="46"/>
      <c r="J2757" s="114"/>
      <c r="K2757" s="114"/>
      <c r="L2757" s="114"/>
      <c r="M2757" s="114"/>
      <c r="N2757" s="143">
        <f>N2733</f>
        <v>0</v>
      </c>
      <c r="O2757" s="116">
        <f>N2757</f>
        <v>0</v>
      </c>
      <c r="P2757" s="58"/>
      <c r="Q2757" s="58"/>
      <c r="R2757" s="58"/>
      <c r="S2757" s="58"/>
      <c r="T2757" s="140"/>
      <c r="U2757" s="140"/>
      <c r="V2757" s="378"/>
    </row>
    <row r="2758" spans="1:22" s="276" customFormat="1">
      <c r="A2758" s="1"/>
      <c r="B2758" s="1"/>
      <c r="C2758" s="1"/>
      <c r="D2758" s="1"/>
      <c r="E2758" s="1"/>
      <c r="F2758" s="1"/>
      <c r="G2758" s="60" t="s">
        <v>167</v>
      </c>
      <c r="H2758" s="1"/>
      <c r="I2758" s="46"/>
      <c r="J2758" s="114"/>
      <c r="K2758" s="114"/>
      <c r="L2758" s="114"/>
      <c r="M2758" s="114"/>
      <c r="N2758" s="144"/>
      <c r="O2758" s="117"/>
      <c r="P2758" s="58"/>
      <c r="Q2758" s="58"/>
      <c r="R2758" s="58"/>
      <c r="S2758" s="58"/>
      <c r="T2758" s="140"/>
      <c r="U2758" s="140"/>
      <c r="V2758" s="378"/>
    </row>
    <row r="2759" spans="1:22" s="276" customFormat="1">
      <c r="A2759" s="1"/>
      <c r="B2759" s="1"/>
      <c r="C2759" s="1"/>
      <c r="D2759" s="1"/>
      <c r="E2759" s="1"/>
      <c r="F2759" s="1"/>
      <c r="G2759" s="60" t="s">
        <v>168</v>
      </c>
      <c r="H2759" s="1"/>
      <c r="I2759" s="46"/>
      <c r="J2759" s="114"/>
      <c r="K2759" s="114"/>
      <c r="L2759" s="114"/>
      <c r="M2759" s="114"/>
      <c r="N2759" s="114"/>
      <c r="O2759" s="117"/>
      <c r="P2759" s="116"/>
      <c r="Q2759" s="58"/>
      <c r="R2759" s="58"/>
      <c r="S2759" s="58"/>
      <c r="T2759" s="140"/>
      <c r="U2759" s="140"/>
      <c r="V2759" s="378"/>
    </row>
    <row r="2760" spans="1:22" s="276" customFormat="1">
      <c r="A2760" s="1"/>
      <c r="B2760" s="1"/>
      <c r="C2760" s="1"/>
      <c r="D2760" s="1"/>
      <c r="E2760" s="1"/>
      <c r="F2760" s="1"/>
      <c r="G2760" s="60" t="s">
        <v>185</v>
      </c>
      <c r="H2760" s="1"/>
      <c r="I2760" s="46"/>
      <c r="J2760" s="114"/>
      <c r="K2760" s="114"/>
      <c r="L2760" s="114"/>
      <c r="M2760" s="114"/>
      <c r="N2760" s="114"/>
      <c r="O2760" s="116"/>
      <c r="P2760" s="117"/>
      <c r="Q2760" s="58"/>
      <c r="R2760" s="58"/>
      <c r="S2760" s="58"/>
      <c r="T2760" s="140"/>
      <c r="U2760" s="140"/>
      <c r="V2760" s="378"/>
    </row>
    <row r="2761" spans="1:22" s="276" customFormat="1">
      <c r="A2761" s="1"/>
      <c r="B2761" s="1"/>
      <c r="C2761" s="1"/>
      <c r="D2761" s="1"/>
      <c r="E2761" s="1"/>
      <c r="F2761" s="1"/>
      <c r="G2761" s="60" t="s">
        <v>186</v>
      </c>
      <c r="H2761" s="1"/>
      <c r="I2761" s="46"/>
      <c r="J2761" s="114"/>
      <c r="K2761" s="114"/>
      <c r="L2761" s="114"/>
      <c r="M2761" s="114"/>
      <c r="N2761" s="114"/>
      <c r="O2761" s="114"/>
      <c r="P2761" s="117"/>
      <c r="Q2761" s="54">
        <f>P2761</f>
        <v>0</v>
      </c>
      <c r="R2761" s="58"/>
      <c r="S2761" s="58"/>
      <c r="T2761" s="140"/>
      <c r="U2761" s="140"/>
      <c r="V2761" s="378"/>
    </row>
    <row r="2762" spans="1:22" s="276" customFormat="1">
      <c r="A2762" s="1"/>
      <c r="B2762" s="1"/>
      <c r="C2762" s="1"/>
      <c r="D2762" s="1"/>
      <c r="E2762" s="1"/>
      <c r="F2762" s="1"/>
      <c r="G2762" s="60" t="s">
        <v>187</v>
      </c>
      <c r="H2762" s="1"/>
      <c r="I2762" s="46"/>
      <c r="J2762" s="114"/>
      <c r="K2762" s="114"/>
      <c r="L2762" s="114"/>
      <c r="M2762" s="114"/>
      <c r="N2762" s="114"/>
      <c r="O2762" s="114"/>
      <c r="P2762" s="116"/>
      <c r="Q2762" s="275"/>
      <c r="R2762" s="58"/>
      <c r="S2762" s="58"/>
      <c r="T2762" s="140"/>
      <c r="U2762" s="140"/>
      <c r="V2762" s="378"/>
    </row>
    <row r="2763" spans="1:22" s="276" customFormat="1">
      <c r="A2763" s="1"/>
      <c r="B2763" s="1"/>
      <c r="C2763" s="1"/>
      <c r="D2763" s="1"/>
      <c r="E2763" s="1"/>
      <c r="F2763" s="1"/>
      <c r="G2763" s="60" t="s">
        <v>188</v>
      </c>
      <c r="H2763" s="1"/>
      <c r="I2763" s="46"/>
      <c r="J2763" s="114"/>
      <c r="K2763" s="114"/>
      <c r="L2763" s="114"/>
      <c r="M2763" s="114"/>
      <c r="N2763" s="114"/>
      <c r="O2763" s="114"/>
      <c r="P2763" s="114"/>
      <c r="Q2763" s="117"/>
      <c r="R2763" s="145">
        <f>Q2763</f>
        <v>0</v>
      </c>
      <c r="S2763" s="58"/>
      <c r="T2763" s="140"/>
      <c r="U2763" s="140"/>
      <c r="V2763" s="378"/>
    </row>
    <row r="2764" spans="1:22" s="276" customFormat="1">
      <c r="A2764" s="1"/>
      <c r="B2764" s="1"/>
      <c r="C2764" s="1"/>
      <c r="D2764" s="1"/>
      <c r="E2764" s="1"/>
      <c r="F2764" s="1"/>
      <c r="G2764" s="60" t="s">
        <v>189</v>
      </c>
      <c r="H2764" s="1"/>
      <c r="I2764" s="46"/>
      <c r="J2764" s="114"/>
      <c r="K2764" s="114"/>
      <c r="L2764" s="114"/>
      <c r="M2764" s="114"/>
      <c r="N2764" s="114"/>
      <c r="O2764" s="114"/>
      <c r="P2764" s="114"/>
      <c r="Q2764" s="145"/>
      <c r="R2764" s="167">
        <f>Q2764</f>
        <v>0</v>
      </c>
      <c r="S2764" s="58"/>
      <c r="T2764" s="140"/>
      <c r="U2764" s="140"/>
      <c r="V2764" s="378"/>
    </row>
    <row r="2765" spans="1:22" s="276" customFormat="1">
      <c r="A2765" s="1"/>
      <c r="B2765" s="1"/>
      <c r="C2765" s="1"/>
      <c r="D2765" s="1"/>
      <c r="E2765" s="1"/>
      <c r="F2765" s="1"/>
      <c r="G2765" s="60" t="s">
        <v>190</v>
      </c>
      <c r="H2765" s="1"/>
      <c r="I2765" s="46"/>
      <c r="J2765" s="114"/>
      <c r="K2765" s="114"/>
      <c r="L2765" s="114"/>
      <c r="M2765" s="114"/>
      <c r="N2765" s="114"/>
      <c r="O2765" s="114"/>
      <c r="P2765" s="114"/>
      <c r="Q2765" s="114"/>
      <c r="R2765" s="167"/>
      <c r="S2765" s="145">
        <f>R2765</f>
        <v>0</v>
      </c>
      <c r="T2765" s="140"/>
      <c r="U2765" s="140"/>
      <c r="V2765" s="378"/>
    </row>
    <row r="2766" spans="1:22" s="276" customFormat="1">
      <c r="A2766" s="1"/>
      <c r="B2766" s="1"/>
      <c r="C2766" s="1"/>
      <c r="D2766" s="1"/>
      <c r="E2766" s="1"/>
      <c r="F2766" s="1"/>
      <c r="G2766" s="60" t="s">
        <v>199</v>
      </c>
      <c r="H2766" s="1"/>
      <c r="I2766" s="46"/>
      <c r="J2766" s="114"/>
      <c r="K2766" s="114"/>
      <c r="L2766" s="114"/>
      <c r="M2766" s="114"/>
      <c r="N2766" s="114"/>
      <c r="O2766" s="114"/>
      <c r="P2766" s="114"/>
      <c r="Q2766" s="114"/>
      <c r="R2766" s="116"/>
      <c r="S2766" s="167">
        <v>0</v>
      </c>
      <c r="T2766" s="140"/>
      <c r="U2766" s="140"/>
      <c r="V2766" s="378"/>
    </row>
    <row r="2767" spans="1:22" s="276" customFormat="1">
      <c r="A2767" s="1"/>
      <c r="B2767" s="1"/>
      <c r="C2767" s="1"/>
      <c r="D2767" s="1"/>
      <c r="E2767" s="1"/>
      <c r="F2767" s="1"/>
      <c r="G2767" s="60" t="s">
        <v>200</v>
      </c>
      <c r="H2767" s="1"/>
      <c r="I2767" s="46"/>
      <c r="J2767" s="114"/>
      <c r="K2767" s="114"/>
      <c r="L2767" s="114"/>
      <c r="M2767" s="114"/>
      <c r="N2767" s="114"/>
      <c r="O2767" s="114"/>
      <c r="P2767" s="114"/>
      <c r="Q2767" s="114"/>
      <c r="R2767" s="114"/>
      <c r="S2767" s="167"/>
      <c r="T2767" s="145">
        <f>S2767</f>
        <v>0</v>
      </c>
      <c r="U2767" s="140"/>
      <c r="V2767" s="378"/>
    </row>
    <row r="2768" spans="1:22" s="276" customFormat="1">
      <c r="A2768" s="1"/>
      <c r="B2768" s="1"/>
      <c r="C2768" s="1"/>
      <c r="D2768" s="1"/>
      <c r="E2768" s="1"/>
      <c r="F2768" s="1"/>
      <c r="G2768" s="60" t="s">
        <v>308</v>
      </c>
      <c r="H2768" s="1"/>
      <c r="I2768" s="46"/>
      <c r="J2768" s="114"/>
      <c r="K2768" s="114"/>
      <c r="L2768" s="114"/>
      <c r="M2768" s="114"/>
      <c r="N2768" s="114"/>
      <c r="O2768" s="114"/>
      <c r="P2768" s="114"/>
      <c r="Q2768" s="114"/>
      <c r="R2768" s="114"/>
      <c r="S2768" s="116">
        <f>T2768</f>
        <v>0</v>
      </c>
      <c r="T2768" s="167">
        <v>0</v>
      </c>
      <c r="U2768" s="140"/>
      <c r="V2768" s="378"/>
    </row>
    <row r="2769" spans="1:22" s="276" customFormat="1">
      <c r="A2769" s="1"/>
      <c r="B2769" s="1"/>
      <c r="C2769" s="1"/>
      <c r="D2769" s="1"/>
      <c r="E2769" s="1"/>
      <c r="F2769" s="1"/>
      <c r="G2769" s="60" t="s">
        <v>307</v>
      </c>
      <c r="H2769" s="1"/>
      <c r="I2769" s="110"/>
      <c r="J2769" s="103"/>
      <c r="K2769" s="103"/>
      <c r="L2769" s="103"/>
      <c r="M2769" s="103"/>
      <c r="N2769" s="103"/>
      <c r="O2769" s="103"/>
      <c r="P2769" s="103"/>
      <c r="Q2769" s="103"/>
      <c r="R2769" s="103"/>
      <c r="S2769" s="103"/>
      <c r="T2769" s="167">
        <v>0</v>
      </c>
      <c r="U2769" s="145">
        <f>T2769</f>
        <v>0</v>
      </c>
      <c r="V2769" s="347">
        <f>U2769</f>
        <v>0</v>
      </c>
    </row>
    <row r="2770" spans="1:22" s="276" customFormat="1">
      <c r="A2770" s="1"/>
      <c r="B2770" s="1"/>
      <c r="C2770" s="1"/>
      <c r="D2770" s="1"/>
      <c r="E2770" s="1"/>
      <c r="F2770" s="1"/>
      <c r="G2770" s="60" t="s">
        <v>318</v>
      </c>
      <c r="H2770" s="1"/>
      <c r="I2770" s="110"/>
      <c r="J2770" s="103"/>
      <c r="K2770" s="103"/>
      <c r="L2770" s="103"/>
      <c r="M2770" s="103"/>
      <c r="N2770" s="103"/>
      <c r="O2770" s="103"/>
      <c r="P2770" s="103"/>
      <c r="Q2770" s="103"/>
      <c r="R2770" s="103"/>
      <c r="S2770" s="103"/>
      <c r="T2770" s="116">
        <f>U2770</f>
        <v>0</v>
      </c>
      <c r="U2770" s="367">
        <v>0</v>
      </c>
      <c r="V2770" s="389">
        <v>0</v>
      </c>
    </row>
    <row r="2771" spans="1:22">
      <c r="G2771" s="60" t="s">
        <v>319</v>
      </c>
      <c r="I2771" s="47"/>
      <c r="J2771" s="188"/>
      <c r="K2771" s="188"/>
      <c r="L2771" s="188"/>
      <c r="M2771" s="188"/>
      <c r="N2771" s="188"/>
      <c r="O2771" s="188"/>
      <c r="P2771" s="188"/>
      <c r="Q2771" s="188"/>
      <c r="R2771" s="188"/>
      <c r="S2771" s="188"/>
      <c r="T2771" s="188"/>
      <c r="U2771" s="391">
        <v>0</v>
      </c>
      <c r="V2771" s="390">
        <v>0</v>
      </c>
    </row>
    <row r="2772" spans="1:22">
      <c r="B2772" s="1" t="s">
        <v>162</v>
      </c>
      <c r="G2772" s="26" t="s">
        <v>17</v>
      </c>
      <c r="I2772" s="7">
        <f xml:space="preserve"> I2753 - I2752</f>
        <v>0</v>
      </c>
      <c r="J2772" s="7">
        <f xml:space="preserve"> J2752 + J2755 - J2754 - J2753</f>
        <v>0</v>
      </c>
      <c r="K2772" s="7">
        <f>K2754 - K2755</f>
        <v>0</v>
      </c>
      <c r="L2772" s="7">
        <f t="shared" ref="L2772:M2772" si="1418">L2754 - L2755</f>
        <v>0</v>
      </c>
      <c r="M2772" s="7">
        <f t="shared" si="1418"/>
        <v>-5468</v>
      </c>
      <c r="N2772" s="7">
        <f>N2755-N2756-N2757</f>
        <v>5468</v>
      </c>
      <c r="O2772" s="7">
        <f t="shared" ref="O2772" si="1419">O2755-O2756-O2757</f>
        <v>0</v>
      </c>
      <c r="P2772" s="148">
        <f t="shared" ref="P2772:Q2772" si="1420">P2755-P2756-P2757</f>
        <v>0</v>
      </c>
      <c r="Q2772" s="148">
        <f t="shared" si="1420"/>
        <v>0</v>
      </c>
      <c r="R2772" s="148">
        <f t="shared" ref="R2772" si="1421">R2755-R2756-R2757</f>
        <v>0</v>
      </c>
      <c r="S2772" s="7">
        <f>S2765+S2766-S2767-S2768</f>
        <v>0</v>
      </c>
      <c r="T2772" s="7">
        <f>T2767-T2768-T2769+T2770</f>
        <v>0</v>
      </c>
      <c r="U2772" s="132">
        <f>U2769-U2770-U2771</f>
        <v>0</v>
      </c>
      <c r="V2772" s="7">
        <f>V2769-V2770-V2771</f>
        <v>0</v>
      </c>
    </row>
    <row r="2773" spans="1:22">
      <c r="G2773" s="6"/>
      <c r="I2773" s="148"/>
      <c r="J2773" s="148"/>
      <c r="K2773" s="148"/>
      <c r="L2773" s="148"/>
      <c r="M2773" s="148"/>
      <c r="N2773" s="148"/>
      <c r="O2773" s="148"/>
      <c r="P2773" s="148"/>
      <c r="Q2773" s="148"/>
      <c r="R2773" s="148"/>
      <c r="S2773" s="148"/>
      <c r="T2773" s="148"/>
      <c r="U2773" s="386"/>
      <c r="V2773" s="148"/>
    </row>
    <row r="2774" spans="1:22">
      <c r="G2774" s="26" t="s">
        <v>12</v>
      </c>
      <c r="H2774" s="55"/>
      <c r="I2774" s="149"/>
      <c r="J2774" s="150"/>
      <c r="K2774" s="150"/>
      <c r="L2774" s="150"/>
      <c r="M2774" s="150"/>
      <c r="N2774" s="150"/>
      <c r="O2774" s="150"/>
      <c r="P2774" s="150"/>
      <c r="Q2774" s="150"/>
      <c r="R2774" s="150"/>
      <c r="S2774" s="150"/>
      <c r="T2774" s="150"/>
      <c r="U2774" s="150"/>
      <c r="V2774" s="384"/>
    </row>
    <row r="2775" spans="1:22">
      <c r="G2775" s="6"/>
      <c r="I2775" s="148"/>
      <c r="J2775" s="148"/>
      <c r="K2775" s="148"/>
      <c r="L2775" s="148"/>
      <c r="M2775" s="148"/>
      <c r="N2775" s="148"/>
      <c r="O2775" s="148"/>
      <c r="P2775" s="148"/>
      <c r="Q2775" s="148"/>
      <c r="R2775" s="148"/>
      <c r="S2775" s="148"/>
      <c r="T2775" s="148"/>
      <c r="U2775" s="148"/>
      <c r="V2775" s="148"/>
    </row>
    <row r="2776" spans="1:22" ht="18.75">
      <c r="C2776" s="1" t="s">
        <v>162</v>
      </c>
      <c r="D2776" s="1" t="s">
        <v>163</v>
      </c>
      <c r="E2776" s="1" t="s">
        <v>107</v>
      </c>
      <c r="F2776" s="9" t="s">
        <v>26</v>
      </c>
      <c r="H2776" s="55"/>
      <c r="I2776" s="151">
        <f xml:space="preserve"> I2733 + I2738 - I2744 + I2772 + I2774</f>
        <v>0</v>
      </c>
      <c r="J2776" s="152">
        <f xml:space="preserve"> J2733 + J2738 - J2744 + J2772 + J2774</f>
        <v>0</v>
      </c>
      <c r="K2776" s="152">
        <f xml:space="preserve"> K2733 + K2738 - K2744 + K2772 + K2774</f>
        <v>0</v>
      </c>
      <c r="L2776" s="152">
        <f t="shared" ref="L2776:S2776" si="1422" xml:space="preserve"> L2733 + L2738 - L2744 + L2772 + L2774</f>
        <v>0</v>
      </c>
      <c r="M2776" s="152">
        <f t="shared" si="1422"/>
        <v>0</v>
      </c>
      <c r="N2776" s="152">
        <f t="shared" si="1422"/>
        <v>5468</v>
      </c>
      <c r="O2776" s="152">
        <f t="shared" si="1422"/>
        <v>0</v>
      </c>
      <c r="P2776" s="152">
        <f t="shared" si="1422"/>
        <v>0</v>
      </c>
      <c r="Q2776" s="152">
        <f t="shared" si="1422"/>
        <v>0</v>
      </c>
      <c r="R2776" s="152">
        <f t="shared" si="1422"/>
        <v>29517</v>
      </c>
      <c r="S2776" s="152">
        <f t="shared" si="1422"/>
        <v>23635</v>
      </c>
      <c r="T2776" s="152">
        <f t="shared" ref="T2776:U2776" si="1423" xml:space="preserve"> T2733 + T2738 - T2744 + T2772 + T2774</f>
        <v>22548</v>
      </c>
      <c r="U2776" s="152">
        <f t="shared" si="1423"/>
        <v>14532</v>
      </c>
      <c r="V2776" s="385">
        <f t="shared" ref="V2776" si="1424" xml:space="preserve"> V2733 + V2738 - V2744 + V2772 + V2774</f>
        <v>24736</v>
      </c>
    </row>
    <row r="2777" spans="1:22">
      <c r="G2777" s="6"/>
      <c r="I2777" s="7"/>
      <c r="J2777" s="7"/>
      <c r="K2777" s="7"/>
      <c r="L2777" s="23"/>
      <c r="M2777" s="23"/>
      <c r="N2777" s="23"/>
      <c r="O2777" s="23"/>
      <c r="P2777" s="23"/>
      <c r="Q2777" s="23"/>
      <c r="R2777" s="23"/>
      <c r="S2777" s="23"/>
      <c r="T2777" s="23"/>
      <c r="U2777" s="23"/>
      <c r="V2777" s="23"/>
    </row>
    <row r="2778" spans="1:22" ht="15.75" thickBot="1">
      <c r="S2778" s="1"/>
    </row>
    <row r="2779" spans="1:22" ht="15.75" thickBot="1">
      <c r="A2779" s="276"/>
      <c r="B2779" s="276"/>
      <c r="C2779" s="276"/>
      <c r="D2779" s="276"/>
      <c r="E2779" s="276"/>
      <c r="F2779" s="342"/>
      <c r="G2779" s="342"/>
      <c r="H2779" s="342"/>
      <c r="I2779" s="342"/>
      <c r="J2779" s="342"/>
      <c r="K2779" s="342"/>
      <c r="L2779" s="342"/>
      <c r="M2779" s="342"/>
      <c r="N2779" s="342"/>
      <c r="O2779" s="342"/>
      <c r="P2779" s="342"/>
      <c r="Q2779" s="342"/>
      <c r="R2779" s="342"/>
      <c r="S2779" s="342"/>
      <c r="T2779" s="342"/>
      <c r="U2779" s="342"/>
      <c r="V2779" s="342"/>
    </row>
    <row r="2780" spans="1:22" ht="21" thickBot="1">
      <c r="A2780" s="276"/>
      <c r="B2780" s="276"/>
      <c r="C2780" s="276"/>
      <c r="D2780" s="276"/>
      <c r="E2780" s="276"/>
      <c r="F2780" s="279" t="s">
        <v>4</v>
      </c>
      <c r="G2780" s="279"/>
      <c r="H2780" s="280" t="s">
        <v>264</v>
      </c>
      <c r="I2780" s="343"/>
      <c r="J2780" s="281"/>
      <c r="K2780" s="281"/>
      <c r="L2780" s="281"/>
      <c r="M2780" s="281"/>
      <c r="N2780" s="281"/>
      <c r="O2780" s="281"/>
      <c r="P2780" s="281"/>
      <c r="Q2780" s="281"/>
      <c r="R2780" s="281"/>
      <c r="S2780" s="281"/>
      <c r="T2780" s="281"/>
      <c r="U2780" s="281"/>
      <c r="V2780" s="281"/>
    </row>
    <row r="2781" spans="1:22">
      <c r="A2781" s="276"/>
      <c r="B2781" s="276"/>
      <c r="C2781" s="276"/>
      <c r="D2781" s="276"/>
      <c r="E2781" s="276"/>
      <c r="F2781" s="281"/>
      <c r="G2781" s="281"/>
      <c r="H2781" s="281"/>
      <c r="I2781" s="281"/>
      <c r="J2781" s="281"/>
      <c r="K2781" s="281"/>
      <c r="L2781" s="281"/>
      <c r="M2781" s="281"/>
      <c r="N2781" s="281"/>
      <c r="O2781" s="281"/>
      <c r="P2781" s="281"/>
      <c r="Q2781" s="281"/>
      <c r="R2781" s="281"/>
      <c r="S2781" s="281"/>
      <c r="T2781" s="281"/>
      <c r="U2781" s="281"/>
      <c r="V2781" s="281"/>
    </row>
    <row r="2782" spans="1:22" ht="18">
      <c r="A2782" s="276"/>
      <c r="B2782" s="276"/>
      <c r="C2782" s="276"/>
      <c r="D2782" s="276"/>
      <c r="E2782" s="276"/>
      <c r="F2782" s="282" t="s">
        <v>21</v>
      </c>
      <c r="G2782" s="282"/>
      <c r="H2782" s="281"/>
      <c r="I2782" s="290">
        <v>2011</v>
      </c>
      <c r="J2782" s="290">
        <f>I2782+1</f>
        <v>2012</v>
      </c>
      <c r="K2782" s="290">
        <f t="shared" ref="K2782" si="1425">J2782+1</f>
        <v>2013</v>
      </c>
      <c r="L2782" s="290">
        <f t="shared" ref="L2782" si="1426">K2782+1</f>
        <v>2014</v>
      </c>
      <c r="M2782" s="290">
        <f>L2782+1</f>
        <v>2015</v>
      </c>
      <c r="N2782" s="290">
        <f t="shared" ref="N2782" si="1427">M2782+1</f>
        <v>2016</v>
      </c>
      <c r="O2782" s="290">
        <f t="shared" ref="O2782" si="1428">N2782+1</f>
        <v>2017</v>
      </c>
      <c r="P2782" s="290">
        <f t="shared" ref="P2782" si="1429">O2782+1</f>
        <v>2018</v>
      </c>
      <c r="Q2782" s="290">
        <f t="shared" ref="Q2782" si="1430">P2782+1</f>
        <v>2019</v>
      </c>
      <c r="R2782" s="290">
        <f t="shared" ref="R2782" si="1431">Q2782+1</f>
        <v>2020</v>
      </c>
      <c r="S2782" s="290">
        <f>R2782+1</f>
        <v>2021</v>
      </c>
      <c r="T2782" s="290">
        <f>S2782+1</f>
        <v>2022</v>
      </c>
      <c r="U2782" s="290">
        <f>T2782+1</f>
        <v>2023</v>
      </c>
      <c r="V2782" s="290">
        <f>U2782+1</f>
        <v>2024</v>
      </c>
    </row>
    <row r="2783" spans="1:22">
      <c r="A2783" s="276"/>
      <c r="B2783" s="276"/>
      <c r="C2783" s="276"/>
      <c r="D2783" s="276"/>
      <c r="E2783" s="276"/>
      <c r="F2783" s="281"/>
      <c r="G2783" s="283" t="str">
        <f>"Total MWh Produced / Purchased from " &amp; H2780</f>
        <v>Total MWh Produced / Purchased from Sage Solar I</v>
      </c>
      <c r="H2783" s="284"/>
      <c r="I2783" s="291"/>
      <c r="J2783" s="292"/>
      <c r="K2783" s="292"/>
      <c r="L2783" s="292"/>
      <c r="M2783" s="292"/>
      <c r="N2783" s="292"/>
      <c r="O2783" s="292"/>
      <c r="P2783" s="292"/>
      <c r="Q2783" s="292"/>
      <c r="R2783" s="292"/>
      <c r="S2783" s="292">
        <v>40662</v>
      </c>
      <c r="T2783" s="292">
        <v>0</v>
      </c>
      <c r="U2783" s="292">
        <v>0</v>
      </c>
      <c r="V2783" s="394">
        <v>0</v>
      </c>
    </row>
    <row r="2784" spans="1:22">
      <c r="A2784" s="276"/>
      <c r="B2784" s="276"/>
      <c r="C2784" s="276"/>
      <c r="D2784" s="276"/>
      <c r="E2784" s="276"/>
      <c r="F2784" s="281"/>
      <c r="G2784" s="283" t="s">
        <v>25</v>
      </c>
      <c r="H2784" s="284"/>
      <c r="I2784" s="293"/>
      <c r="J2784" s="294"/>
      <c r="K2784" s="294"/>
      <c r="L2784" s="294"/>
      <c r="M2784" s="294"/>
      <c r="N2784" s="294"/>
      <c r="O2784" s="294"/>
      <c r="P2784" s="294"/>
      <c r="Q2784" s="294"/>
      <c r="R2784" s="294"/>
      <c r="S2784" s="294">
        <v>1</v>
      </c>
      <c r="T2784" s="294">
        <v>1</v>
      </c>
      <c r="U2784" s="294">
        <v>1</v>
      </c>
      <c r="V2784" s="395">
        <v>1</v>
      </c>
    </row>
    <row r="2785" spans="1:22">
      <c r="A2785" s="276"/>
      <c r="B2785" s="276"/>
      <c r="C2785" s="276"/>
      <c r="D2785" s="276"/>
      <c r="E2785" s="276"/>
      <c r="F2785" s="281"/>
      <c r="G2785" s="283" t="s">
        <v>20</v>
      </c>
      <c r="H2785" s="284"/>
      <c r="I2785" s="295"/>
      <c r="J2785" s="296"/>
      <c r="K2785" s="296"/>
      <c r="L2785" s="296"/>
      <c r="M2785" s="296"/>
      <c r="N2785" s="296"/>
      <c r="O2785" s="296"/>
      <c r="P2785" s="296"/>
      <c r="Q2785" s="296"/>
      <c r="R2785" s="296"/>
      <c r="S2785" s="296">
        <v>0</v>
      </c>
      <c r="T2785" s="296">
        <v>0</v>
      </c>
      <c r="U2785" s="296">
        <v>0</v>
      </c>
      <c r="V2785" s="396">
        <v>0</v>
      </c>
    </row>
    <row r="2786" spans="1:22">
      <c r="A2786" s="361" t="s">
        <v>231</v>
      </c>
      <c r="B2786" s="276"/>
      <c r="C2786" s="276"/>
      <c r="D2786" s="276"/>
      <c r="E2786" s="276"/>
      <c r="F2786" s="281"/>
      <c r="G2786" s="285" t="s">
        <v>22</v>
      </c>
      <c r="H2786" s="286"/>
      <c r="I2786" s="297">
        <v>0</v>
      </c>
      <c r="J2786" s="297">
        <v>0</v>
      </c>
      <c r="K2786" s="297">
        <v>0</v>
      </c>
      <c r="L2786" s="297">
        <v>0</v>
      </c>
      <c r="M2786" s="297">
        <v>0</v>
      </c>
      <c r="N2786" s="298">
        <v>0</v>
      </c>
      <c r="O2786" s="298">
        <v>0</v>
      </c>
      <c r="P2786" s="298">
        <v>0</v>
      </c>
      <c r="Q2786" s="298">
        <f t="shared" ref="Q2786:V2786" si="1432">Q2783*Q2785</f>
        <v>0</v>
      </c>
      <c r="R2786" s="298">
        <f t="shared" si="1432"/>
        <v>0</v>
      </c>
      <c r="S2786" s="298">
        <f t="shared" si="1432"/>
        <v>0</v>
      </c>
      <c r="T2786" s="298">
        <f t="shared" si="1432"/>
        <v>0</v>
      </c>
      <c r="U2786" s="298">
        <f t="shared" si="1432"/>
        <v>0</v>
      </c>
      <c r="V2786" s="298">
        <f t="shared" si="1432"/>
        <v>0</v>
      </c>
    </row>
    <row r="2787" spans="1:22">
      <c r="A2787" s="276"/>
      <c r="B2787" s="276"/>
      <c r="C2787" s="276"/>
      <c r="D2787" s="276"/>
      <c r="E2787" s="276"/>
      <c r="F2787" s="281"/>
      <c r="G2787" s="281"/>
      <c r="H2787" s="281"/>
      <c r="I2787" s="299"/>
      <c r="J2787" s="299"/>
      <c r="K2787" s="299"/>
      <c r="L2787" s="299"/>
      <c r="M2787" s="299"/>
      <c r="N2787" s="300"/>
      <c r="O2787" s="300"/>
      <c r="P2787" s="300"/>
      <c r="Q2787" s="300"/>
      <c r="R2787" s="300"/>
      <c r="S2787" s="300"/>
      <c r="T2787" s="300"/>
      <c r="U2787" s="300"/>
      <c r="V2787" s="300"/>
    </row>
    <row r="2788" spans="1:22" ht="18">
      <c r="A2788" s="276"/>
      <c r="B2788" s="276"/>
      <c r="C2788" s="276"/>
      <c r="D2788" s="276"/>
      <c r="E2788" s="276"/>
      <c r="F2788" s="282" t="s">
        <v>118</v>
      </c>
      <c r="G2788" s="281"/>
      <c r="H2788" s="281"/>
      <c r="I2788" s="290">
        <v>2011</v>
      </c>
      <c r="J2788" s="290">
        <f>I2788+1</f>
        <v>2012</v>
      </c>
      <c r="K2788" s="290">
        <f t="shared" ref="K2788" si="1433">J2788+1</f>
        <v>2013</v>
      </c>
      <c r="L2788" s="290">
        <f t="shared" ref="L2788" si="1434">K2788+1</f>
        <v>2014</v>
      </c>
      <c r="M2788" s="290">
        <f>L2788+1</f>
        <v>2015</v>
      </c>
      <c r="N2788" s="290">
        <f t="shared" ref="N2788" si="1435">M2788+1</f>
        <v>2016</v>
      </c>
      <c r="O2788" s="290">
        <f t="shared" ref="O2788" si="1436">N2788+1</f>
        <v>2017</v>
      </c>
      <c r="P2788" s="290">
        <f t="shared" ref="P2788" si="1437">O2788+1</f>
        <v>2018</v>
      </c>
      <c r="Q2788" s="290">
        <f t="shared" ref="Q2788" si="1438">P2788+1</f>
        <v>2019</v>
      </c>
      <c r="R2788" s="290">
        <f t="shared" ref="R2788" si="1439">Q2788+1</f>
        <v>2020</v>
      </c>
      <c r="S2788" s="290">
        <f>R2788+1</f>
        <v>2021</v>
      </c>
      <c r="T2788" s="290">
        <f>S2788+1</f>
        <v>2022</v>
      </c>
      <c r="U2788" s="290">
        <f>T2788+1</f>
        <v>2023</v>
      </c>
      <c r="V2788" s="290">
        <f>U2788+1</f>
        <v>2024</v>
      </c>
    </row>
    <row r="2789" spans="1:22">
      <c r="A2789" s="276"/>
      <c r="B2789" s="276"/>
      <c r="C2789" s="276"/>
      <c r="D2789" s="276"/>
      <c r="E2789" s="276"/>
      <c r="F2789" s="281"/>
      <c r="G2789" s="283" t="s">
        <v>10</v>
      </c>
      <c r="H2789" s="284"/>
      <c r="I2789" s="301">
        <f>IF($J60= "Eligible", I2786 * 'Facility Detail'!$G$3472, 0 )</f>
        <v>0</v>
      </c>
      <c r="J2789" s="302">
        <f>IF($J60= "Eligible", J2786 * 'Facility Detail'!$G$3472, 0 )</f>
        <v>0</v>
      </c>
      <c r="K2789" s="302">
        <f>IF($J60= "Eligible", K2786 * 'Facility Detail'!$G$3472, 0 )</f>
        <v>0</v>
      </c>
      <c r="L2789" s="302">
        <f>IF($J60= "Eligible", L2786 * 'Facility Detail'!$G$3472, 0 )</f>
        <v>0</v>
      </c>
      <c r="M2789" s="302">
        <f>IF($J60= "Eligible", M2786 * 'Facility Detail'!$G$3472, 0 )</f>
        <v>0</v>
      </c>
      <c r="N2789" s="302">
        <f>IF($J60= "Eligible", N2786 * 'Facility Detail'!$G$3472, 0 )</f>
        <v>0</v>
      </c>
      <c r="O2789" s="302">
        <f>IF($J60= "Eligible", O2786 * 'Facility Detail'!$G$3472, 0 )</f>
        <v>0</v>
      </c>
      <c r="P2789" s="302">
        <f>IF($J60= "Eligible", P2786 * 'Facility Detail'!$G$3472, 0 )</f>
        <v>0</v>
      </c>
      <c r="Q2789" s="302">
        <f>IF($J60= "Eligible", Q2786 * 'Facility Detail'!$G$3472, 0 )</f>
        <v>0</v>
      </c>
      <c r="R2789" s="302">
        <f>IF($J60= "Eligible", R2786 * 'Facility Detail'!$G$3472, 0 )</f>
        <v>0</v>
      </c>
      <c r="S2789" s="302">
        <f>IF($J60= "Eligible", S2786 * 'Facility Detail'!$G$3472, 0 )</f>
        <v>0</v>
      </c>
      <c r="T2789" s="302">
        <f>IF($J60= "Eligible", T2786 * 'Facility Detail'!$G$3472, 0 )</f>
        <v>0</v>
      </c>
      <c r="U2789" s="302">
        <f>IF($J60= "Eligible", U2786 * 'Facility Detail'!$G$3472, 0 )</f>
        <v>0</v>
      </c>
      <c r="V2789" s="397">
        <f>IF($J60= "Eligible", V2786 * 'Facility Detail'!$G$3472, 0 )</f>
        <v>0</v>
      </c>
    </row>
    <row r="2790" spans="1:22">
      <c r="A2790" s="276"/>
      <c r="B2790" s="276"/>
      <c r="C2790" s="276"/>
      <c r="D2790" s="276"/>
      <c r="E2790" s="276"/>
      <c r="F2790" s="281"/>
      <c r="G2790" s="283" t="s">
        <v>6</v>
      </c>
      <c r="H2790" s="284"/>
      <c r="I2790" s="303">
        <f t="shared" ref="I2790:V2790" si="1440">IF($K60= "Eligible", I2786, 0 )</f>
        <v>0</v>
      </c>
      <c r="J2790" s="304">
        <f t="shared" si="1440"/>
        <v>0</v>
      </c>
      <c r="K2790" s="304">
        <f t="shared" si="1440"/>
        <v>0</v>
      </c>
      <c r="L2790" s="304">
        <f t="shared" si="1440"/>
        <v>0</v>
      </c>
      <c r="M2790" s="304">
        <f t="shared" si="1440"/>
        <v>0</v>
      </c>
      <c r="N2790" s="304">
        <f t="shared" si="1440"/>
        <v>0</v>
      </c>
      <c r="O2790" s="304">
        <f t="shared" si="1440"/>
        <v>0</v>
      </c>
      <c r="P2790" s="304">
        <f t="shared" si="1440"/>
        <v>0</v>
      </c>
      <c r="Q2790" s="304">
        <f t="shared" si="1440"/>
        <v>0</v>
      </c>
      <c r="R2790" s="304">
        <f t="shared" si="1440"/>
        <v>0</v>
      </c>
      <c r="S2790" s="304">
        <f t="shared" si="1440"/>
        <v>0</v>
      </c>
      <c r="T2790" s="304">
        <f t="shared" si="1440"/>
        <v>0</v>
      </c>
      <c r="U2790" s="304">
        <f t="shared" si="1440"/>
        <v>0</v>
      </c>
      <c r="V2790" s="398">
        <f t="shared" si="1440"/>
        <v>0</v>
      </c>
    </row>
    <row r="2791" spans="1:22">
      <c r="A2791" s="276"/>
      <c r="B2791" s="276"/>
      <c r="C2791" s="276"/>
      <c r="D2791" s="276"/>
      <c r="E2791" s="276"/>
      <c r="F2791" s="281"/>
      <c r="G2791" s="285" t="s">
        <v>120</v>
      </c>
      <c r="H2791" s="286"/>
      <c r="I2791" s="305">
        <f>SUM(I2789:I2790)</f>
        <v>0</v>
      </c>
      <c r="J2791" s="306">
        <f t="shared" ref="J2791:S2791" si="1441">SUM(J2789:J2790)</f>
        <v>0</v>
      </c>
      <c r="K2791" s="306">
        <f t="shared" si="1441"/>
        <v>0</v>
      </c>
      <c r="L2791" s="306">
        <f t="shared" si="1441"/>
        <v>0</v>
      </c>
      <c r="M2791" s="306">
        <f t="shared" si="1441"/>
        <v>0</v>
      </c>
      <c r="N2791" s="306">
        <f t="shared" si="1441"/>
        <v>0</v>
      </c>
      <c r="O2791" s="306">
        <f t="shared" si="1441"/>
        <v>0</v>
      </c>
      <c r="P2791" s="306">
        <f t="shared" si="1441"/>
        <v>0</v>
      </c>
      <c r="Q2791" s="306">
        <f t="shared" si="1441"/>
        <v>0</v>
      </c>
      <c r="R2791" s="306">
        <f t="shared" si="1441"/>
        <v>0</v>
      </c>
      <c r="S2791" s="306">
        <f t="shared" si="1441"/>
        <v>0</v>
      </c>
      <c r="T2791" s="306">
        <f t="shared" ref="T2791:U2791" si="1442">SUM(T2789:T2790)</f>
        <v>0</v>
      </c>
      <c r="U2791" s="306">
        <f t="shared" si="1442"/>
        <v>0</v>
      </c>
      <c r="V2791" s="306">
        <f t="shared" ref="V2791" si="1443">SUM(V2789:V2790)</f>
        <v>0</v>
      </c>
    </row>
    <row r="2792" spans="1:22">
      <c r="A2792" s="276"/>
      <c r="B2792" s="276"/>
      <c r="C2792" s="276"/>
      <c r="D2792" s="276"/>
      <c r="E2792" s="276"/>
      <c r="F2792" s="281"/>
      <c r="G2792" s="281"/>
      <c r="H2792" s="281"/>
      <c r="I2792" s="307"/>
      <c r="J2792" s="308"/>
      <c r="K2792" s="308"/>
      <c r="L2792" s="308"/>
      <c r="M2792" s="308"/>
      <c r="N2792" s="308"/>
      <c r="O2792" s="308"/>
      <c r="P2792" s="308"/>
      <c r="Q2792" s="308"/>
      <c r="R2792" s="308"/>
      <c r="S2792" s="308"/>
      <c r="T2792" s="308"/>
      <c r="U2792" s="308"/>
      <c r="V2792" s="308"/>
    </row>
    <row r="2793" spans="1:22" ht="18">
      <c r="A2793" s="276"/>
      <c r="B2793" s="276"/>
      <c r="C2793" s="276"/>
      <c r="D2793" s="276"/>
      <c r="E2793" s="276"/>
      <c r="F2793" s="282" t="s">
        <v>30</v>
      </c>
      <c r="G2793" s="281"/>
      <c r="H2793" s="281"/>
      <c r="I2793" s="290">
        <v>2011</v>
      </c>
      <c r="J2793" s="290">
        <f>I2793+1</f>
        <v>2012</v>
      </c>
      <c r="K2793" s="290">
        <f t="shared" ref="K2793" si="1444">J2793+1</f>
        <v>2013</v>
      </c>
      <c r="L2793" s="290">
        <f t="shared" ref="L2793" si="1445">K2793+1</f>
        <v>2014</v>
      </c>
      <c r="M2793" s="290">
        <f>L2793+1</f>
        <v>2015</v>
      </c>
      <c r="N2793" s="290">
        <f t="shared" ref="N2793" si="1446">M2793+1</f>
        <v>2016</v>
      </c>
      <c r="O2793" s="290">
        <f t="shared" ref="O2793" si="1447">N2793+1</f>
        <v>2017</v>
      </c>
      <c r="P2793" s="290">
        <f t="shared" ref="P2793" si="1448">O2793+1</f>
        <v>2018</v>
      </c>
      <c r="Q2793" s="290">
        <f t="shared" ref="Q2793" si="1449">P2793+1</f>
        <v>2019</v>
      </c>
      <c r="R2793" s="290">
        <f t="shared" ref="R2793" si="1450">Q2793+1</f>
        <v>2020</v>
      </c>
      <c r="S2793" s="290">
        <f>R2793+1</f>
        <v>2021</v>
      </c>
      <c r="T2793" s="290">
        <f>S2793+1</f>
        <v>2022</v>
      </c>
      <c r="U2793" s="290">
        <f>T2793+1</f>
        <v>2023</v>
      </c>
      <c r="V2793" s="290">
        <f>U2793+1</f>
        <v>2024</v>
      </c>
    </row>
    <row r="2794" spans="1:22">
      <c r="A2794" s="276"/>
      <c r="B2794" s="276"/>
      <c r="C2794" s="276"/>
      <c r="D2794" s="276"/>
      <c r="E2794" s="276"/>
      <c r="F2794" s="281"/>
      <c r="G2794" s="283" t="s">
        <v>47</v>
      </c>
      <c r="H2794" s="284"/>
      <c r="I2794" s="309"/>
      <c r="J2794" s="310"/>
      <c r="K2794" s="310"/>
      <c r="L2794" s="310"/>
      <c r="M2794" s="310"/>
      <c r="N2794" s="310"/>
      <c r="O2794" s="310"/>
      <c r="P2794" s="310"/>
      <c r="Q2794" s="310"/>
      <c r="R2794" s="310"/>
      <c r="S2794" s="310"/>
      <c r="T2794" s="310"/>
      <c r="U2794" s="310"/>
      <c r="V2794" s="399"/>
    </row>
    <row r="2795" spans="1:22">
      <c r="A2795" s="276"/>
      <c r="B2795" s="276"/>
      <c r="C2795" s="276"/>
      <c r="D2795" s="276"/>
      <c r="E2795" s="276"/>
      <c r="F2795" s="281"/>
      <c r="G2795" s="287" t="s">
        <v>23</v>
      </c>
      <c r="H2795" s="288"/>
      <c r="I2795" s="311"/>
      <c r="J2795" s="312"/>
      <c r="K2795" s="312"/>
      <c r="L2795" s="312"/>
      <c r="M2795" s="312"/>
      <c r="N2795" s="312"/>
      <c r="O2795" s="312"/>
      <c r="P2795" s="312"/>
      <c r="Q2795" s="312"/>
      <c r="R2795" s="312"/>
      <c r="S2795" s="312"/>
      <c r="T2795" s="312"/>
      <c r="U2795" s="312"/>
      <c r="V2795" s="400"/>
    </row>
    <row r="2796" spans="1:22">
      <c r="A2796" s="276"/>
      <c r="B2796" s="276"/>
      <c r="C2796" s="276"/>
      <c r="D2796" s="276"/>
      <c r="E2796" s="276"/>
      <c r="F2796" s="281"/>
      <c r="G2796" s="287" t="s">
        <v>89</v>
      </c>
      <c r="H2796" s="289"/>
      <c r="I2796" s="313"/>
      <c r="J2796" s="314"/>
      <c r="K2796" s="314"/>
      <c r="L2796" s="314"/>
      <c r="M2796" s="314"/>
      <c r="N2796" s="314"/>
      <c r="O2796" s="314"/>
      <c r="P2796" s="314"/>
      <c r="Q2796" s="314"/>
      <c r="R2796" s="314"/>
      <c r="S2796" s="314"/>
      <c r="T2796" s="314"/>
      <c r="U2796" s="314"/>
      <c r="V2796" s="401"/>
    </row>
    <row r="2797" spans="1:22">
      <c r="A2797" s="276"/>
      <c r="B2797" s="276"/>
      <c r="C2797" s="276"/>
      <c r="D2797" s="276"/>
      <c r="E2797" s="276"/>
      <c r="F2797" s="281"/>
      <c r="G2797" s="285" t="s">
        <v>90</v>
      </c>
      <c r="H2797" s="281"/>
      <c r="I2797" s="315">
        <v>0</v>
      </c>
      <c r="J2797" s="315">
        <v>0</v>
      </c>
      <c r="K2797" s="315">
        <v>0</v>
      </c>
      <c r="L2797" s="315">
        <v>0</v>
      </c>
      <c r="M2797" s="315">
        <v>0</v>
      </c>
      <c r="N2797" s="315">
        <v>0</v>
      </c>
      <c r="O2797" s="315">
        <v>0</v>
      </c>
      <c r="P2797" s="315">
        <v>0</v>
      </c>
      <c r="Q2797" s="315">
        <v>0</v>
      </c>
      <c r="R2797" s="315">
        <v>0</v>
      </c>
      <c r="S2797" s="315">
        <v>0</v>
      </c>
      <c r="T2797" s="315">
        <v>0</v>
      </c>
      <c r="U2797" s="409">
        <v>0</v>
      </c>
      <c r="V2797" s="315">
        <v>0</v>
      </c>
    </row>
    <row r="2798" spans="1:22">
      <c r="A2798" s="276"/>
      <c r="B2798" s="276"/>
      <c r="C2798" s="276"/>
      <c r="D2798" s="276"/>
      <c r="E2798" s="276"/>
      <c r="F2798" s="281"/>
      <c r="G2798" s="286"/>
      <c r="H2798" s="281"/>
      <c r="I2798" s="315"/>
      <c r="J2798" s="315"/>
      <c r="K2798" s="315"/>
      <c r="L2798" s="316"/>
      <c r="M2798" s="316"/>
      <c r="N2798" s="316"/>
      <c r="O2798" s="316"/>
      <c r="P2798" s="316"/>
      <c r="Q2798" s="316"/>
      <c r="R2798" s="316"/>
      <c r="S2798" s="316"/>
      <c r="T2798" s="316"/>
      <c r="U2798" s="316"/>
      <c r="V2798" s="316"/>
    </row>
    <row r="2799" spans="1:22" ht="18">
      <c r="A2799" s="276"/>
      <c r="B2799" s="276"/>
      <c r="C2799" s="276"/>
      <c r="D2799" s="276"/>
      <c r="E2799" s="276"/>
      <c r="F2799" s="282" t="s">
        <v>100</v>
      </c>
      <c r="G2799" s="281"/>
      <c r="H2799" s="281"/>
      <c r="I2799" s="290">
        <f>'Facility Detail'!$G$3475</f>
        <v>2011</v>
      </c>
      <c r="J2799" s="290">
        <f>I2799+1</f>
        <v>2012</v>
      </c>
      <c r="K2799" s="290">
        <f t="shared" ref="K2799" si="1451">J2799+1</f>
        <v>2013</v>
      </c>
      <c r="L2799" s="290">
        <f t="shared" ref="L2799" si="1452">K2799+1</f>
        <v>2014</v>
      </c>
      <c r="M2799" s="290">
        <f>L2799+1</f>
        <v>2015</v>
      </c>
      <c r="N2799" s="290">
        <f t="shared" ref="N2799" si="1453">M2799+1</f>
        <v>2016</v>
      </c>
      <c r="O2799" s="290">
        <f t="shared" ref="O2799" si="1454">N2799+1</f>
        <v>2017</v>
      </c>
      <c r="P2799" s="290">
        <f t="shared" ref="P2799" si="1455">O2799+1</f>
        <v>2018</v>
      </c>
      <c r="Q2799" s="290">
        <f t="shared" ref="Q2799" si="1456">P2799+1</f>
        <v>2019</v>
      </c>
      <c r="R2799" s="290">
        <f t="shared" ref="R2799" si="1457">Q2799+1</f>
        <v>2020</v>
      </c>
      <c r="S2799" s="290">
        <f>R2799+1</f>
        <v>2021</v>
      </c>
      <c r="T2799" s="290">
        <f>S2799+1</f>
        <v>2022</v>
      </c>
      <c r="U2799" s="290">
        <f>T2799+1</f>
        <v>2023</v>
      </c>
      <c r="V2799" s="290">
        <f>U2799+1</f>
        <v>2024</v>
      </c>
    </row>
    <row r="2800" spans="1:22">
      <c r="A2800" s="276"/>
      <c r="B2800" s="276"/>
      <c r="C2800" s="276"/>
      <c r="D2800" s="276"/>
      <c r="E2800" s="276"/>
      <c r="F2800" s="281"/>
      <c r="G2800" s="283" t="s">
        <v>68</v>
      </c>
      <c r="H2800" s="284"/>
      <c r="I2800" s="291"/>
      <c r="J2800" s="317">
        <f>I2800</f>
        <v>0</v>
      </c>
      <c r="K2800" s="318"/>
      <c r="L2800" s="318"/>
      <c r="M2800" s="318"/>
      <c r="N2800" s="318"/>
      <c r="O2800" s="318"/>
      <c r="P2800" s="318"/>
      <c r="Q2800" s="318"/>
      <c r="R2800" s="318"/>
      <c r="S2800" s="318"/>
      <c r="T2800" s="348"/>
      <c r="U2800" s="348"/>
      <c r="V2800" s="402"/>
    </row>
    <row r="2801" spans="1:22">
      <c r="A2801" s="276"/>
      <c r="B2801" s="276"/>
      <c r="C2801" s="276"/>
      <c r="D2801" s="276"/>
      <c r="E2801" s="276"/>
      <c r="F2801" s="281"/>
      <c r="G2801" s="283" t="s">
        <v>69</v>
      </c>
      <c r="H2801" s="284"/>
      <c r="I2801" s="319">
        <f>J2801</f>
        <v>0</v>
      </c>
      <c r="J2801" s="320"/>
      <c r="K2801" s="321"/>
      <c r="L2801" s="321"/>
      <c r="M2801" s="321"/>
      <c r="N2801" s="321"/>
      <c r="O2801" s="321"/>
      <c r="P2801" s="321"/>
      <c r="Q2801" s="321"/>
      <c r="R2801" s="321"/>
      <c r="S2801" s="321"/>
      <c r="T2801" s="349"/>
      <c r="U2801" s="349"/>
      <c r="V2801" s="403"/>
    </row>
    <row r="2802" spans="1:22">
      <c r="A2802" s="276"/>
      <c r="B2802" s="276"/>
      <c r="C2802" s="276"/>
      <c r="D2802" s="276"/>
      <c r="E2802" s="276"/>
      <c r="F2802" s="281"/>
      <c r="G2802" s="283" t="s">
        <v>70</v>
      </c>
      <c r="H2802" s="284"/>
      <c r="I2802" s="322"/>
      <c r="J2802" s="320">
        <f>J2786</f>
        <v>0</v>
      </c>
      <c r="K2802" s="323">
        <f>J2802</f>
        <v>0</v>
      </c>
      <c r="L2802" s="321"/>
      <c r="M2802" s="321"/>
      <c r="N2802" s="321"/>
      <c r="O2802" s="321"/>
      <c r="P2802" s="321"/>
      <c r="Q2802" s="321"/>
      <c r="R2802" s="321"/>
      <c r="S2802" s="321"/>
      <c r="T2802" s="349"/>
      <c r="U2802" s="349"/>
      <c r="V2802" s="403"/>
    </row>
    <row r="2803" spans="1:22">
      <c r="A2803" s="276"/>
      <c r="B2803" s="276"/>
      <c r="C2803" s="276"/>
      <c r="D2803" s="276"/>
      <c r="E2803" s="276"/>
      <c r="F2803" s="281"/>
      <c r="G2803" s="283" t="s">
        <v>71</v>
      </c>
      <c r="H2803" s="284"/>
      <c r="I2803" s="322"/>
      <c r="J2803" s="323">
        <f>K2803</f>
        <v>0</v>
      </c>
      <c r="K2803" s="320"/>
      <c r="L2803" s="321"/>
      <c r="M2803" s="321"/>
      <c r="N2803" s="321"/>
      <c r="O2803" s="321"/>
      <c r="P2803" s="321"/>
      <c r="Q2803" s="321"/>
      <c r="R2803" s="321"/>
      <c r="S2803" s="321"/>
      <c r="T2803" s="349"/>
      <c r="U2803" s="349"/>
      <c r="V2803" s="403"/>
    </row>
    <row r="2804" spans="1:22">
      <c r="A2804" s="276"/>
      <c r="B2804" s="276"/>
      <c r="C2804" s="276"/>
      <c r="D2804" s="276"/>
      <c r="E2804" s="276"/>
      <c r="F2804" s="281"/>
      <c r="G2804" s="283" t="s">
        <v>170</v>
      </c>
      <c r="H2804" s="281"/>
      <c r="I2804" s="322"/>
      <c r="J2804" s="324"/>
      <c r="K2804" s="320">
        <f>K2786</f>
        <v>0</v>
      </c>
      <c r="L2804" s="325">
        <f>K2804</f>
        <v>0</v>
      </c>
      <c r="M2804" s="321"/>
      <c r="N2804" s="321"/>
      <c r="O2804" s="321"/>
      <c r="P2804" s="321"/>
      <c r="Q2804" s="321"/>
      <c r="R2804" s="321"/>
      <c r="S2804" s="321"/>
      <c r="T2804" s="350"/>
      <c r="U2804" s="350"/>
      <c r="V2804" s="404"/>
    </row>
    <row r="2805" spans="1:22">
      <c r="A2805" s="276"/>
      <c r="B2805" s="276"/>
      <c r="C2805" s="276"/>
      <c r="D2805" s="276"/>
      <c r="E2805" s="276"/>
      <c r="F2805" s="281"/>
      <c r="G2805" s="283" t="s">
        <v>171</v>
      </c>
      <c r="H2805" s="281"/>
      <c r="I2805" s="322"/>
      <c r="J2805" s="324"/>
      <c r="K2805" s="323">
        <f>L2805</f>
        <v>0</v>
      </c>
      <c r="L2805" s="320"/>
      <c r="M2805" s="321"/>
      <c r="N2805" s="321"/>
      <c r="O2805" s="321"/>
      <c r="P2805" s="321"/>
      <c r="Q2805" s="321"/>
      <c r="R2805" s="321"/>
      <c r="S2805" s="321"/>
      <c r="T2805" s="350"/>
      <c r="U2805" s="350"/>
      <c r="V2805" s="404"/>
    </row>
    <row r="2806" spans="1:22">
      <c r="A2806" s="276"/>
      <c r="B2806" s="276"/>
      <c r="C2806" s="276"/>
      <c r="D2806" s="276"/>
      <c r="E2806" s="276"/>
      <c r="F2806" s="281"/>
      <c r="G2806" s="283" t="s">
        <v>172</v>
      </c>
      <c r="H2806" s="281"/>
      <c r="I2806" s="322"/>
      <c r="J2806" s="324"/>
      <c r="K2806" s="324"/>
      <c r="L2806" s="320">
        <f>L2786</f>
        <v>0</v>
      </c>
      <c r="M2806" s="325">
        <f>L2806</f>
        <v>0</v>
      </c>
      <c r="N2806" s="324"/>
      <c r="O2806" s="321"/>
      <c r="P2806" s="321"/>
      <c r="Q2806" s="321"/>
      <c r="R2806" s="321"/>
      <c r="S2806" s="321"/>
      <c r="T2806" s="350"/>
      <c r="U2806" s="350"/>
      <c r="V2806" s="404"/>
    </row>
    <row r="2807" spans="1:22">
      <c r="A2807" s="276"/>
      <c r="B2807" s="276"/>
      <c r="C2807" s="276"/>
      <c r="D2807" s="276"/>
      <c r="E2807" s="276"/>
      <c r="F2807" s="281"/>
      <c r="G2807" s="283" t="s">
        <v>173</v>
      </c>
      <c r="H2807" s="281"/>
      <c r="I2807" s="322"/>
      <c r="J2807" s="324"/>
      <c r="K2807" s="324"/>
      <c r="L2807" s="323"/>
      <c r="M2807" s="320"/>
      <c r="N2807" s="324"/>
      <c r="O2807" s="321"/>
      <c r="P2807" s="321"/>
      <c r="Q2807" s="321"/>
      <c r="R2807" s="321"/>
      <c r="S2807" s="321"/>
      <c r="T2807" s="350"/>
      <c r="U2807" s="350"/>
      <c r="V2807" s="404"/>
    </row>
    <row r="2808" spans="1:22">
      <c r="A2808" s="276"/>
      <c r="B2808" s="276"/>
      <c r="C2808" s="276"/>
      <c r="D2808" s="276"/>
      <c r="E2808" s="276"/>
      <c r="F2808" s="281"/>
      <c r="G2808" s="283" t="s">
        <v>174</v>
      </c>
      <c r="H2808" s="281"/>
      <c r="I2808" s="322"/>
      <c r="J2808" s="324"/>
      <c r="K2808" s="324"/>
      <c r="L2808" s="324"/>
      <c r="M2808" s="320">
        <v>0</v>
      </c>
      <c r="N2808" s="325">
        <f>M2808</f>
        <v>0</v>
      </c>
      <c r="O2808" s="321"/>
      <c r="P2808" s="321"/>
      <c r="Q2808" s="321"/>
      <c r="R2808" s="321"/>
      <c r="S2808" s="321"/>
      <c r="T2808" s="350"/>
      <c r="U2808" s="350"/>
      <c r="V2808" s="404"/>
    </row>
    <row r="2809" spans="1:22">
      <c r="A2809" s="276"/>
      <c r="B2809" s="276"/>
      <c r="C2809" s="276"/>
      <c r="D2809" s="276"/>
      <c r="E2809" s="276"/>
      <c r="F2809" s="281"/>
      <c r="G2809" s="283" t="s">
        <v>175</v>
      </c>
      <c r="H2809" s="281"/>
      <c r="I2809" s="322"/>
      <c r="J2809" s="324"/>
      <c r="K2809" s="324"/>
      <c r="L2809" s="324"/>
      <c r="M2809" s="323"/>
      <c r="N2809" s="320"/>
      <c r="O2809" s="321"/>
      <c r="P2809" s="321"/>
      <c r="Q2809" s="321"/>
      <c r="R2809" s="321"/>
      <c r="S2809" s="321"/>
      <c r="T2809" s="350"/>
      <c r="U2809" s="350"/>
      <c r="V2809" s="404"/>
    </row>
    <row r="2810" spans="1:22">
      <c r="A2810" s="276"/>
      <c r="B2810" s="276"/>
      <c r="C2810" s="276"/>
      <c r="D2810" s="276"/>
      <c r="E2810" s="276"/>
      <c r="F2810" s="281"/>
      <c r="G2810" s="283" t="s">
        <v>176</v>
      </c>
      <c r="H2810" s="281"/>
      <c r="I2810" s="322"/>
      <c r="J2810" s="324"/>
      <c r="K2810" s="324"/>
      <c r="L2810" s="324"/>
      <c r="M2810" s="324"/>
      <c r="N2810" s="326">
        <f>N2786</f>
        <v>0</v>
      </c>
      <c r="O2810" s="327">
        <f>N2810</f>
        <v>0</v>
      </c>
      <c r="P2810" s="321"/>
      <c r="Q2810" s="321"/>
      <c r="R2810" s="321"/>
      <c r="S2810" s="321"/>
      <c r="T2810" s="350"/>
      <c r="U2810" s="350"/>
      <c r="V2810" s="404"/>
    </row>
    <row r="2811" spans="1:22">
      <c r="A2811" s="276"/>
      <c r="B2811" s="276"/>
      <c r="C2811" s="276"/>
      <c r="D2811" s="276"/>
      <c r="E2811" s="276"/>
      <c r="F2811" s="281"/>
      <c r="G2811" s="283" t="s">
        <v>167</v>
      </c>
      <c r="H2811" s="281"/>
      <c r="I2811" s="322"/>
      <c r="J2811" s="324"/>
      <c r="K2811" s="324"/>
      <c r="L2811" s="324"/>
      <c r="M2811" s="324"/>
      <c r="N2811" s="328"/>
      <c r="O2811" s="329"/>
      <c r="P2811" s="321"/>
      <c r="Q2811" s="321"/>
      <c r="R2811" s="321"/>
      <c r="S2811" s="321"/>
      <c r="T2811" s="350"/>
      <c r="U2811" s="350"/>
      <c r="V2811" s="404"/>
    </row>
    <row r="2812" spans="1:22">
      <c r="A2812" s="276"/>
      <c r="B2812" s="276"/>
      <c r="C2812" s="276"/>
      <c r="D2812" s="276"/>
      <c r="E2812" s="276"/>
      <c r="F2812" s="281"/>
      <c r="G2812" s="283" t="s">
        <v>168</v>
      </c>
      <c r="H2812" s="281"/>
      <c r="I2812" s="322"/>
      <c r="J2812" s="324"/>
      <c r="K2812" s="324"/>
      <c r="L2812" s="324"/>
      <c r="M2812" s="324"/>
      <c r="N2812" s="324"/>
      <c r="O2812" s="329">
        <f>O2786</f>
        <v>0</v>
      </c>
      <c r="P2812" s="327">
        <f>O2812</f>
        <v>0</v>
      </c>
      <c r="Q2812" s="321"/>
      <c r="R2812" s="321"/>
      <c r="S2812" s="321"/>
      <c r="T2812" s="350"/>
      <c r="U2812" s="350"/>
      <c r="V2812" s="404"/>
    </row>
    <row r="2813" spans="1:22">
      <c r="A2813" s="276"/>
      <c r="B2813" s="276"/>
      <c r="C2813" s="276"/>
      <c r="D2813" s="276"/>
      <c r="E2813" s="276"/>
      <c r="F2813" s="281"/>
      <c r="G2813" s="283" t="s">
        <v>185</v>
      </c>
      <c r="H2813" s="281"/>
      <c r="I2813" s="322"/>
      <c r="J2813" s="324"/>
      <c r="K2813" s="324"/>
      <c r="L2813" s="324"/>
      <c r="M2813" s="324"/>
      <c r="N2813" s="324"/>
      <c r="O2813" s="327"/>
      <c r="P2813" s="329"/>
      <c r="Q2813" s="321"/>
      <c r="R2813" s="321"/>
      <c r="S2813" s="321"/>
      <c r="T2813" s="350"/>
      <c r="U2813" s="350"/>
      <c r="V2813" s="404"/>
    </row>
    <row r="2814" spans="1:22">
      <c r="A2814" s="276"/>
      <c r="B2814" s="276"/>
      <c r="C2814" s="276"/>
      <c r="D2814" s="276"/>
      <c r="E2814" s="276"/>
      <c r="F2814" s="281"/>
      <c r="G2814" s="283" t="s">
        <v>186</v>
      </c>
      <c r="H2814" s="281"/>
      <c r="I2814" s="322"/>
      <c r="J2814" s="324"/>
      <c r="K2814" s="324"/>
      <c r="L2814" s="324"/>
      <c r="M2814" s="324"/>
      <c r="N2814" s="324"/>
      <c r="O2814" s="324"/>
      <c r="P2814" s="329"/>
      <c r="Q2814" s="323">
        <f>P2814</f>
        <v>0</v>
      </c>
      <c r="R2814" s="321"/>
      <c r="S2814" s="321"/>
      <c r="T2814" s="350"/>
      <c r="U2814" s="350"/>
      <c r="V2814" s="404"/>
    </row>
    <row r="2815" spans="1:22">
      <c r="A2815" s="276"/>
      <c r="B2815" s="276"/>
      <c r="C2815" s="276"/>
      <c r="D2815" s="276"/>
      <c r="E2815" s="276"/>
      <c r="F2815" s="281"/>
      <c r="G2815" s="283" t="s">
        <v>187</v>
      </c>
      <c r="H2815" s="281"/>
      <c r="I2815" s="322"/>
      <c r="J2815" s="324"/>
      <c r="K2815" s="324"/>
      <c r="L2815" s="324"/>
      <c r="M2815" s="324"/>
      <c r="N2815" s="324"/>
      <c r="O2815" s="324"/>
      <c r="P2815" s="327"/>
      <c r="Q2815" s="330"/>
      <c r="R2815" s="321"/>
      <c r="S2815" s="321"/>
      <c r="T2815" s="350"/>
      <c r="U2815" s="350"/>
      <c r="V2815" s="404"/>
    </row>
    <row r="2816" spans="1:22">
      <c r="A2816" s="276"/>
      <c r="B2816" s="276"/>
      <c r="C2816" s="276"/>
      <c r="D2816" s="276"/>
      <c r="E2816" s="276"/>
      <c r="F2816" s="281"/>
      <c r="G2816" s="283" t="s">
        <v>188</v>
      </c>
      <c r="H2816" s="281"/>
      <c r="I2816" s="322"/>
      <c r="J2816" s="324"/>
      <c r="K2816" s="324"/>
      <c r="L2816" s="324"/>
      <c r="M2816" s="324"/>
      <c r="N2816" s="324"/>
      <c r="O2816" s="324"/>
      <c r="P2816" s="324"/>
      <c r="Q2816" s="329"/>
      <c r="R2816" s="331">
        <f>Q2816</f>
        <v>0</v>
      </c>
      <c r="S2816" s="321"/>
      <c r="T2816" s="350"/>
      <c r="U2816" s="350"/>
      <c r="V2816" s="404"/>
    </row>
    <row r="2817" spans="1:22">
      <c r="A2817" s="276"/>
      <c r="B2817" s="276"/>
      <c r="C2817" s="276"/>
      <c r="D2817" s="276"/>
      <c r="E2817" s="276"/>
      <c r="F2817" s="281"/>
      <c r="G2817" s="283" t="s">
        <v>189</v>
      </c>
      <c r="H2817" s="281"/>
      <c r="I2817" s="322"/>
      <c r="J2817" s="324"/>
      <c r="K2817" s="324"/>
      <c r="L2817" s="324"/>
      <c r="M2817" s="324"/>
      <c r="N2817" s="324"/>
      <c r="O2817" s="324"/>
      <c r="P2817" s="324"/>
      <c r="Q2817" s="331">
        <f>R2786</f>
        <v>0</v>
      </c>
      <c r="R2817" s="332">
        <f>Q2817</f>
        <v>0</v>
      </c>
      <c r="S2817" s="321"/>
      <c r="T2817" s="350"/>
      <c r="U2817" s="350"/>
      <c r="V2817" s="404"/>
    </row>
    <row r="2818" spans="1:22">
      <c r="A2818" s="276"/>
      <c r="B2818" s="276"/>
      <c r="C2818" s="276"/>
      <c r="D2818" s="276"/>
      <c r="E2818" s="276"/>
      <c r="F2818" s="281"/>
      <c r="G2818" s="283" t="s">
        <v>190</v>
      </c>
      <c r="H2818" s="281"/>
      <c r="I2818" s="322"/>
      <c r="J2818" s="324"/>
      <c r="K2818" s="324"/>
      <c r="L2818" s="324"/>
      <c r="M2818" s="324"/>
      <c r="N2818" s="324"/>
      <c r="O2818" s="324"/>
      <c r="P2818" s="324"/>
      <c r="Q2818" s="324"/>
      <c r="R2818" s="332"/>
      <c r="S2818" s="331">
        <f>R2818</f>
        <v>0</v>
      </c>
      <c r="T2818" s="350"/>
      <c r="U2818" s="350"/>
      <c r="V2818" s="404"/>
    </row>
    <row r="2819" spans="1:22">
      <c r="A2819" s="276"/>
      <c r="B2819" s="276"/>
      <c r="C2819" s="276"/>
      <c r="D2819" s="276"/>
      <c r="E2819" s="276"/>
      <c r="F2819" s="281"/>
      <c r="G2819" s="283" t="s">
        <v>199</v>
      </c>
      <c r="H2819" s="281"/>
      <c r="I2819" s="322"/>
      <c r="J2819" s="324"/>
      <c r="K2819" s="324"/>
      <c r="L2819" s="324"/>
      <c r="M2819" s="324"/>
      <c r="N2819" s="324"/>
      <c r="O2819" s="324"/>
      <c r="P2819" s="324"/>
      <c r="Q2819" s="324"/>
      <c r="R2819" s="327"/>
      <c r="S2819" s="332">
        <v>0</v>
      </c>
      <c r="T2819" s="350"/>
      <c r="U2819" s="350"/>
      <c r="V2819" s="404"/>
    </row>
    <row r="2820" spans="1:22">
      <c r="A2820" s="276"/>
      <c r="B2820" s="276"/>
      <c r="C2820" s="276"/>
      <c r="D2820" s="276"/>
      <c r="E2820" s="276"/>
      <c r="F2820" s="281"/>
      <c r="G2820" s="283" t="s">
        <v>200</v>
      </c>
      <c r="H2820" s="281"/>
      <c r="I2820" s="322"/>
      <c r="J2820" s="324"/>
      <c r="K2820" s="324"/>
      <c r="L2820" s="324"/>
      <c r="M2820" s="324"/>
      <c r="N2820" s="324"/>
      <c r="O2820" s="324"/>
      <c r="P2820" s="324"/>
      <c r="Q2820" s="324"/>
      <c r="R2820" s="324"/>
      <c r="S2820" s="332">
        <v>0</v>
      </c>
      <c r="T2820" s="331">
        <f>S2820</f>
        <v>0</v>
      </c>
      <c r="U2820" s="350"/>
      <c r="V2820" s="404"/>
    </row>
    <row r="2821" spans="1:22">
      <c r="A2821" s="276"/>
      <c r="B2821" s="276"/>
      <c r="C2821" s="276"/>
      <c r="D2821" s="276"/>
      <c r="E2821" s="276"/>
      <c r="F2821" s="281"/>
      <c r="G2821" s="283" t="s">
        <v>308</v>
      </c>
      <c r="H2821" s="281"/>
      <c r="I2821" s="322"/>
      <c r="J2821" s="324"/>
      <c r="K2821" s="324"/>
      <c r="L2821" s="324"/>
      <c r="M2821" s="324"/>
      <c r="N2821" s="324"/>
      <c r="O2821" s="324"/>
      <c r="P2821" s="324"/>
      <c r="Q2821" s="324"/>
      <c r="R2821" s="324"/>
      <c r="S2821" s="327">
        <f>T2821</f>
        <v>0</v>
      </c>
      <c r="T2821" s="332">
        <v>0</v>
      </c>
      <c r="U2821" s="350"/>
      <c r="V2821" s="404"/>
    </row>
    <row r="2822" spans="1:22">
      <c r="A2822" s="276"/>
      <c r="B2822" s="276"/>
      <c r="C2822" s="276"/>
      <c r="D2822" s="276"/>
      <c r="E2822" s="276"/>
      <c r="F2822" s="281"/>
      <c r="G2822" s="283" t="s">
        <v>307</v>
      </c>
      <c r="H2822" s="281"/>
      <c r="I2822" s="333"/>
      <c r="J2822" s="334"/>
      <c r="K2822" s="334"/>
      <c r="L2822" s="334"/>
      <c r="M2822" s="334"/>
      <c r="N2822" s="334"/>
      <c r="O2822" s="334"/>
      <c r="P2822" s="334"/>
      <c r="Q2822" s="334"/>
      <c r="R2822" s="334"/>
      <c r="S2822" s="334"/>
      <c r="T2822" s="332">
        <v>0</v>
      </c>
      <c r="U2822" s="331">
        <f>T2822</f>
        <v>0</v>
      </c>
      <c r="V2822" s="351">
        <f>U2822</f>
        <v>0</v>
      </c>
    </row>
    <row r="2823" spans="1:22">
      <c r="A2823" s="276"/>
      <c r="B2823" s="276"/>
      <c r="C2823" s="276"/>
      <c r="D2823" s="276"/>
      <c r="E2823" s="276"/>
      <c r="F2823" s="281"/>
      <c r="G2823" s="283" t="s">
        <v>318</v>
      </c>
      <c r="H2823" s="281"/>
      <c r="I2823" s="333"/>
      <c r="J2823" s="334"/>
      <c r="K2823" s="334"/>
      <c r="L2823" s="334"/>
      <c r="M2823" s="334"/>
      <c r="N2823" s="334"/>
      <c r="O2823" s="334"/>
      <c r="P2823" s="334"/>
      <c r="Q2823" s="334"/>
      <c r="R2823" s="334"/>
      <c r="S2823" s="334"/>
      <c r="T2823" s="327">
        <f>U2823</f>
        <v>0</v>
      </c>
      <c r="U2823" s="410">
        <v>0</v>
      </c>
      <c r="V2823" s="405">
        <v>0</v>
      </c>
    </row>
    <row r="2824" spans="1:22">
      <c r="A2824" s="276"/>
      <c r="B2824" s="276"/>
      <c r="C2824" s="276"/>
      <c r="D2824" s="276"/>
      <c r="E2824" s="276"/>
      <c r="F2824" s="281"/>
      <c r="G2824" s="283" t="s">
        <v>319</v>
      </c>
      <c r="H2824" s="281"/>
      <c r="I2824" s="335"/>
      <c r="J2824" s="336"/>
      <c r="K2824" s="336"/>
      <c r="L2824" s="336"/>
      <c r="M2824" s="336"/>
      <c r="N2824" s="336"/>
      <c r="O2824" s="336"/>
      <c r="P2824" s="336"/>
      <c r="Q2824" s="336"/>
      <c r="R2824" s="336"/>
      <c r="S2824" s="336"/>
      <c r="T2824" s="336"/>
      <c r="U2824" s="411">
        <v>0</v>
      </c>
      <c r="V2824" s="406">
        <v>0</v>
      </c>
    </row>
    <row r="2825" spans="1:22">
      <c r="A2825" s="276"/>
      <c r="B2825" s="361" t="s">
        <v>231</v>
      </c>
      <c r="C2825" s="276"/>
      <c r="D2825" s="276"/>
      <c r="E2825" s="276"/>
      <c r="F2825" s="281"/>
      <c r="G2825" s="283" t="s">
        <v>17</v>
      </c>
      <c r="H2825" s="281"/>
      <c r="I2825" s="315">
        <f xml:space="preserve"> I2806 - I2805</f>
        <v>0</v>
      </c>
      <c r="J2825" s="315">
        <f xml:space="preserve"> J2805 + J2808 - J2807 - J2806</f>
        <v>0</v>
      </c>
      <c r="K2825" s="315">
        <f>K2807 - K2808</f>
        <v>0</v>
      </c>
      <c r="L2825" s="315">
        <f>L2807 - L2808</f>
        <v>0</v>
      </c>
      <c r="M2825" s="315">
        <f>M2806-M2807-M2808</f>
        <v>0</v>
      </c>
      <c r="N2825" s="315">
        <f>N2808-N2809-N2810</f>
        <v>0</v>
      </c>
      <c r="O2825" s="315">
        <f>O2810-O2811-O2812</f>
        <v>0</v>
      </c>
      <c r="P2825" s="337">
        <f>P2812-P2813-P2814</f>
        <v>0</v>
      </c>
      <c r="Q2825" s="337">
        <f>Q2814+Q2817-Q2816-Q2815</f>
        <v>0</v>
      </c>
      <c r="R2825" s="337">
        <f>R2816-R2817+R2819</f>
        <v>0</v>
      </c>
      <c r="S2825" s="315">
        <f>S2818-S2819+S2820-S2821</f>
        <v>0</v>
      </c>
      <c r="T2825" s="315">
        <f>T2820-T2821-T2822+T2823</f>
        <v>0</v>
      </c>
      <c r="U2825" s="409">
        <f>U2822-U2823-U2824</f>
        <v>0</v>
      </c>
      <c r="V2825" s="315">
        <f>V2822-V2823-V2824</f>
        <v>0</v>
      </c>
    </row>
    <row r="2826" spans="1:22">
      <c r="A2826" s="276"/>
      <c r="B2826" s="276"/>
      <c r="C2826" s="276"/>
      <c r="D2826" s="276"/>
      <c r="E2826" s="276"/>
      <c r="F2826" s="281"/>
      <c r="G2826" s="286"/>
      <c r="H2826" s="281"/>
      <c r="I2826" s="337"/>
      <c r="J2826" s="337"/>
      <c r="K2826" s="337"/>
      <c r="L2826" s="337"/>
      <c r="M2826" s="337"/>
      <c r="N2826" s="337"/>
      <c r="O2826" s="337"/>
      <c r="P2826" s="337"/>
      <c r="Q2826" s="337"/>
      <c r="R2826" s="337"/>
      <c r="S2826" s="337"/>
      <c r="T2826" s="337"/>
      <c r="U2826" s="412"/>
      <c r="V2826" s="337"/>
    </row>
    <row r="2827" spans="1:22">
      <c r="A2827" s="276"/>
      <c r="B2827" s="276"/>
      <c r="C2827" s="276"/>
      <c r="D2827" s="276"/>
      <c r="E2827" s="276"/>
      <c r="F2827" s="281"/>
      <c r="G2827" s="285" t="s">
        <v>12</v>
      </c>
      <c r="H2827" s="284"/>
      <c r="I2827" s="338"/>
      <c r="J2827" s="339"/>
      <c r="K2827" s="339"/>
      <c r="L2827" s="339"/>
      <c r="M2827" s="339"/>
      <c r="N2827" s="339"/>
      <c r="O2827" s="339"/>
      <c r="P2827" s="339"/>
      <c r="Q2827" s="339"/>
      <c r="R2827" s="339"/>
      <c r="S2827" s="339"/>
      <c r="T2827" s="339"/>
      <c r="U2827" s="339"/>
      <c r="V2827" s="407"/>
    </row>
    <row r="2828" spans="1:22">
      <c r="A2828" s="276"/>
      <c r="B2828" s="276"/>
      <c r="C2828" s="276"/>
      <c r="D2828" s="276"/>
      <c r="E2828" s="276"/>
      <c r="F2828" s="281"/>
      <c r="G2828" s="286"/>
      <c r="H2828" s="281"/>
      <c r="I2828" s="337"/>
      <c r="J2828" s="337"/>
      <c r="K2828" s="337"/>
      <c r="L2828" s="337"/>
      <c r="M2828" s="337"/>
      <c r="N2828" s="337"/>
      <c r="O2828" s="337"/>
      <c r="P2828" s="337"/>
      <c r="Q2828" s="337"/>
      <c r="R2828" s="337"/>
      <c r="S2828" s="337"/>
      <c r="T2828" s="337"/>
      <c r="U2828" s="337"/>
      <c r="V2828" s="337"/>
    </row>
    <row r="2829" spans="1:22" ht="18">
      <c r="A2829" s="276"/>
      <c r="B2829" s="276"/>
      <c r="C2829" s="361" t="s">
        <v>231</v>
      </c>
      <c r="D2829" s="361" t="s">
        <v>250</v>
      </c>
      <c r="E2829" s="361" t="s">
        <v>108</v>
      </c>
      <c r="F2829" s="282" t="s">
        <v>26</v>
      </c>
      <c r="G2829" s="281"/>
      <c r="H2829" s="284"/>
      <c r="I2829" s="340">
        <f t="shared" ref="I2829:T2829" si="1458" xml:space="preserve"> I2786 + I2791 - I2797 + I2825 + I2827</f>
        <v>0</v>
      </c>
      <c r="J2829" s="341">
        <f t="shared" si="1458"/>
        <v>0</v>
      </c>
      <c r="K2829" s="341">
        <f t="shared" si="1458"/>
        <v>0</v>
      </c>
      <c r="L2829" s="341">
        <f t="shared" si="1458"/>
        <v>0</v>
      </c>
      <c r="M2829" s="341">
        <f t="shared" si="1458"/>
        <v>0</v>
      </c>
      <c r="N2829" s="341">
        <f t="shared" si="1458"/>
        <v>0</v>
      </c>
      <c r="O2829" s="341">
        <f t="shared" si="1458"/>
        <v>0</v>
      </c>
      <c r="P2829" s="341">
        <f t="shared" si="1458"/>
        <v>0</v>
      </c>
      <c r="Q2829" s="341">
        <f t="shared" si="1458"/>
        <v>0</v>
      </c>
      <c r="R2829" s="341">
        <f t="shared" si="1458"/>
        <v>0</v>
      </c>
      <c r="S2829" s="341">
        <f t="shared" si="1458"/>
        <v>0</v>
      </c>
      <c r="T2829" s="341">
        <f t="shared" si="1458"/>
        <v>0</v>
      </c>
      <c r="U2829" s="341">
        <f t="shared" ref="U2829:V2829" si="1459" xml:space="preserve"> U2786 + U2791 - U2797 + U2825 + U2827</f>
        <v>0</v>
      </c>
      <c r="V2829" s="408">
        <f t="shared" si="1459"/>
        <v>0</v>
      </c>
    </row>
    <row r="2830" spans="1:22" ht="15.75" thickBot="1">
      <c r="A2830" s="276"/>
      <c r="B2830" s="276"/>
      <c r="C2830" s="276"/>
      <c r="D2830" s="276"/>
      <c r="E2830" s="276"/>
      <c r="F2830" s="281"/>
      <c r="G2830" s="281"/>
      <c r="H2830" s="281"/>
      <c r="I2830" s="281"/>
      <c r="J2830" s="281"/>
      <c r="K2830" s="281"/>
      <c r="L2830" s="281"/>
      <c r="M2830" s="281"/>
      <c r="N2830" s="281"/>
      <c r="O2830" s="281"/>
      <c r="P2830" s="281"/>
      <c r="Q2830" s="281"/>
      <c r="R2830" s="281"/>
      <c r="S2830" s="281"/>
      <c r="T2830" s="281"/>
      <c r="U2830" s="281"/>
      <c r="V2830" s="281"/>
    </row>
    <row r="2831" spans="1:22" ht="15.75" thickBot="1">
      <c r="A2831" s="276"/>
      <c r="B2831" s="276"/>
      <c r="C2831" s="276"/>
      <c r="D2831" s="276"/>
      <c r="E2831" s="276"/>
      <c r="F2831" s="342"/>
      <c r="G2831" s="342"/>
      <c r="H2831" s="342"/>
      <c r="I2831" s="342"/>
      <c r="J2831" s="342"/>
      <c r="K2831" s="342"/>
      <c r="L2831" s="342"/>
      <c r="M2831" s="342"/>
      <c r="N2831" s="342"/>
      <c r="O2831" s="342"/>
      <c r="P2831" s="342"/>
      <c r="Q2831" s="342"/>
      <c r="R2831" s="342"/>
      <c r="S2831" s="342"/>
      <c r="T2831" s="342"/>
      <c r="U2831" s="342"/>
      <c r="V2831" s="342"/>
    </row>
    <row r="2832" spans="1:22" ht="21" thickBot="1">
      <c r="A2832" s="276"/>
      <c r="B2832" s="276"/>
      <c r="C2832" s="276"/>
      <c r="D2832" s="276"/>
      <c r="E2832" s="276"/>
      <c r="F2832" s="279" t="s">
        <v>4</v>
      </c>
      <c r="G2832" s="279"/>
      <c r="H2832" s="280" t="s">
        <v>265</v>
      </c>
      <c r="I2832" s="343"/>
      <c r="J2832" s="281"/>
      <c r="K2832" s="281"/>
      <c r="L2832" s="281"/>
      <c r="M2832" s="281"/>
      <c r="N2832" s="281"/>
      <c r="O2832" s="281"/>
      <c r="P2832" s="281"/>
      <c r="Q2832" s="281"/>
      <c r="R2832" s="281"/>
      <c r="S2832" s="281"/>
      <c r="T2832" s="281"/>
      <c r="U2832" s="281"/>
      <c r="V2832" s="281"/>
    </row>
    <row r="2833" spans="1:22">
      <c r="A2833" s="276"/>
      <c r="B2833" s="276"/>
      <c r="C2833" s="276"/>
      <c r="D2833" s="276"/>
      <c r="E2833" s="276"/>
      <c r="F2833" s="281"/>
      <c r="G2833" s="281"/>
      <c r="H2833" s="281"/>
      <c r="I2833" s="281"/>
      <c r="J2833" s="281"/>
      <c r="K2833" s="281"/>
      <c r="L2833" s="281"/>
      <c r="M2833" s="281"/>
      <c r="N2833" s="281"/>
      <c r="O2833" s="281"/>
      <c r="P2833" s="281"/>
      <c r="Q2833" s="281"/>
      <c r="R2833" s="281"/>
      <c r="S2833" s="281"/>
      <c r="T2833" s="281"/>
      <c r="U2833" s="281"/>
      <c r="V2833" s="281"/>
    </row>
    <row r="2834" spans="1:22" ht="18">
      <c r="A2834" s="276"/>
      <c r="B2834" s="276"/>
      <c r="C2834" s="276"/>
      <c r="D2834" s="276"/>
      <c r="E2834" s="276"/>
      <c r="F2834" s="282" t="s">
        <v>21</v>
      </c>
      <c r="G2834" s="282"/>
      <c r="H2834" s="281"/>
      <c r="I2834" s="290">
        <v>2011</v>
      </c>
      <c r="J2834" s="290">
        <f>I2834+1</f>
        <v>2012</v>
      </c>
      <c r="K2834" s="290">
        <f t="shared" ref="K2834" si="1460">J2834+1</f>
        <v>2013</v>
      </c>
      <c r="L2834" s="290">
        <f t="shared" ref="L2834" si="1461">K2834+1</f>
        <v>2014</v>
      </c>
      <c r="M2834" s="290">
        <f>L2834+1</f>
        <v>2015</v>
      </c>
      <c r="N2834" s="290">
        <f t="shared" ref="N2834" si="1462">M2834+1</f>
        <v>2016</v>
      </c>
      <c r="O2834" s="290">
        <f t="shared" ref="O2834" si="1463">N2834+1</f>
        <v>2017</v>
      </c>
      <c r="P2834" s="290">
        <f t="shared" ref="P2834" si="1464">O2834+1</f>
        <v>2018</v>
      </c>
      <c r="Q2834" s="290">
        <f t="shared" ref="Q2834" si="1465">P2834+1</f>
        <v>2019</v>
      </c>
      <c r="R2834" s="290">
        <f t="shared" ref="R2834" si="1466">Q2834+1</f>
        <v>2020</v>
      </c>
      <c r="S2834" s="290">
        <f>R2834+1</f>
        <v>2021</v>
      </c>
      <c r="T2834" s="290">
        <f>S2834+1</f>
        <v>2022</v>
      </c>
      <c r="U2834" s="290">
        <f>T2834+1</f>
        <v>2023</v>
      </c>
      <c r="V2834" s="290">
        <f>U2834+1</f>
        <v>2024</v>
      </c>
    </row>
    <row r="2835" spans="1:22">
      <c r="A2835" s="276"/>
      <c r="B2835" s="276"/>
      <c r="C2835" s="276"/>
      <c r="D2835" s="276"/>
      <c r="E2835" s="276"/>
      <c r="F2835" s="281"/>
      <c r="G2835" s="283" t="str">
        <f>"Total MWh Produced / Purchased from " &amp; H2832</f>
        <v>Total MWh Produced / Purchased from Sage Solar II</v>
      </c>
      <c r="H2835" s="284"/>
      <c r="I2835" s="291"/>
      <c r="J2835" s="292"/>
      <c r="K2835" s="292"/>
      <c r="L2835" s="292"/>
      <c r="M2835" s="292"/>
      <c r="N2835" s="292"/>
      <c r="O2835" s="292"/>
      <c r="P2835" s="292"/>
      <c r="Q2835" s="292"/>
      <c r="R2835" s="292"/>
      <c r="S2835" s="292">
        <v>40325</v>
      </c>
      <c r="T2835" s="292">
        <v>0</v>
      </c>
      <c r="U2835" s="292">
        <v>0</v>
      </c>
      <c r="V2835" s="394">
        <v>0</v>
      </c>
    </row>
    <row r="2836" spans="1:22">
      <c r="A2836" s="276"/>
      <c r="B2836" s="276"/>
      <c r="C2836" s="276"/>
      <c r="D2836" s="276"/>
      <c r="E2836" s="276"/>
      <c r="F2836" s="281"/>
      <c r="G2836" s="283" t="s">
        <v>25</v>
      </c>
      <c r="H2836" s="284"/>
      <c r="I2836" s="293"/>
      <c r="J2836" s="294"/>
      <c r="K2836" s="294"/>
      <c r="L2836" s="294"/>
      <c r="M2836" s="294"/>
      <c r="N2836" s="294"/>
      <c r="O2836" s="294"/>
      <c r="P2836" s="294"/>
      <c r="Q2836" s="294"/>
      <c r="R2836" s="294"/>
      <c r="S2836" s="294">
        <v>1</v>
      </c>
      <c r="T2836" s="294">
        <v>1</v>
      </c>
      <c r="U2836" s="294">
        <v>1</v>
      </c>
      <c r="V2836" s="422">
        <v>1</v>
      </c>
    </row>
    <row r="2837" spans="1:22">
      <c r="A2837" s="276"/>
      <c r="B2837" s="276"/>
      <c r="C2837" s="276"/>
      <c r="D2837" s="276"/>
      <c r="E2837" s="276"/>
      <c r="F2837" s="281"/>
      <c r="G2837" s="283" t="s">
        <v>20</v>
      </c>
      <c r="H2837" s="284"/>
      <c r="I2837" s="295"/>
      <c r="J2837" s="296"/>
      <c r="K2837" s="296"/>
      <c r="L2837" s="296"/>
      <c r="M2837" s="296"/>
      <c r="N2837" s="296"/>
      <c r="O2837" s="296"/>
      <c r="P2837" s="296"/>
      <c r="Q2837" s="296"/>
      <c r="R2837" s="296"/>
      <c r="S2837" s="296">
        <v>0</v>
      </c>
      <c r="T2837" s="296">
        <v>0</v>
      </c>
      <c r="U2837" s="296">
        <v>0</v>
      </c>
      <c r="V2837" s="396">
        <v>0</v>
      </c>
    </row>
    <row r="2838" spans="1:22">
      <c r="A2838" s="361" t="s">
        <v>232</v>
      </c>
      <c r="B2838" s="361"/>
      <c r="C2838" s="361"/>
      <c r="D2838" s="276"/>
      <c r="E2838" s="276"/>
      <c r="F2838" s="281"/>
      <c r="G2838" s="285" t="s">
        <v>22</v>
      </c>
      <c r="H2838" s="286"/>
      <c r="I2838" s="297">
        <v>0</v>
      </c>
      <c r="J2838" s="297">
        <v>0</v>
      </c>
      <c r="K2838" s="297">
        <v>0</v>
      </c>
      <c r="L2838" s="297">
        <v>0</v>
      </c>
      <c r="M2838" s="297">
        <v>0</v>
      </c>
      <c r="N2838" s="298">
        <v>0</v>
      </c>
      <c r="O2838" s="298">
        <v>0</v>
      </c>
      <c r="P2838" s="298">
        <v>0</v>
      </c>
      <c r="Q2838" s="298">
        <f t="shared" ref="Q2838:V2838" si="1467">Q2835*Q2837</f>
        <v>0</v>
      </c>
      <c r="R2838" s="298">
        <f t="shared" si="1467"/>
        <v>0</v>
      </c>
      <c r="S2838" s="298">
        <f t="shared" si="1467"/>
        <v>0</v>
      </c>
      <c r="T2838" s="298">
        <f t="shared" si="1467"/>
        <v>0</v>
      </c>
      <c r="U2838" s="298">
        <f t="shared" si="1467"/>
        <v>0</v>
      </c>
      <c r="V2838" s="298">
        <f t="shared" si="1467"/>
        <v>0</v>
      </c>
    </row>
    <row r="2839" spans="1:22">
      <c r="A2839" s="276"/>
      <c r="B2839" s="276"/>
      <c r="C2839" s="276"/>
      <c r="D2839" s="276"/>
      <c r="E2839" s="276"/>
      <c r="F2839" s="281"/>
      <c r="G2839" s="281"/>
      <c r="H2839" s="281"/>
      <c r="I2839" s="299"/>
      <c r="J2839" s="299"/>
      <c r="K2839" s="299"/>
      <c r="L2839" s="299"/>
      <c r="M2839" s="299"/>
      <c r="N2839" s="300"/>
      <c r="O2839" s="300"/>
      <c r="P2839" s="300"/>
      <c r="Q2839" s="300"/>
      <c r="R2839" s="300"/>
      <c r="S2839" s="300"/>
      <c r="T2839" s="300"/>
      <c r="U2839" s="300"/>
      <c r="V2839" s="300"/>
    </row>
    <row r="2840" spans="1:22" ht="18">
      <c r="A2840" s="276"/>
      <c r="B2840" s="276"/>
      <c r="C2840" s="276"/>
      <c r="D2840" s="276"/>
      <c r="E2840" s="276"/>
      <c r="F2840" s="282" t="s">
        <v>118</v>
      </c>
      <c r="G2840" s="281"/>
      <c r="H2840" s="281"/>
      <c r="I2840" s="290">
        <v>2011</v>
      </c>
      <c r="J2840" s="290">
        <f>I2840+1</f>
        <v>2012</v>
      </c>
      <c r="K2840" s="290">
        <f t="shared" ref="K2840" si="1468">J2840+1</f>
        <v>2013</v>
      </c>
      <c r="L2840" s="290">
        <f t="shared" ref="L2840" si="1469">K2840+1</f>
        <v>2014</v>
      </c>
      <c r="M2840" s="290">
        <f>L2840+1</f>
        <v>2015</v>
      </c>
      <c r="N2840" s="290">
        <f t="shared" ref="N2840" si="1470">M2840+1</f>
        <v>2016</v>
      </c>
      <c r="O2840" s="290">
        <f t="shared" ref="O2840" si="1471">N2840+1</f>
        <v>2017</v>
      </c>
      <c r="P2840" s="290">
        <f t="shared" ref="P2840" si="1472">O2840+1</f>
        <v>2018</v>
      </c>
      <c r="Q2840" s="290">
        <f t="shared" ref="Q2840" si="1473">P2840+1</f>
        <v>2019</v>
      </c>
      <c r="R2840" s="290">
        <f t="shared" ref="R2840" si="1474">Q2840+1</f>
        <v>2020</v>
      </c>
      <c r="S2840" s="290">
        <f>R2840+1</f>
        <v>2021</v>
      </c>
      <c r="T2840" s="290">
        <f>S2840+1</f>
        <v>2022</v>
      </c>
      <c r="U2840" s="290">
        <f>T2840+1</f>
        <v>2023</v>
      </c>
      <c r="V2840" s="290">
        <f>U2840+1</f>
        <v>2024</v>
      </c>
    </row>
    <row r="2841" spans="1:22">
      <c r="A2841" s="276"/>
      <c r="B2841" s="276"/>
      <c r="C2841" s="276"/>
      <c r="D2841" s="276"/>
      <c r="E2841" s="276"/>
      <c r="F2841" s="281"/>
      <c r="G2841" s="283" t="s">
        <v>10</v>
      </c>
      <c r="H2841" s="284"/>
      <c r="I2841" s="301">
        <f>IF($J61= "Eligible", I2838 * 'Facility Detail'!$G$3472, 0 )</f>
        <v>0</v>
      </c>
      <c r="J2841" s="302">
        <f>IF($J61= "Eligible", J2838 * 'Facility Detail'!$G$3472, 0 )</f>
        <v>0</v>
      </c>
      <c r="K2841" s="302">
        <f>IF($J61= "Eligible", K2838 * 'Facility Detail'!$G$3472, 0 )</f>
        <v>0</v>
      </c>
      <c r="L2841" s="302">
        <f>IF($J61= "Eligible", L2838 * 'Facility Detail'!$G$3472, 0 )</f>
        <v>0</v>
      </c>
      <c r="M2841" s="302">
        <f>IF($J61= "Eligible", M2838 * 'Facility Detail'!$G$3472, 0 )</f>
        <v>0</v>
      </c>
      <c r="N2841" s="302">
        <f>IF($J61= "Eligible", N2838 * 'Facility Detail'!$G$3472, 0 )</f>
        <v>0</v>
      </c>
      <c r="O2841" s="302">
        <f>IF($J61= "Eligible", O2838 * 'Facility Detail'!$G$3472, 0 )</f>
        <v>0</v>
      </c>
      <c r="P2841" s="302">
        <f>IF($J61= "Eligible", P2838 * 'Facility Detail'!$G$3472, 0 )</f>
        <v>0</v>
      </c>
      <c r="Q2841" s="302">
        <f>IF($J61= "Eligible", Q2838 * 'Facility Detail'!$G$3472, 0 )</f>
        <v>0</v>
      </c>
      <c r="R2841" s="302">
        <f>IF($J61= "Eligible", R2838 * 'Facility Detail'!$G$3472, 0 )</f>
        <v>0</v>
      </c>
      <c r="S2841" s="302">
        <f>IF($J61= "Eligible", S2838 * 'Facility Detail'!$G$3472, 0 )</f>
        <v>0</v>
      </c>
      <c r="T2841" s="302">
        <f>IF($J61= "Eligible", T2838 * 'Facility Detail'!$G$3472, 0 )</f>
        <v>0</v>
      </c>
      <c r="U2841" s="302">
        <f>IF($J61= "Eligible", U2838 * 'Facility Detail'!$G$3472, 0 )</f>
        <v>0</v>
      </c>
      <c r="V2841" s="397">
        <f>IF($J61= "Eligible", V2838 * 'Facility Detail'!$G$3472, 0 )</f>
        <v>0</v>
      </c>
    </row>
    <row r="2842" spans="1:22">
      <c r="A2842" s="276"/>
      <c r="B2842" s="276"/>
      <c r="C2842" s="276"/>
      <c r="D2842" s="276"/>
      <c r="E2842" s="276"/>
      <c r="F2842" s="281"/>
      <c r="G2842" s="283" t="s">
        <v>6</v>
      </c>
      <c r="H2842" s="284"/>
      <c r="I2842" s="303">
        <f t="shared" ref="I2842:V2842" si="1475">IF($K61= "Eligible", I2838, 0 )</f>
        <v>0</v>
      </c>
      <c r="J2842" s="304">
        <f t="shared" si="1475"/>
        <v>0</v>
      </c>
      <c r="K2842" s="304">
        <f t="shared" si="1475"/>
        <v>0</v>
      </c>
      <c r="L2842" s="304">
        <f t="shared" si="1475"/>
        <v>0</v>
      </c>
      <c r="M2842" s="304">
        <f t="shared" si="1475"/>
        <v>0</v>
      </c>
      <c r="N2842" s="304">
        <f t="shared" si="1475"/>
        <v>0</v>
      </c>
      <c r="O2842" s="304">
        <f t="shared" si="1475"/>
        <v>0</v>
      </c>
      <c r="P2842" s="304">
        <f t="shared" si="1475"/>
        <v>0</v>
      </c>
      <c r="Q2842" s="304">
        <f t="shared" si="1475"/>
        <v>0</v>
      </c>
      <c r="R2842" s="304">
        <f t="shared" si="1475"/>
        <v>0</v>
      </c>
      <c r="S2842" s="304">
        <f t="shared" si="1475"/>
        <v>0</v>
      </c>
      <c r="T2842" s="304">
        <f t="shared" si="1475"/>
        <v>0</v>
      </c>
      <c r="U2842" s="304">
        <f t="shared" si="1475"/>
        <v>0</v>
      </c>
      <c r="V2842" s="398">
        <f t="shared" si="1475"/>
        <v>0</v>
      </c>
    </row>
    <row r="2843" spans="1:22">
      <c r="A2843" s="276"/>
      <c r="B2843" s="276"/>
      <c r="C2843" s="276"/>
      <c r="D2843" s="276"/>
      <c r="E2843" s="276"/>
      <c r="F2843" s="281"/>
      <c r="G2843" s="285" t="s">
        <v>120</v>
      </c>
      <c r="H2843" s="286"/>
      <c r="I2843" s="305">
        <f>SUM(I2841:I2842)</f>
        <v>0</v>
      </c>
      <c r="J2843" s="306">
        <f t="shared" ref="J2843:S2843" si="1476">SUM(J2841:J2842)</f>
        <v>0</v>
      </c>
      <c r="K2843" s="306">
        <f t="shared" si="1476"/>
        <v>0</v>
      </c>
      <c r="L2843" s="306">
        <f t="shared" si="1476"/>
        <v>0</v>
      </c>
      <c r="M2843" s="306">
        <f t="shared" si="1476"/>
        <v>0</v>
      </c>
      <c r="N2843" s="306">
        <f t="shared" si="1476"/>
        <v>0</v>
      </c>
      <c r="O2843" s="306">
        <f t="shared" si="1476"/>
        <v>0</v>
      </c>
      <c r="P2843" s="306">
        <f t="shared" si="1476"/>
        <v>0</v>
      </c>
      <c r="Q2843" s="306">
        <f t="shared" si="1476"/>
        <v>0</v>
      </c>
      <c r="R2843" s="306">
        <f t="shared" si="1476"/>
        <v>0</v>
      </c>
      <c r="S2843" s="306">
        <f t="shared" si="1476"/>
        <v>0</v>
      </c>
      <c r="T2843" s="306">
        <f t="shared" ref="T2843:U2843" si="1477">SUM(T2841:T2842)</f>
        <v>0</v>
      </c>
      <c r="U2843" s="306">
        <f t="shared" si="1477"/>
        <v>0</v>
      </c>
      <c r="V2843" s="306">
        <f t="shared" ref="V2843" si="1478">SUM(V2841:V2842)</f>
        <v>0</v>
      </c>
    </row>
    <row r="2844" spans="1:22">
      <c r="A2844" s="276"/>
      <c r="B2844" s="276"/>
      <c r="C2844" s="276"/>
      <c r="D2844" s="276"/>
      <c r="E2844" s="276"/>
      <c r="F2844" s="281"/>
      <c r="G2844" s="281"/>
      <c r="H2844" s="281"/>
      <c r="I2844" s="307"/>
      <c r="J2844" s="308"/>
      <c r="K2844" s="308"/>
      <c r="L2844" s="308"/>
      <c r="M2844" s="308"/>
      <c r="N2844" s="308"/>
      <c r="O2844" s="308"/>
      <c r="P2844" s="308"/>
      <c r="Q2844" s="308"/>
      <c r="R2844" s="308"/>
      <c r="S2844" s="308"/>
      <c r="T2844" s="308"/>
      <c r="U2844" s="308"/>
      <c r="V2844" s="308"/>
    </row>
    <row r="2845" spans="1:22" ht="18">
      <c r="A2845" s="276"/>
      <c r="B2845" s="276"/>
      <c r="C2845" s="276"/>
      <c r="D2845" s="276"/>
      <c r="E2845" s="276"/>
      <c r="F2845" s="282" t="s">
        <v>30</v>
      </c>
      <c r="G2845" s="281"/>
      <c r="H2845" s="281"/>
      <c r="I2845" s="290">
        <v>2011</v>
      </c>
      <c r="J2845" s="290">
        <f>I2845+1</f>
        <v>2012</v>
      </c>
      <c r="K2845" s="290">
        <f t="shared" ref="K2845" si="1479">J2845+1</f>
        <v>2013</v>
      </c>
      <c r="L2845" s="290">
        <f t="shared" ref="L2845" si="1480">K2845+1</f>
        <v>2014</v>
      </c>
      <c r="M2845" s="290">
        <f>L2845+1</f>
        <v>2015</v>
      </c>
      <c r="N2845" s="290">
        <f t="shared" ref="N2845" si="1481">M2845+1</f>
        <v>2016</v>
      </c>
      <c r="O2845" s="290">
        <f t="shared" ref="O2845" si="1482">N2845+1</f>
        <v>2017</v>
      </c>
      <c r="P2845" s="290">
        <f t="shared" ref="P2845" si="1483">O2845+1</f>
        <v>2018</v>
      </c>
      <c r="Q2845" s="290">
        <f t="shared" ref="Q2845" si="1484">P2845+1</f>
        <v>2019</v>
      </c>
      <c r="R2845" s="290">
        <f t="shared" ref="R2845" si="1485">Q2845+1</f>
        <v>2020</v>
      </c>
      <c r="S2845" s="290">
        <f>R2845+1</f>
        <v>2021</v>
      </c>
      <c r="T2845" s="290">
        <f>S2845+1</f>
        <v>2022</v>
      </c>
      <c r="U2845" s="290">
        <f>T2845+1</f>
        <v>2023</v>
      </c>
      <c r="V2845" s="290">
        <f>U2845+1</f>
        <v>2024</v>
      </c>
    </row>
    <row r="2846" spans="1:22">
      <c r="A2846" s="276"/>
      <c r="B2846" s="276"/>
      <c r="C2846" s="276"/>
      <c r="D2846" s="276"/>
      <c r="E2846" s="276"/>
      <c r="F2846" s="281"/>
      <c r="G2846" s="283" t="s">
        <v>47</v>
      </c>
      <c r="H2846" s="284"/>
      <c r="I2846" s="309"/>
      <c r="J2846" s="310"/>
      <c r="K2846" s="310"/>
      <c r="L2846" s="310"/>
      <c r="M2846" s="310"/>
      <c r="N2846" s="310"/>
      <c r="O2846" s="310"/>
      <c r="P2846" s="310"/>
      <c r="Q2846" s="310"/>
      <c r="R2846" s="310"/>
      <c r="S2846" s="310"/>
      <c r="T2846" s="310"/>
      <c r="U2846" s="310"/>
      <c r="V2846" s="399"/>
    </row>
    <row r="2847" spans="1:22">
      <c r="A2847" s="276"/>
      <c r="B2847" s="276"/>
      <c r="C2847" s="276"/>
      <c r="D2847" s="276"/>
      <c r="E2847" s="276"/>
      <c r="F2847" s="281"/>
      <c r="G2847" s="287" t="s">
        <v>23</v>
      </c>
      <c r="H2847" s="288"/>
      <c r="I2847" s="311"/>
      <c r="J2847" s="312"/>
      <c r="K2847" s="312"/>
      <c r="L2847" s="312"/>
      <c r="M2847" s="312"/>
      <c r="N2847" s="312"/>
      <c r="O2847" s="312"/>
      <c r="P2847" s="312"/>
      <c r="Q2847" s="312"/>
      <c r="R2847" s="312"/>
      <c r="S2847" s="312"/>
      <c r="T2847" s="312"/>
      <c r="U2847" s="312"/>
      <c r="V2847" s="400"/>
    </row>
    <row r="2848" spans="1:22">
      <c r="A2848" s="276"/>
      <c r="B2848" s="276"/>
      <c r="C2848" s="276"/>
      <c r="D2848" s="276"/>
      <c r="E2848" s="276"/>
      <c r="F2848" s="281"/>
      <c r="G2848" s="287" t="s">
        <v>89</v>
      </c>
      <c r="H2848" s="289"/>
      <c r="I2848" s="313"/>
      <c r="J2848" s="314"/>
      <c r="K2848" s="314"/>
      <c r="L2848" s="314"/>
      <c r="M2848" s="314"/>
      <c r="N2848" s="314"/>
      <c r="O2848" s="314"/>
      <c r="P2848" s="314"/>
      <c r="Q2848" s="314"/>
      <c r="R2848" s="314"/>
      <c r="S2848" s="314"/>
      <c r="T2848" s="314"/>
      <c r="U2848" s="314"/>
      <c r="V2848" s="401"/>
    </row>
    <row r="2849" spans="1:22">
      <c r="A2849" s="276"/>
      <c r="B2849" s="276"/>
      <c r="C2849" s="276"/>
      <c r="D2849" s="276"/>
      <c r="E2849" s="276"/>
      <c r="F2849" s="281"/>
      <c r="G2849" s="285" t="s">
        <v>90</v>
      </c>
      <c r="H2849" s="281"/>
      <c r="I2849" s="315">
        <v>0</v>
      </c>
      <c r="J2849" s="315">
        <v>0</v>
      </c>
      <c r="K2849" s="315">
        <v>0</v>
      </c>
      <c r="L2849" s="315">
        <v>0</v>
      </c>
      <c r="M2849" s="315">
        <v>0</v>
      </c>
      <c r="N2849" s="315">
        <v>0</v>
      </c>
      <c r="O2849" s="315">
        <v>0</v>
      </c>
      <c r="P2849" s="315">
        <v>0</v>
      </c>
      <c r="Q2849" s="315">
        <v>0</v>
      </c>
      <c r="R2849" s="315">
        <v>0</v>
      </c>
      <c r="S2849" s="315">
        <v>0</v>
      </c>
      <c r="T2849" s="315">
        <v>0</v>
      </c>
      <c r="U2849" s="409">
        <v>0</v>
      </c>
      <c r="V2849" s="315">
        <v>0</v>
      </c>
    </row>
    <row r="2850" spans="1:22">
      <c r="A2850" s="276"/>
      <c r="B2850" s="276"/>
      <c r="C2850" s="276"/>
      <c r="D2850" s="276"/>
      <c r="E2850" s="276"/>
      <c r="F2850" s="281"/>
      <c r="G2850" s="286"/>
      <c r="H2850" s="281"/>
      <c r="I2850" s="315"/>
      <c r="J2850" s="315"/>
      <c r="K2850" s="315"/>
      <c r="L2850" s="316"/>
      <c r="M2850" s="316"/>
      <c r="N2850" s="316"/>
      <c r="O2850" s="316"/>
      <c r="P2850" s="316"/>
      <c r="Q2850" s="316"/>
      <c r="R2850" s="316"/>
      <c r="S2850" s="316"/>
      <c r="T2850" s="316"/>
      <c r="U2850" s="316"/>
      <c r="V2850" s="316"/>
    </row>
    <row r="2851" spans="1:22" ht="18">
      <c r="A2851" s="276"/>
      <c r="B2851" s="276"/>
      <c r="C2851" s="276"/>
      <c r="D2851" s="276"/>
      <c r="E2851" s="276"/>
      <c r="F2851" s="282" t="s">
        <v>100</v>
      </c>
      <c r="G2851" s="281"/>
      <c r="H2851" s="281"/>
      <c r="I2851" s="290">
        <f>'Facility Detail'!$G$3475</f>
        <v>2011</v>
      </c>
      <c r="J2851" s="290">
        <f>I2851+1</f>
        <v>2012</v>
      </c>
      <c r="K2851" s="290">
        <f t="shared" ref="K2851" si="1486">J2851+1</f>
        <v>2013</v>
      </c>
      <c r="L2851" s="290">
        <f t="shared" ref="L2851" si="1487">K2851+1</f>
        <v>2014</v>
      </c>
      <c r="M2851" s="290">
        <f>L2851+1</f>
        <v>2015</v>
      </c>
      <c r="N2851" s="290">
        <f t="shared" ref="N2851" si="1488">M2851+1</f>
        <v>2016</v>
      </c>
      <c r="O2851" s="290">
        <f t="shared" ref="O2851" si="1489">N2851+1</f>
        <v>2017</v>
      </c>
      <c r="P2851" s="290">
        <f t="shared" ref="P2851" si="1490">O2851+1</f>
        <v>2018</v>
      </c>
      <c r="Q2851" s="290">
        <f t="shared" ref="Q2851" si="1491">P2851+1</f>
        <v>2019</v>
      </c>
      <c r="R2851" s="290">
        <f t="shared" ref="R2851" si="1492">Q2851+1</f>
        <v>2020</v>
      </c>
      <c r="S2851" s="290">
        <f>R2851+1</f>
        <v>2021</v>
      </c>
      <c r="T2851" s="290">
        <f>S2851+1</f>
        <v>2022</v>
      </c>
      <c r="U2851" s="290">
        <f>T2851+1</f>
        <v>2023</v>
      </c>
      <c r="V2851" s="290">
        <f>U2851+1</f>
        <v>2024</v>
      </c>
    </row>
    <row r="2852" spans="1:22">
      <c r="A2852" s="276"/>
      <c r="B2852" s="276"/>
      <c r="C2852" s="276"/>
      <c r="D2852" s="276"/>
      <c r="E2852" s="276"/>
      <c r="F2852" s="281"/>
      <c r="G2852" s="283" t="s">
        <v>68</v>
      </c>
      <c r="H2852" s="284"/>
      <c r="I2852" s="291"/>
      <c r="J2852" s="317">
        <f>I2852</f>
        <v>0</v>
      </c>
      <c r="K2852" s="318"/>
      <c r="L2852" s="318"/>
      <c r="M2852" s="318"/>
      <c r="N2852" s="318"/>
      <c r="O2852" s="318"/>
      <c r="P2852" s="318"/>
      <c r="Q2852" s="318"/>
      <c r="R2852" s="318"/>
      <c r="S2852" s="318"/>
      <c r="T2852" s="348"/>
      <c r="U2852" s="348"/>
      <c r="V2852" s="402"/>
    </row>
    <row r="2853" spans="1:22">
      <c r="A2853" s="276"/>
      <c r="B2853" s="276"/>
      <c r="C2853" s="276"/>
      <c r="D2853" s="276"/>
      <c r="E2853" s="276"/>
      <c r="F2853" s="281"/>
      <c r="G2853" s="283" t="s">
        <v>69</v>
      </c>
      <c r="H2853" s="284"/>
      <c r="I2853" s="319">
        <f>J2853</f>
        <v>0</v>
      </c>
      <c r="J2853" s="320"/>
      <c r="K2853" s="321"/>
      <c r="L2853" s="321"/>
      <c r="M2853" s="321"/>
      <c r="N2853" s="321"/>
      <c r="O2853" s="321"/>
      <c r="P2853" s="321"/>
      <c r="Q2853" s="321"/>
      <c r="R2853" s="321"/>
      <c r="S2853" s="321"/>
      <c r="T2853" s="349"/>
      <c r="U2853" s="349"/>
      <c r="V2853" s="403"/>
    </row>
    <row r="2854" spans="1:22">
      <c r="A2854" s="276"/>
      <c r="B2854" s="276"/>
      <c r="C2854" s="276"/>
      <c r="D2854" s="276"/>
      <c r="E2854" s="276"/>
      <c r="F2854" s="281"/>
      <c r="G2854" s="283" t="s">
        <v>70</v>
      </c>
      <c r="H2854" s="284"/>
      <c r="I2854" s="322"/>
      <c r="J2854" s="320">
        <f>J2838</f>
        <v>0</v>
      </c>
      <c r="K2854" s="323">
        <f>J2854</f>
        <v>0</v>
      </c>
      <c r="L2854" s="321"/>
      <c r="M2854" s="321"/>
      <c r="N2854" s="321"/>
      <c r="O2854" s="321"/>
      <c r="P2854" s="321"/>
      <c r="Q2854" s="321"/>
      <c r="R2854" s="321"/>
      <c r="S2854" s="321"/>
      <c r="T2854" s="349"/>
      <c r="U2854" s="349"/>
      <c r="V2854" s="403"/>
    </row>
    <row r="2855" spans="1:22">
      <c r="A2855" s="276"/>
      <c r="B2855" s="276"/>
      <c r="C2855" s="276"/>
      <c r="D2855" s="276"/>
      <c r="E2855" s="276"/>
      <c r="F2855" s="281"/>
      <c r="G2855" s="283" t="s">
        <v>71</v>
      </c>
      <c r="H2855" s="284"/>
      <c r="I2855" s="322"/>
      <c r="J2855" s="323">
        <f>K2855</f>
        <v>0</v>
      </c>
      <c r="K2855" s="320"/>
      <c r="L2855" s="321"/>
      <c r="M2855" s="321"/>
      <c r="N2855" s="321"/>
      <c r="O2855" s="321"/>
      <c r="P2855" s="321"/>
      <c r="Q2855" s="321"/>
      <c r="R2855" s="321"/>
      <c r="S2855" s="321"/>
      <c r="T2855" s="349"/>
      <c r="U2855" s="349"/>
      <c r="V2855" s="403"/>
    </row>
    <row r="2856" spans="1:22">
      <c r="A2856" s="276"/>
      <c r="B2856" s="276"/>
      <c r="C2856" s="276"/>
      <c r="D2856" s="276"/>
      <c r="E2856" s="276"/>
      <c r="F2856" s="281"/>
      <c r="G2856" s="283" t="s">
        <v>170</v>
      </c>
      <c r="H2856" s="281"/>
      <c r="I2856" s="322"/>
      <c r="J2856" s="324"/>
      <c r="K2856" s="320">
        <f>K2838</f>
        <v>0</v>
      </c>
      <c r="L2856" s="325">
        <f>K2856</f>
        <v>0</v>
      </c>
      <c r="M2856" s="321"/>
      <c r="N2856" s="321"/>
      <c r="O2856" s="321"/>
      <c r="P2856" s="321"/>
      <c r="Q2856" s="321"/>
      <c r="R2856" s="321"/>
      <c r="S2856" s="321"/>
      <c r="T2856" s="350"/>
      <c r="U2856" s="350"/>
      <c r="V2856" s="404"/>
    </row>
    <row r="2857" spans="1:22">
      <c r="A2857" s="276"/>
      <c r="B2857" s="276"/>
      <c r="C2857" s="276"/>
      <c r="D2857" s="276"/>
      <c r="E2857" s="276"/>
      <c r="F2857" s="281"/>
      <c r="G2857" s="283" t="s">
        <v>171</v>
      </c>
      <c r="H2857" s="281"/>
      <c r="I2857" s="322"/>
      <c r="J2857" s="324"/>
      <c r="K2857" s="323">
        <f>L2857</f>
        <v>0</v>
      </c>
      <c r="L2857" s="320"/>
      <c r="M2857" s="321"/>
      <c r="N2857" s="321"/>
      <c r="O2857" s="321"/>
      <c r="P2857" s="321"/>
      <c r="Q2857" s="321"/>
      <c r="R2857" s="321"/>
      <c r="S2857" s="321"/>
      <c r="T2857" s="350"/>
      <c r="U2857" s="350"/>
      <c r="V2857" s="404"/>
    </row>
    <row r="2858" spans="1:22">
      <c r="A2858" s="276"/>
      <c r="B2858" s="276"/>
      <c r="C2858" s="276"/>
      <c r="D2858" s="276"/>
      <c r="E2858" s="276"/>
      <c r="F2858" s="281"/>
      <c r="G2858" s="283" t="s">
        <v>172</v>
      </c>
      <c r="H2858" s="281"/>
      <c r="I2858" s="322"/>
      <c r="J2858" s="324"/>
      <c r="K2858" s="324"/>
      <c r="L2858" s="320">
        <f>L2838</f>
        <v>0</v>
      </c>
      <c r="M2858" s="325">
        <f>L2858</f>
        <v>0</v>
      </c>
      <c r="N2858" s="324"/>
      <c r="O2858" s="321"/>
      <c r="P2858" s="321"/>
      <c r="Q2858" s="321"/>
      <c r="R2858" s="321"/>
      <c r="S2858" s="321"/>
      <c r="T2858" s="350"/>
      <c r="U2858" s="350"/>
      <c r="V2858" s="404"/>
    </row>
    <row r="2859" spans="1:22">
      <c r="A2859" s="276"/>
      <c r="B2859" s="276"/>
      <c r="C2859" s="276"/>
      <c r="D2859" s="276"/>
      <c r="E2859" s="276"/>
      <c r="F2859" s="281"/>
      <c r="G2859" s="283" t="s">
        <v>173</v>
      </c>
      <c r="H2859" s="281"/>
      <c r="I2859" s="322"/>
      <c r="J2859" s="324"/>
      <c r="K2859" s="324"/>
      <c r="L2859" s="323"/>
      <c r="M2859" s="320"/>
      <c r="N2859" s="324"/>
      <c r="O2859" s="321"/>
      <c r="P2859" s="321"/>
      <c r="Q2859" s="321"/>
      <c r="R2859" s="321"/>
      <c r="S2859" s="321"/>
      <c r="T2859" s="350"/>
      <c r="U2859" s="350"/>
      <c r="V2859" s="404"/>
    </row>
    <row r="2860" spans="1:22">
      <c r="A2860" s="276"/>
      <c r="B2860" s="276"/>
      <c r="C2860" s="276"/>
      <c r="D2860" s="276"/>
      <c r="E2860" s="276"/>
      <c r="F2860" s="281"/>
      <c r="G2860" s="283" t="s">
        <v>174</v>
      </c>
      <c r="H2860" s="281"/>
      <c r="I2860" s="322"/>
      <c r="J2860" s="324"/>
      <c r="K2860" s="324"/>
      <c r="L2860" s="324"/>
      <c r="M2860" s="320">
        <v>0</v>
      </c>
      <c r="N2860" s="325">
        <f>M2860</f>
        <v>0</v>
      </c>
      <c r="O2860" s="321"/>
      <c r="P2860" s="321"/>
      <c r="Q2860" s="321"/>
      <c r="R2860" s="321"/>
      <c r="S2860" s="321"/>
      <c r="T2860" s="350"/>
      <c r="U2860" s="350"/>
      <c r="V2860" s="404"/>
    </row>
    <row r="2861" spans="1:22">
      <c r="A2861" s="276"/>
      <c r="B2861" s="276"/>
      <c r="C2861" s="276"/>
      <c r="D2861" s="276"/>
      <c r="E2861" s="276"/>
      <c r="F2861" s="281"/>
      <c r="G2861" s="283" t="s">
        <v>175</v>
      </c>
      <c r="H2861" s="281"/>
      <c r="I2861" s="322"/>
      <c r="J2861" s="324"/>
      <c r="K2861" s="324"/>
      <c r="L2861" s="324"/>
      <c r="M2861" s="323"/>
      <c r="N2861" s="320"/>
      <c r="O2861" s="321"/>
      <c r="P2861" s="321"/>
      <c r="Q2861" s="321"/>
      <c r="R2861" s="321"/>
      <c r="S2861" s="321"/>
      <c r="T2861" s="350"/>
      <c r="U2861" s="350"/>
      <c r="V2861" s="404"/>
    </row>
    <row r="2862" spans="1:22">
      <c r="A2862" s="276"/>
      <c r="B2862" s="276"/>
      <c r="C2862" s="276"/>
      <c r="D2862" s="276"/>
      <c r="E2862" s="276"/>
      <c r="F2862" s="281"/>
      <c r="G2862" s="283" t="s">
        <v>176</v>
      </c>
      <c r="H2862" s="281"/>
      <c r="I2862" s="322"/>
      <c r="J2862" s="324"/>
      <c r="K2862" s="324"/>
      <c r="L2862" s="324"/>
      <c r="M2862" s="324"/>
      <c r="N2862" s="326">
        <f>N2838</f>
        <v>0</v>
      </c>
      <c r="O2862" s="327">
        <f>N2862</f>
        <v>0</v>
      </c>
      <c r="P2862" s="321"/>
      <c r="Q2862" s="321"/>
      <c r="R2862" s="321"/>
      <c r="S2862" s="321"/>
      <c r="T2862" s="350"/>
      <c r="U2862" s="350"/>
      <c r="V2862" s="404"/>
    </row>
    <row r="2863" spans="1:22">
      <c r="A2863" s="276"/>
      <c r="B2863" s="276"/>
      <c r="C2863" s="276"/>
      <c r="D2863" s="276"/>
      <c r="E2863" s="276"/>
      <c r="F2863" s="281"/>
      <c r="G2863" s="283" t="s">
        <v>167</v>
      </c>
      <c r="H2863" s="281"/>
      <c r="I2863" s="322"/>
      <c r="J2863" s="324"/>
      <c r="K2863" s="324"/>
      <c r="L2863" s="324"/>
      <c r="M2863" s="324"/>
      <c r="N2863" s="328"/>
      <c r="O2863" s="329"/>
      <c r="P2863" s="321"/>
      <c r="Q2863" s="321"/>
      <c r="R2863" s="321"/>
      <c r="S2863" s="321"/>
      <c r="T2863" s="350"/>
      <c r="U2863" s="350"/>
      <c r="V2863" s="404"/>
    </row>
    <row r="2864" spans="1:22">
      <c r="A2864" s="276"/>
      <c r="B2864" s="276"/>
      <c r="C2864" s="276"/>
      <c r="D2864" s="276"/>
      <c r="E2864" s="276"/>
      <c r="F2864" s="281"/>
      <c r="G2864" s="283" t="s">
        <v>168</v>
      </c>
      <c r="H2864" s="281"/>
      <c r="I2864" s="322"/>
      <c r="J2864" s="324"/>
      <c r="K2864" s="324"/>
      <c r="L2864" s="324"/>
      <c r="M2864" s="324"/>
      <c r="N2864" s="324"/>
      <c r="O2864" s="329">
        <f>O2838</f>
        <v>0</v>
      </c>
      <c r="P2864" s="327">
        <f>O2864</f>
        <v>0</v>
      </c>
      <c r="Q2864" s="321"/>
      <c r="R2864" s="321"/>
      <c r="S2864" s="321"/>
      <c r="T2864" s="350"/>
      <c r="U2864" s="350"/>
      <c r="V2864" s="404"/>
    </row>
    <row r="2865" spans="1:22">
      <c r="A2865" s="276"/>
      <c r="B2865" s="276"/>
      <c r="C2865" s="276"/>
      <c r="D2865" s="276"/>
      <c r="E2865" s="276"/>
      <c r="F2865" s="281"/>
      <c r="G2865" s="283" t="s">
        <v>185</v>
      </c>
      <c r="H2865" s="281"/>
      <c r="I2865" s="322"/>
      <c r="J2865" s="324"/>
      <c r="K2865" s="324"/>
      <c r="L2865" s="324"/>
      <c r="M2865" s="324"/>
      <c r="N2865" s="324"/>
      <c r="O2865" s="327"/>
      <c r="P2865" s="329"/>
      <c r="Q2865" s="321"/>
      <c r="R2865" s="321"/>
      <c r="S2865" s="321"/>
      <c r="T2865" s="350"/>
      <c r="U2865" s="350"/>
      <c r="V2865" s="404"/>
    </row>
    <row r="2866" spans="1:22">
      <c r="A2866" s="276"/>
      <c r="B2866" s="276"/>
      <c r="C2866" s="276"/>
      <c r="D2866" s="276"/>
      <c r="E2866" s="276"/>
      <c r="F2866" s="281"/>
      <c r="G2866" s="283" t="s">
        <v>186</v>
      </c>
      <c r="H2866" s="281"/>
      <c r="I2866" s="322"/>
      <c r="J2866" s="324"/>
      <c r="K2866" s="324"/>
      <c r="L2866" s="324"/>
      <c r="M2866" s="324"/>
      <c r="N2866" s="324"/>
      <c r="O2866" s="324"/>
      <c r="P2866" s="329"/>
      <c r="Q2866" s="323">
        <f>P2866</f>
        <v>0</v>
      </c>
      <c r="R2866" s="321"/>
      <c r="S2866" s="321"/>
      <c r="T2866" s="350"/>
      <c r="U2866" s="350"/>
      <c r="V2866" s="404"/>
    </row>
    <row r="2867" spans="1:22">
      <c r="A2867" s="276"/>
      <c r="B2867" s="276"/>
      <c r="C2867" s="276"/>
      <c r="D2867" s="276"/>
      <c r="E2867" s="276"/>
      <c r="F2867" s="281"/>
      <c r="G2867" s="283" t="s">
        <v>187</v>
      </c>
      <c r="H2867" s="281"/>
      <c r="I2867" s="322"/>
      <c r="J2867" s="324"/>
      <c r="K2867" s="324"/>
      <c r="L2867" s="324"/>
      <c r="M2867" s="324"/>
      <c r="N2867" s="324"/>
      <c r="O2867" s="324"/>
      <c r="P2867" s="327"/>
      <c r="Q2867" s="330"/>
      <c r="R2867" s="321"/>
      <c r="S2867" s="321"/>
      <c r="T2867" s="350"/>
      <c r="U2867" s="350"/>
      <c r="V2867" s="404"/>
    </row>
    <row r="2868" spans="1:22">
      <c r="A2868" s="276"/>
      <c r="B2868" s="276"/>
      <c r="C2868" s="276"/>
      <c r="D2868" s="276"/>
      <c r="E2868" s="276"/>
      <c r="F2868" s="281"/>
      <c r="G2868" s="283" t="s">
        <v>188</v>
      </c>
      <c r="H2868" s="281"/>
      <c r="I2868" s="322"/>
      <c r="J2868" s="324"/>
      <c r="K2868" s="324"/>
      <c r="L2868" s="324"/>
      <c r="M2868" s="324"/>
      <c r="N2868" s="324"/>
      <c r="O2868" s="324"/>
      <c r="P2868" s="324"/>
      <c r="Q2868" s="329"/>
      <c r="R2868" s="331">
        <f>Q2868</f>
        <v>0</v>
      </c>
      <c r="S2868" s="321"/>
      <c r="T2868" s="350"/>
      <c r="U2868" s="350"/>
      <c r="V2868" s="404"/>
    </row>
    <row r="2869" spans="1:22">
      <c r="A2869" s="276"/>
      <c r="B2869" s="276"/>
      <c r="C2869" s="276"/>
      <c r="D2869" s="276"/>
      <c r="E2869" s="276"/>
      <c r="F2869" s="281"/>
      <c r="G2869" s="283" t="s">
        <v>189</v>
      </c>
      <c r="H2869" s="281"/>
      <c r="I2869" s="322"/>
      <c r="J2869" s="324"/>
      <c r="K2869" s="324"/>
      <c r="L2869" s="324"/>
      <c r="M2869" s="324"/>
      <c r="N2869" s="324"/>
      <c r="O2869" s="324"/>
      <c r="P2869" s="324"/>
      <c r="Q2869" s="331">
        <f>R2838</f>
        <v>0</v>
      </c>
      <c r="R2869" s="332">
        <f>Q2869</f>
        <v>0</v>
      </c>
      <c r="S2869" s="321"/>
      <c r="T2869" s="350"/>
      <c r="U2869" s="350"/>
      <c r="V2869" s="404"/>
    </row>
    <row r="2870" spans="1:22">
      <c r="A2870" s="276"/>
      <c r="B2870" s="276"/>
      <c r="C2870" s="276"/>
      <c r="D2870" s="276"/>
      <c r="E2870" s="276"/>
      <c r="F2870" s="281"/>
      <c r="G2870" s="283" t="s">
        <v>190</v>
      </c>
      <c r="H2870" s="281"/>
      <c r="I2870" s="322"/>
      <c r="J2870" s="324"/>
      <c r="K2870" s="324"/>
      <c r="L2870" s="324"/>
      <c r="M2870" s="324"/>
      <c r="N2870" s="324"/>
      <c r="O2870" s="324"/>
      <c r="P2870" s="324"/>
      <c r="Q2870" s="324"/>
      <c r="R2870" s="332"/>
      <c r="S2870" s="331">
        <f>R2870</f>
        <v>0</v>
      </c>
      <c r="T2870" s="350"/>
      <c r="U2870" s="350"/>
      <c r="V2870" s="404"/>
    </row>
    <row r="2871" spans="1:22">
      <c r="A2871" s="276"/>
      <c r="B2871" s="276"/>
      <c r="C2871" s="276"/>
      <c r="D2871" s="276"/>
      <c r="E2871" s="276"/>
      <c r="F2871" s="281"/>
      <c r="G2871" s="283" t="s">
        <v>199</v>
      </c>
      <c r="H2871" s="281"/>
      <c r="I2871" s="322"/>
      <c r="J2871" s="324"/>
      <c r="K2871" s="324"/>
      <c r="L2871" s="324"/>
      <c r="M2871" s="324"/>
      <c r="N2871" s="324"/>
      <c r="O2871" s="324"/>
      <c r="P2871" s="324"/>
      <c r="Q2871" s="324"/>
      <c r="R2871" s="327"/>
      <c r="S2871" s="332">
        <v>0</v>
      </c>
      <c r="T2871" s="350"/>
      <c r="U2871" s="350"/>
      <c r="V2871" s="404"/>
    </row>
    <row r="2872" spans="1:22">
      <c r="A2872" s="276"/>
      <c r="B2872" s="276"/>
      <c r="C2872" s="276"/>
      <c r="D2872" s="276"/>
      <c r="E2872" s="276"/>
      <c r="F2872" s="281"/>
      <c r="G2872" s="283" t="s">
        <v>200</v>
      </c>
      <c r="H2872" s="281"/>
      <c r="I2872" s="322"/>
      <c r="J2872" s="324"/>
      <c r="K2872" s="324"/>
      <c r="L2872" s="324"/>
      <c r="M2872" s="324"/>
      <c r="N2872" s="324"/>
      <c r="O2872" s="324"/>
      <c r="P2872" s="324"/>
      <c r="Q2872" s="324"/>
      <c r="R2872" s="324"/>
      <c r="S2872" s="332">
        <v>0</v>
      </c>
      <c r="T2872" s="331">
        <f>S2872</f>
        <v>0</v>
      </c>
      <c r="U2872" s="350"/>
      <c r="V2872" s="404"/>
    </row>
    <row r="2873" spans="1:22">
      <c r="A2873" s="276"/>
      <c r="B2873" s="276"/>
      <c r="C2873" s="276"/>
      <c r="D2873" s="276"/>
      <c r="E2873" s="276"/>
      <c r="F2873" s="281"/>
      <c r="G2873" s="283" t="s">
        <v>308</v>
      </c>
      <c r="H2873" s="281"/>
      <c r="I2873" s="322"/>
      <c r="J2873" s="324"/>
      <c r="K2873" s="324"/>
      <c r="L2873" s="324"/>
      <c r="M2873" s="324"/>
      <c r="N2873" s="324"/>
      <c r="O2873" s="324"/>
      <c r="P2873" s="324"/>
      <c r="Q2873" s="324"/>
      <c r="R2873" s="324"/>
      <c r="S2873" s="327">
        <f>T2873</f>
        <v>0</v>
      </c>
      <c r="T2873" s="332">
        <v>0</v>
      </c>
      <c r="U2873" s="350"/>
      <c r="V2873" s="404"/>
    </row>
    <row r="2874" spans="1:22">
      <c r="A2874" s="276"/>
      <c r="B2874" s="276"/>
      <c r="C2874" s="276"/>
      <c r="D2874" s="276"/>
      <c r="E2874" s="276"/>
      <c r="F2874" s="281"/>
      <c r="G2874" s="283" t="s">
        <v>307</v>
      </c>
      <c r="H2874" s="281"/>
      <c r="I2874" s="333"/>
      <c r="J2874" s="334"/>
      <c r="K2874" s="334"/>
      <c r="L2874" s="334"/>
      <c r="M2874" s="334"/>
      <c r="N2874" s="334"/>
      <c r="O2874" s="334"/>
      <c r="P2874" s="334"/>
      <c r="Q2874" s="334"/>
      <c r="R2874" s="334"/>
      <c r="S2874" s="334"/>
      <c r="T2874" s="332">
        <v>0</v>
      </c>
      <c r="U2874" s="331">
        <f>T2874</f>
        <v>0</v>
      </c>
      <c r="V2874" s="351">
        <f>U2874</f>
        <v>0</v>
      </c>
    </row>
    <row r="2875" spans="1:22">
      <c r="A2875" s="276"/>
      <c r="B2875" s="276"/>
      <c r="C2875" s="276"/>
      <c r="D2875" s="276"/>
      <c r="E2875" s="276"/>
      <c r="F2875" s="281"/>
      <c r="G2875" s="283" t="s">
        <v>318</v>
      </c>
      <c r="H2875" s="281"/>
      <c r="I2875" s="333"/>
      <c r="J2875" s="334"/>
      <c r="K2875" s="334"/>
      <c r="L2875" s="334"/>
      <c r="M2875" s="334"/>
      <c r="N2875" s="334"/>
      <c r="O2875" s="334"/>
      <c r="P2875" s="334"/>
      <c r="Q2875" s="334"/>
      <c r="R2875" s="334"/>
      <c r="S2875" s="334"/>
      <c r="T2875" s="327">
        <f>U2875</f>
        <v>0</v>
      </c>
      <c r="U2875" s="410">
        <v>0</v>
      </c>
      <c r="V2875" s="405">
        <v>0</v>
      </c>
    </row>
    <row r="2876" spans="1:22">
      <c r="A2876" s="276"/>
      <c r="B2876" s="276"/>
      <c r="C2876" s="276"/>
      <c r="D2876" s="276"/>
      <c r="E2876" s="276"/>
      <c r="F2876" s="281"/>
      <c r="G2876" s="283" t="s">
        <v>319</v>
      </c>
      <c r="H2876" s="281"/>
      <c r="I2876" s="335"/>
      <c r="J2876" s="336"/>
      <c r="K2876" s="336"/>
      <c r="L2876" s="336"/>
      <c r="M2876" s="336"/>
      <c r="N2876" s="336"/>
      <c r="O2876" s="336"/>
      <c r="P2876" s="336"/>
      <c r="Q2876" s="336"/>
      <c r="R2876" s="336"/>
      <c r="S2876" s="336"/>
      <c r="T2876" s="336"/>
      <c r="U2876" s="411">
        <v>0</v>
      </c>
      <c r="V2876" s="406">
        <v>0</v>
      </c>
    </row>
    <row r="2877" spans="1:22">
      <c r="A2877" s="276"/>
      <c r="B2877" s="361" t="s">
        <v>232</v>
      </c>
      <c r="C2877" s="361"/>
      <c r="D2877" s="361"/>
      <c r="E2877" s="276"/>
      <c r="F2877" s="281"/>
      <c r="G2877" s="285" t="s">
        <v>17</v>
      </c>
      <c r="H2877" s="281"/>
      <c r="I2877" s="315">
        <f xml:space="preserve"> I2858 - I2857</f>
        <v>0</v>
      </c>
      <c r="J2877" s="315">
        <f xml:space="preserve"> J2857 + J2860 - J2859 - J2858</f>
        <v>0</v>
      </c>
      <c r="K2877" s="315">
        <f>K2859 - K2860</f>
        <v>0</v>
      </c>
      <c r="L2877" s="315">
        <f>L2859 - L2860</f>
        <v>0</v>
      </c>
      <c r="M2877" s="315">
        <f>M2858-M2859-M2860</f>
        <v>0</v>
      </c>
      <c r="N2877" s="315">
        <f>N2860-N2861-N2862</f>
        <v>0</v>
      </c>
      <c r="O2877" s="315">
        <f>O2862-O2863-O2864</f>
        <v>0</v>
      </c>
      <c r="P2877" s="337">
        <f>P2864-P2865-P2866</f>
        <v>0</v>
      </c>
      <c r="Q2877" s="337">
        <f>Q2866+Q2869-Q2868-Q2867</f>
        <v>0</v>
      </c>
      <c r="R2877" s="337">
        <f>R2868-R2869+R2871</f>
        <v>0</v>
      </c>
      <c r="S2877" s="315">
        <f>S2870-S2871+S2872-S2873</f>
        <v>0</v>
      </c>
      <c r="T2877" s="315">
        <f>T2872-T2873-T2874+T2875</f>
        <v>0</v>
      </c>
      <c r="U2877" s="409">
        <f>U2874-U2875-U2876</f>
        <v>0</v>
      </c>
      <c r="V2877" s="315">
        <f>V2874-V2875-V2876</f>
        <v>0</v>
      </c>
    </row>
    <row r="2878" spans="1:22">
      <c r="A2878" s="276"/>
      <c r="B2878" s="276"/>
      <c r="C2878" s="276"/>
      <c r="D2878" s="276"/>
      <c r="E2878" s="276"/>
      <c r="F2878" s="281"/>
      <c r="G2878" s="286"/>
      <c r="H2878" s="281"/>
      <c r="I2878" s="337"/>
      <c r="J2878" s="337"/>
      <c r="K2878" s="337"/>
      <c r="L2878" s="337"/>
      <c r="M2878" s="337"/>
      <c r="N2878" s="337"/>
      <c r="O2878" s="337"/>
      <c r="P2878" s="337"/>
      <c r="Q2878" s="337"/>
      <c r="R2878" s="337"/>
      <c r="S2878" s="337"/>
      <c r="T2878" s="337"/>
      <c r="U2878" s="412"/>
      <c r="V2878" s="337"/>
    </row>
    <row r="2879" spans="1:22">
      <c r="A2879" s="276"/>
      <c r="B2879" s="276"/>
      <c r="C2879" s="276"/>
      <c r="D2879" s="276"/>
      <c r="E2879" s="276"/>
      <c r="F2879" s="281"/>
      <c r="G2879" s="285" t="s">
        <v>12</v>
      </c>
      <c r="H2879" s="284"/>
      <c r="I2879" s="338"/>
      <c r="J2879" s="339"/>
      <c r="K2879" s="339"/>
      <c r="L2879" s="339"/>
      <c r="M2879" s="339"/>
      <c r="N2879" s="339"/>
      <c r="O2879" s="339"/>
      <c r="P2879" s="339"/>
      <c r="Q2879" s="339"/>
      <c r="R2879" s="339"/>
      <c r="S2879" s="339"/>
      <c r="T2879" s="339"/>
      <c r="U2879" s="339"/>
      <c r="V2879" s="407"/>
    </row>
    <row r="2880" spans="1:22">
      <c r="A2880" s="276"/>
      <c r="B2880" s="276"/>
      <c r="C2880" s="276"/>
      <c r="D2880" s="276"/>
      <c r="E2880" s="276"/>
      <c r="F2880" s="281"/>
      <c r="G2880" s="286"/>
      <c r="H2880" s="281"/>
      <c r="I2880" s="337"/>
      <c r="J2880" s="337"/>
      <c r="K2880" s="337"/>
      <c r="L2880" s="337"/>
      <c r="M2880" s="337"/>
      <c r="N2880" s="337"/>
      <c r="O2880" s="337"/>
      <c r="P2880" s="337"/>
      <c r="Q2880" s="337"/>
      <c r="R2880" s="337"/>
      <c r="S2880" s="337"/>
      <c r="T2880" s="337"/>
      <c r="U2880" s="337"/>
      <c r="V2880" s="337"/>
    </row>
    <row r="2881" spans="1:22" ht="18">
      <c r="A2881" s="276"/>
      <c r="B2881" s="276"/>
      <c r="C2881" s="361" t="s">
        <v>232</v>
      </c>
      <c r="D2881" s="361" t="s">
        <v>251</v>
      </c>
      <c r="E2881" s="361" t="s">
        <v>108</v>
      </c>
      <c r="F2881" s="282" t="s">
        <v>26</v>
      </c>
      <c r="G2881" s="281"/>
      <c r="H2881" s="284"/>
      <c r="I2881" s="340">
        <f t="shared" ref="I2881:S2881" si="1493" xml:space="preserve"> I2838 + I2843 - I2849 + I2877 + I2879</f>
        <v>0</v>
      </c>
      <c r="J2881" s="341">
        <f t="shared" si="1493"/>
        <v>0</v>
      </c>
      <c r="K2881" s="341">
        <f t="shared" si="1493"/>
        <v>0</v>
      </c>
      <c r="L2881" s="341">
        <f t="shared" si="1493"/>
        <v>0</v>
      </c>
      <c r="M2881" s="341">
        <f t="shared" si="1493"/>
        <v>0</v>
      </c>
      <c r="N2881" s="341">
        <f t="shared" si="1493"/>
        <v>0</v>
      </c>
      <c r="O2881" s="341">
        <f t="shared" si="1493"/>
        <v>0</v>
      </c>
      <c r="P2881" s="341">
        <f t="shared" si="1493"/>
        <v>0</v>
      </c>
      <c r="Q2881" s="341">
        <f t="shared" si="1493"/>
        <v>0</v>
      </c>
      <c r="R2881" s="341">
        <f t="shared" si="1493"/>
        <v>0</v>
      </c>
      <c r="S2881" s="341">
        <f t="shared" si="1493"/>
        <v>0</v>
      </c>
      <c r="T2881" s="341">
        <f t="shared" ref="T2881:U2881" si="1494" xml:space="preserve"> T2838 + T2843 - T2849 + T2877 + T2879</f>
        <v>0</v>
      </c>
      <c r="U2881" s="341">
        <f t="shared" si="1494"/>
        <v>0</v>
      </c>
      <c r="V2881" s="408">
        <f t="shared" ref="V2881" si="1495" xml:space="preserve"> V2838 + V2843 - V2849 + V2877 + V2879</f>
        <v>0</v>
      </c>
    </row>
    <row r="2882" spans="1:22" ht="15.75" thickBot="1">
      <c r="A2882" s="276"/>
      <c r="B2882" s="276"/>
      <c r="C2882" s="276"/>
      <c r="D2882" s="276"/>
      <c r="E2882" s="276"/>
      <c r="F2882" s="281"/>
      <c r="G2882" s="281"/>
      <c r="H2882" s="281"/>
      <c r="I2882" s="281"/>
      <c r="J2882" s="281"/>
      <c r="K2882" s="281"/>
      <c r="L2882" s="281"/>
      <c r="M2882" s="281"/>
      <c r="N2882" s="281"/>
      <c r="O2882" s="281"/>
      <c r="P2882" s="281"/>
      <c r="Q2882" s="281"/>
      <c r="R2882" s="281"/>
      <c r="S2882" s="281"/>
      <c r="T2882" s="281"/>
      <c r="U2882" s="281"/>
      <c r="V2882" s="281"/>
    </row>
    <row r="2883" spans="1:22" ht="15.75" thickBot="1">
      <c r="A2883" s="276"/>
      <c r="B2883" s="276"/>
      <c r="C2883" s="276"/>
      <c r="D2883" s="276"/>
      <c r="E2883" s="276"/>
      <c r="F2883" s="342"/>
      <c r="G2883" s="342"/>
      <c r="H2883" s="342"/>
      <c r="I2883" s="342"/>
      <c r="J2883" s="342"/>
      <c r="K2883" s="342"/>
      <c r="L2883" s="342"/>
      <c r="M2883" s="342"/>
      <c r="N2883" s="342"/>
      <c r="O2883" s="342"/>
      <c r="P2883" s="342"/>
      <c r="Q2883" s="342"/>
      <c r="R2883" s="342"/>
      <c r="S2883" s="342"/>
      <c r="T2883" s="342"/>
      <c r="U2883" s="342"/>
      <c r="V2883" s="342"/>
    </row>
    <row r="2884" spans="1:22" ht="21" thickBot="1">
      <c r="A2884" s="276"/>
      <c r="B2884" s="276"/>
      <c r="C2884" s="276"/>
      <c r="D2884" s="276"/>
      <c r="E2884" s="276"/>
      <c r="F2884" s="279" t="s">
        <v>4</v>
      </c>
      <c r="G2884" s="279"/>
      <c r="H2884" s="280" t="s">
        <v>266</v>
      </c>
      <c r="I2884" s="343"/>
      <c r="J2884" s="281"/>
      <c r="K2884" s="281"/>
      <c r="L2884" s="281"/>
      <c r="M2884" s="281"/>
      <c r="N2884" s="281"/>
      <c r="O2884" s="281"/>
      <c r="P2884" s="281"/>
      <c r="Q2884" s="281"/>
      <c r="R2884" s="281"/>
      <c r="S2884" s="281"/>
      <c r="T2884" s="281"/>
      <c r="U2884" s="281"/>
      <c r="V2884" s="281"/>
    </row>
    <row r="2885" spans="1:22">
      <c r="A2885" s="276"/>
      <c r="B2885" s="276"/>
      <c r="C2885" s="276"/>
      <c r="D2885" s="276"/>
      <c r="E2885" s="276"/>
      <c r="F2885" s="281"/>
      <c r="G2885" s="281"/>
      <c r="H2885" s="281"/>
      <c r="I2885" s="281"/>
      <c r="J2885" s="281"/>
      <c r="K2885" s="281"/>
      <c r="L2885" s="281"/>
      <c r="M2885" s="281"/>
      <c r="N2885" s="281"/>
      <c r="O2885" s="281"/>
      <c r="P2885" s="281"/>
      <c r="Q2885" s="281"/>
      <c r="R2885" s="281"/>
      <c r="S2885" s="281"/>
      <c r="T2885" s="281"/>
      <c r="U2885" s="281"/>
      <c r="V2885" s="281"/>
    </row>
    <row r="2886" spans="1:22" ht="18">
      <c r="A2886" s="276"/>
      <c r="B2886" s="276"/>
      <c r="C2886" s="276"/>
      <c r="D2886" s="276"/>
      <c r="E2886" s="276"/>
      <c r="F2886" s="282" t="s">
        <v>21</v>
      </c>
      <c r="G2886" s="282"/>
      <c r="H2886" s="281"/>
      <c r="I2886" s="290">
        <v>2011</v>
      </c>
      <c r="J2886" s="290">
        <f>I2886+1</f>
        <v>2012</v>
      </c>
      <c r="K2886" s="290">
        <f t="shared" ref="K2886" si="1496">J2886+1</f>
        <v>2013</v>
      </c>
      <c r="L2886" s="290">
        <f t="shared" ref="L2886" si="1497">K2886+1</f>
        <v>2014</v>
      </c>
      <c r="M2886" s="290">
        <f>L2886+1</f>
        <v>2015</v>
      </c>
      <c r="N2886" s="290">
        <f t="shared" ref="N2886" si="1498">M2886+1</f>
        <v>2016</v>
      </c>
      <c r="O2886" s="290">
        <f t="shared" ref="O2886" si="1499">N2886+1</f>
        <v>2017</v>
      </c>
      <c r="P2886" s="290">
        <f t="shared" ref="P2886" si="1500">O2886+1</f>
        <v>2018</v>
      </c>
      <c r="Q2886" s="290">
        <f t="shared" ref="Q2886" si="1501">P2886+1</f>
        <v>2019</v>
      </c>
      <c r="R2886" s="290">
        <f t="shared" ref="R2886" si="1502">Q2886+1</f>
        <v>2020</v>
      </c>
      <c r="S2886" s="290">
        <f>R2886+1</f>
        <v>2021</v>
      </c>
      <c r="T2886" s="290">
        <f>S2886+1</f>
        <v>2022</v>
      </c>
      <c r="U2886" s="290">
        <f>T2886+1</f>
        <v>2023</v>
      </c>
      <c r="V2886" s="290">
        <f>U2886+1</f>
        <v>2024</v>
      </c>
    </row>
    <row r="2887" spans="1:22">
      <c r="A2887" s="276"/>
      <c r="B2887" s="276"/>
      <c r="C2887" s="276"/>
      <c r="D2887" s="276"/>
      <c r="E2887" s="276"/>
      <c r="F2887" s="281"/>
      <c r="G2887" s="283" t="str">
        <f>"Total MWh Produced / Purchased from " &amp; H2884</f>
        <v>Total MWh Produced / Purchased from Sage Solar III</v>
      </c>
      <c r="H2887" s="284"/>
      <c r="I2887" s="291"/>
      <c r="J2887" s="292"/>
      <c r="K2887" s="292"/>
      <c r="L2887" s="292"/>
      <c r="M2887" s="292"/>
      <c r="N2887" s="292"/>
      <c r="O2887" s="292"/>
      <c r="P2887" s="292"/>
      <c r="Q2887" s="292"/>
      <c r="R2887" s="292"/>
      <c r="S2887" s="292">
        <v>39909</v>
      </c>
      <c r="T2887" s="292">
        <v>0</v>
      </c>
      <c r="U2887" s="292">
        <v>0</v>
      </c>
      <c r="V2887" s="394">
        <v>0</v>
      </c>
    </row>
    <row r="2888" spans="1:22">
      <c r="A2888" s="276"/>
      <c r="B2888" s="276"/>
      <c r="C2888" s="276"/>
      <c r="D2888" s="276"/>
      <c r="E2888" s="276"/>
      <c r="F2888" s="281"/>
      <c r="G2888" s="283" t="s">
        <v>25</v>
      </c>
      <c r="H2888" s="284"/>
      <c r="I2888" s="293"/>
      <c r="J2888" s="294"/>
      <c r="K2888" s="294"/>
      <c r="L2888" s="294"/>
      <c r="M2888" s="294"/>
      <c r="N2888" s="294"/>
      <c r="O2888" s="294"/>
      <c r="P2888" s="294"/>
      <c r="Q2888" s="294"/>
      <c r="R2888" s="294"/>
      <c r="S2888" s="294">
        <v>1</v>
      </c>
      <c r="T2888" s="294">
        <v>1</v>
      </c>
      <c r="U2888" s="294">
        <v>1</v>
      </c>
      <c r="V2888" s="422">
        <v>1</v>
      </c>
    </row>
    <row r="2889" spans="1:22">
      <c r="A2889" s="276"/>
      <c r="B2889" s="276"/>
      <c r="C2889" s="276"/>
      <c r="D2889" s="276"/>
      <c r="E2889" s="276"/>
      <c r="F2889" s="281"/>
      <c r="G2889" s="283" t="s">
        <v>20</v>
      </c>
      <c r="H2889" s="284"/>
      <c r="I2889" s="295"/>
      <c r="J2889" s="296"/>
      <c r="K2889" s="296"/>
      <c r="L2889" s="296"/>
      <c r="M2889" s="296"/>
      <c r="N2889" s="296"/>
      <c r="O2889" s="296"/>
      <c r="P2889" s="296"/>
      <c r="Q2889" s="296"/>
      <c r="R2889" s="296"/>
      <c r="S2889" s="296">
        <v>0</v>
      </c>
      <c r="T2889" s="296">
        <v>0</v>
      </c>
      <c r="U2889" s="296">
        <v>0</v>
      </c>
      <c r="V2889" s="396">
        <v>0</v>
      </c>
    </row>
    <row r="2890" spans="1:22">
      <c r="A2890" s="361" t="s">
        <v>233</v>
      </c>
      <c r="B2890" s="361"/>
      <c r="C2890" s="361"/>
      <c r="D2890" s="276"/>
      <c r="E2890" s="276"/>
      <c r="F2890" s="281"/>
      <c r="G2890" s="285" t="s">
        <v>22</v>
      </c>
      <c r="H2890" s="286"/>
      <c r="I2890" s="297">
        <v>0</v>
      </c>
      <c r="J2890" s="297">
        <v>0</v>
      </c>
      <c r="K2890" s="297">
        <v>0</v>
      </c>
      <c r="L2890" s="297">
        <v>0</v>
      </c>
      <c r="M2890" s="297">
        <v>0</v>
      </c>
      <c r="N2890" s="298">
        <v>0</v>
      </c>
      <c r="O2890" s="298">
        <v>0</v>
      </c>
      <c r="P2890" s="298">
        <v>0</v>
      </c>
      <c r="Q2890" s="298">
        <f t="shared" ref="Q2890:V2890" si="1503">Q2887*Q2889</f>
        <v>0</v>
      </c>
      <c r="R2890" s="298">
        <f t="shared" si="1503"/>
        <v>0</v>
      </c>
      <c r="S2890" s="298">
        <f t="shared" si="1503"/>
        <v>0</v>
      </c>
      <c r="T2890" s="298">
        <f t="shared" si="1503"/>
        <v>0</v>
      </c>
      <c r="U2890" s="298">
        <f t="shared" si="1503"/>
        <v>0</v>
      </c>
      <c r="V2890" s="298">
        <f t="shared" si="1503"/>
        <v>0</v>
      </c>
    </row>
    <row r="2891" spans="1:22">
      <c r="A2891" s="276"/>
      <c r="B2891" s="276"/>
      <c r="C2891" s="276"/>
      <c r="D2891" s="276"/>
      <c r="E2891" s="276"/>
      <c r="F2891" s="281"/>
      <c r="G2891" s="281"/>
      <c r="H2891" s="281"/>
      <c r="I2891" s="299"/>
      <c r="J2891" s="299"/>
      <c r="K2891" s="299"/>
      <c r="L2891" s="299"/>
      <c r="M2891" s="299"/>
      <c r="N2891" s="300"/>
      <c r="O2891" s="300"/>
      <c r="P2891" s="300"/>
      <c r="Q2891" s="300"/>
      <c r="R2891" s="300"/>
      <c r="S2891" s="300"/>
      <c r="T2891" s="300"/>
      <c r="U2891" s="300"/>
      <c r="V2891" s="300"/>
    </row>
    <row r="2892" spans="1:22" ht="18">
      <c r="A2892" s="276"/>
      <c r="B2892" s="276"/>
      <c r="C2892" s="276"/>
      <c r="D2892" s="276"/>
      <c r="E2892" s="276"/>
      <c r="F2892" s="282" t="s">
        <v>118</v>
      </c>
      <c r="G2892" s="281"/>
      <c r="H2892" s="281"/>
      <c r="I2892" s="290">
        <v>2011</v>
      </c>
      <c r="J2892" s="290">
        <f>I2892+1</f>
        <v>2012</v>
      </c>
      <c r="K2892" s="290">
        <f t="shared" ref="K2892" si="1504">J2892+1</f>
        <v>2013</v>
      </c>
      <c r="L2892" s="290">
        <f t="shared" ref="L2892" si="1505">K2892+1</f>
        <v>2014</v>
      </c>
      <c r="M2892" s="290">
        <f>L2892+1</f>
        <v>2015</v>
      </c>
      <c r="N2892" s="290">
        <f t="shared" ref="N2892" si="1506">M2892+1</f>
        <v>2016</v>
      </c>
      <c r="O2892" s="290">
        <f t="shared" ref="O2892" si="1507">N2892+1</f>
        <v>2017</v>
      </c>
      <c r="P2892" s="290">
        <f t="shared" ref="P2892" si="1508">O2892+1</f>
        <v>2018</v>
      </c>
      <c r="Q2892" s="290">
        <f t="shared" ref="Q2892" si="1509">P2892+1</f>
        <v>2019</v>
      </c>
      <c r="R2892" s="290">
        <f t="shared" ref="R2892" si="1510">Q2892+1</f>
        <v>2020</v>
      </c>
      <c r="S2892" s="290">
        <f>R2892+1</f>
        <v>2021</v>
      </c>
      <c r="T2892" s="290">
        <f>S2892+1</f>
        <v>2022</v>
      </c>
      <c r="U2892" s="290">
        <f>T2892+1</f>
        <v>2023</v>
      </c>
      <c r="V2892" s="290">
        <f>U2892+1</f>
        <v>2024</v>
      </c>
    </row>
    <row r="2893" spans="1:22">
      <c r="A2893" s="276"/>
      <c r="B2893" s="276"/>
      <c r="C2893" s="276"/>
      <c r="D2893" s="276"/>
      <c r="E2893" s="276"/>
      <c r="F2893" s="281"/>
      <c r="G2893" s="283" t="s">
        <v>10</v>
      </c>
      <c r="H2893" s="284"/>
      <c r="I2893" s="301">
        <f>IF($J62= "Eligible", I2890 * 'Facility Detail'!$G$3472, 0 )</f>
        <v>0</v>
      </c>
      <c r="J2893" s="302">
        <f>IF($J62= "Eligible", J2890 * 'Facility Detail'!$G$3472, 0 )</f>
        <v>0</v>
      </c>
      <c r="K2893" s="302">
        <f>IF($J62= "Eligible", K2890 * 'Facility Detail'!$G$3472, 0 )</f>
        <v>0</v>
      </c>
      <c r="L2893" s="302">
        <f>IF($J62= "Eligible", L2890 * 'Facility Detail'!$G$3472, 0 )</f>
        <v>0</v>
      </c>
      <c r="M2893" s="302">
        <f>IF($J62= "Eligible", M2890 * 'Facility Detail'!$G$3472, 0 )</f>
        <v>0</v>
      </c>
      <c r="N2893" s="302">
        <f>IF($J62= "Eligible", N2890 * 'Facility Detail'!$G$3472, 0 )</f>
        <v>0</v>
      </c>
      <c r="O2893" s="302">
        <f>IF($J62= "Eligible", O2890 * 'Facility Detail'!$G$3472, 0 )</f>
        <v>0</v>
      </c>
      <c r="P2893" s="302">
        <f>IF($J62= "Eligible", P2890 * 'Facility Detail'!$G$3472, 0 )</f>
        <v>0</v>
      </c>
      <c r="Q2893" s="302">
        <f>IF($J62= "Eligible", Q2890 * 'Facility Detail'!$G$3472, 0 )</f>
        <v>0</v>
      </c>
      <c r="R2893" s="302">
        <f>IF($J62= "Eligible", R2890 * 'Facility Detail'!$G$3472, 0 )</f>
        <v>0</v>
      </c>
      <c r="S2893" s="302">
        <f>IF($J62= "Eligible", S2890 * 'Facility Detail'!$G$3472, 0 )</f>
        <v>0</v>
      </c>
      <c r="T2893" s="302">
        <f>IF($J62= "Eligible", T2890 * 'Facility Detail'!$G$3472, 0 )</f>
        <v>0</v>
      </c>
      <c r="U2893" s="302">
        <f>IF($J62= "Eligible", U2890 * 'Facility Detail'!$G$3472, 0 )</f>
        <v>0</v>
      </c>
      <c r="V2893" s="397">
        <f>IF($J62= "Eligible", V2890 * 'Facility Detail'!$G$3472, 0 )</f>
        <v>0</v>
      </c>
    </row>
    <row r="2894" spans="1:22">
      <c r="A2894" s="276"/>
      <c r="B2894" s="276"/>
      <c r="C2894" s="276"/>
      <c r="D2894" s="276"/>
      <c r="E2894" s="276"/>
      <c r="F2894" s="281"/>
      <c r="G2894" s="283" t="s">
        <v>6</v>
      </c>
      <c r="H2894" s="284"/>
      <c r="I2894" s="303">
        <f t="shared" ref="I2894:V2894" si="1511">IF($K62= "Eligible", I2890, 0 )</f>
        <v>0</v>
      </c>
      <c r="J2894" s="304">
        <f t="shared" si="1511"/>
        <v>0</v>
      </c>
      <c r="K2894" s="304">
        <f t="shared" si="1511"/>
        <v>0</v>
      </c>
      <c r="L2894" s="304">
        <f t="shared" si="1511"/>
        <v>0</v>
      </c>
      <c r="M2894" s="304">
        <f t="shared" si="1511"/>
        <v>0</v>
      </c>
      <c r="N2894" s="304">
        <f t="shared" si="1511"/>
        <v>0</v>
      </c>
      <c r="O2894" s="304">
        <f t="shared" si="1511"/>
        <v>0</v>
      </c>
      <c r="P2894" s="304">
        <f t="shared" si="1511"/>
        <v>0</v>
      </c>
      <c r="Q2894" s="304">
        <f t="shared" si="1511"/>
        <v>0</v>
      </c>
      <c r="R2894" s="304">
        <f t="shared" si="1511"/>
        <v>0</v>
      </c>
      <c r="S2894" s="304">
        <f t="shared" si="1511"/>
        <v>0</v>
      </c>
      <c r="T2894" s="304">
        <f t="shared" si="1511"/>
        <v>0</v>
      </c>
      <c r="U2894" s="304">
        <f t="shared" si="1511"/>
        <v>0</v>
      </c>
      <c r="V2894" s="398">
        <f t="shared" si="1511"/>
        <v>0</v>
      </c>
    </row>
    <row r="2895" spans="1:22">
      <c r="A2895" s="276"/>
      <c r="B2895" s="276"/>
      <c r="C2895" s="276"/>
      <c r="D2895" s="276"/>
      <c r="E2895" s="276"/>
      <c r="F2895" s="281"/>
      <c r="G2895" s="285" t="s">
        <v>120</v>
      </c>
      <c r="H2895" s="286"/>
      <c r="I2895" s="305">
        <f>SUM(I2893:I2894)</f>
        <v>0</v>
      </c>
      <c r="J2895" s="306">
        <f t="shared" ref="J2895:S2895" si="1512">SUM(J2893:J2894)</f>
        <v>0</v>
      </c>
      <c r="K2895" s="306">
        <f t="shared" si="1512"/>
        <v>0</v>
      </c>
      <c r="L2895" s="306">
        <f t="shared" si="1512"/>
        <v>0</v>
      </c>
      <c r="M2895" s="306">
        <f t="shared" si="1512"/>
        <v>0</v>
      </c>
      <c r="N2895" s="306">
        <f t="shared" si="1512"/>
        <v>0</v>
      </c>
      <c r="O2895" s="306">
        <f t="shared" si="1512"/>
        <v>0</v>
      </c>
      <c r="P2895" s="306">
        <f t="shared" si="1512"/>
        <v>0</v>
      </c>
      <c r="Q2895" s="306">
        <f t="shared" si="1512"/>
        <v>0</v>
      </c>
      <c r="R2895" s="306">
        <f t="shared" si="1512"/>
        <v>0</v>
      </c>
      <c r="S2895" s="306">
        <f t="shared" si="1512"/>
        <v>0</v>
      </c>
      <c r="T2895" s="306">
        <f t="shared" ref="T2895:U2895" si="1513">SUM(T2893:T2894)</f>
        <v>0</v>
      </c>
      <c r="U2895" s="306">
        <f t="shared" si="1513"/>
        <v>0</v>
      </c>
      <c r="V2895" s="306">
        <f t="shared" ref="V2895" si="1514">SUM(V2893:V2894)</f>
        <v>0</v>
      </c>
    </row>
    <row r="2896" spans="1:22">
      <c r="A2896" s="276"/>
      <c r="B2896" s="276"/>
      <c r="C2896" s="276"/>
      <c r="D2896" s="276"/>
      <c r="E2896" s="276"/>
      <c r="F2896" s="281"/>
      <c r="G2896" s="281"/>
      <c r="H2896" s="281"/>
      <c r="I2896" s="307"/>
      <c r="J2896" s="308"/>
      <c r="K2896" s="308"/>
      <c r="L2896" s="308"/>
      <c r="M2896" s="308"/>
      <c r="N2896" s="308"/>
      <c r="O2896" s="308"/>
      <c r="P2896" s="308"/>
      <c r="Q2896" s="308"/>
      <c r="R2896" s="308"/>
      <c r="S2896" s="308"/>
      <c r="T2896" s="308"/>
      <c r="U2896" s="308"/>
      <c r="V2896" s="308"/>
    </row>
    <row r="2897" spans="1:22" ht="18">
      <c r="A2897" s="276"/>
      <c r="B2897" s="276"/>
      <c r="C2897" s="276"/>
      <c r="D2897" s="276"/>
      <c r="E2897" s="276"/>
      <c r="F2897" s="282" t="s">
        <v>30</v>
      </c>
      <c r="G2897" s="281"/>
      <c r="H2897" s="281"/>
      <c r="I2897" s="290">
        <v>2011</v>
      </c>
      <c r="J2897" s="290">
        <f>I2897+1</f>
        <v>2012</v>
      </c>
      <c r="K2897" s="290">
        <f t="shared" ref="K2897" si="1515">J2897+1</f>
        <v>2013</v>
      </c>
      <c r="L2897" s="290">
        <f t="shared" ref="L2897" si="1516">K2897+1</f>
        <v>2014</v>
      </c>
      <c r="M2897" s="290">
        <f>L2897+1</f>
        <v>2015</v>
      </c>
      <c r="N2897" s="290">
        <f t="shared" ref="N2897" si="1517">M2897+1</f>
        <v>2016</v>
      </c>
      <c r="O2897" s="290">
        <f t="shared" ref="O2897" si="1518">N2897+1</f>
        <v>2017</v>
      </c>
      <c r="P2897" s="290">
        <f t="shared" ref="P2897" si="1519">O2897+1</f>
        <v>2018</v>
      </c>
      <c r="Q2897" s="290">
        <f t="shared" ref="Q2897" si="1520">P2897+1</f>
        <v>2019</v>
      </c>
      <c r="R2897" s="290">
        <f t="shared" ref="R2897" si="1521">Q2897+1</f>
        <v>2020</v>
      </c>
      <c r="S2897" s="290">
        <f>R2897+1</f>
        <v>2021</v>
      </c>
      <c r="T2897" s="290">
        <f>S2897+1</f>
        <v>2022</v>
      </c>
      <c r="U2897" s="290">
        <f>T2897+1</f>
        <v>2023</v>
      </c>
      <c r="V2897" s="290">
        <f>U2897+1</f>
        <v>2024</v>
      </c>
    </row>
    <row r="2898" spans="1:22">
      <c r="A2898" s="276"/>
      <c r="B2898" s="276"/>
      <c r="C2898" s="276"/>
      <c r="D2898" s="276"/>
      <c r="E2898" s="276"/>
      <c r="F2898" s="281"/>
      <c r="G2898" s="283" t="s">
        <v>47</v>
      </c>
      <c r="H2898" s="284"/>
      <c r="I2898" s="309"/>
      <c r="J2898" s="310"/>
      <c r="K2898" s="310"/>
      <c r="L2898" s="310"/>
      <c r="M2898" s="310"/>
      <c r="N2898" s="310"/>
      <c r="O2898" s="310"/>
      <c r="P2898" s="310"/>
      <c r="Q2898" s="310"/>
      <c r="R2898" s="310"/>
      <c r="S2898" s="310"/>
      <c r="T2898" s="310"/>
      <c r="U2898" s="310"/>
      <c r="V2898" s="399"/>
    </row>
    <row r="2899" spans="1:22">
      <c r="A2899" s="276"/>
      <c r="B2899" s="276"/>
      <c r="C2899" s="276"/>
      <c r="D2899" s="276"/>
      <c r="E2899" s="276"/>
      <c r="F2899" s="281"/>
      <c r="G2899" s="287" t="s">
        <v>23</v>
      </c>
      <c r="H2899" s="288"/>
      <c r="I2899" s="311"/>
      <c r="J2899" s="312"/>
      <c r="K2899" s="312"/>
      <c r="L2899" s="312"/>
      <c r="M2899" s="312"/>
      <c r="N2899" s="312"/>
      <c r="O2899" s="312"/>
      <c r="P2899" s="312"/>
      <c r="Q2899" s="312"/>
      <c r="R2899" s="312"/>
      <c r="S2899" s="312"/>
      <c r="T2899" s="312"/>
      <c r="U2899" s="312"/>
      <c r="V2899" s="400"/>
    </row>
    <row r="2900" spans="1:22">
      <c r="A2900" s="276"/>
      <c r="B2900" s="276"/>
      <c r="C2900" s="276"/>
      <c r="D2900" s="276"/>
      <c r="E2900" s="276"/>
      <c r="F2900" s="281"/>
      <c r="G2900" s="287" t="s">
        <v>89</v>
      </c>
      <c r="H2900" s="289"/>
      <c r="I2900" s="313"/>
      <c r="J2900" s="314"/>
      <c r="K2900" s="314"/>
      <c r="L2900" s="314"/>
      <c r="M2900" s="314"/>
      <c r="N2900" s="314"/>
      <c r="O2900" s="314"/>
      <c r="P2900" s="314"/>
      <c r="Q2900" s="314"/>
      <c r="R2900" s="314"/>
      <c r="S2900" s="314"/>
      <c r="T2900" s="314"/>
      <c r="U2900" s="314"/>
      <c r="V2900" s="401"/>
    </row>
    <row r="2901" spans="1:22" ht="14.25" customHeight="1">
      <c r="A2901" s="276"/>
      <c r="B2901" s="276"/>
      <c r="C2901" s="276"/>
      <c r="D2901" s="276"/>
      <c r="E2901" s="276"/>
      <c r="F2901" s="281"/>
      <c r="G2901" s="285" t="s">
        <v>90</v>
      </c>
      <c r="H2901" s="281"/>
      <c r="I2901" s="315">
        <v>0</v>
      </c>
      <c r="J2901" s="315">
        <v>0</v>
      </c>
      <c r="K2901" s="315">
        <v>0</v>
      </c>
      <c r="L2901" s="315">
        <v>0</v>
      </c>
      <c r="M2901" s="315">
        <v>0</v>
      </c>
      <c r="N2901" s="315">
        <v>0</v>
      </c>
      <c r="O2901" s="315">
        <v>0</v>
      </c>
      <c r="P2901" s="315">
        <v>0</v>
      </c>
      <c r="Q2901" s="315">
        <v>0</v>
      </c>
      <c r="R2901" s="315">
        <v>0</v>
      </c>
      <c r="S2901" s="315">
        <v>0</v>
      </c>
      <c r="T2901" s="315">
        <v>0</v>
      </c>
      <c r="U2901" s="409">
        <v>0</v>
      </c>
      <c r="V2901" s="315">
        <v>0</v>
      </c>
    </row>
    <row r="2902" spans="1:22" ht="14.25" customHeight="1">
      <c r="A2902" s="276"/>
      <c r="B2902" s="276"/>
      <c r="C2902" s="276"/>
      <c r="D2902" s="276"/>
      <c r="E2902" s="276"/>
      <c r="F2902" s="281"/>
      <c r="G2902" s="286"/>
      <c r="H2902" s="281"/>
      <c r="I2902" s="315"/>
      <c r="J2902" s="315"/>
      <c r="K2902" s="315"/>
      <c r="L2902" s="316"/>
      <c r="M2902" s="316"/>
      <c r="N2902" s="316"/>
      <c r="O2902" s="316"/>
      <c r="P2902" s="316"/>
      <c r="Q2902" s="316"/>
      <c r="R2902" s="316"/>
      <c r="S2902" s="316"/>
      <c r="T2902" s="316"/>
      <c r="U2902" s="316"/>
      <c r="V2902" s="316"/>
    </row>
    <row r="2903" spans="1:22" ht="14.25" customHeight="1">
      <c r="A2903" s="276"/>
      <c r="B2903" s="276"/>
      <c r="C2903" s="276"/>
      <c r="D2903" s="276"/>
      <c r="E2903" s="276"/>
      <c r="F2903" s="282" t="s">
        <v>100</v>
      </c>
      <c r="G2903" s="281"/>
      <c r="H2903" s="281"/>
      <c r="I2903" s="290">
        <f>'Facility Detail'!$G$3475</f>
        <v>2011</v>
      </c>
      <c r="J2903" s="290">
        <f>I2903+1</f>
        <v>2012</v>
      </c>
      <c r="K2903" s="290">
        <f t="shared" ref="K2903" si="1522">J2903+1</f>
        <v>2013</v>
      </c>
      <c r="L2903" s="290">
        <f t="shared" ref="L2903" si="1523">K2903+1</f>
        <v>2014</v>
      </c>
      <c r="M2903" s="290">
        <f>L2903+1</f>
        <v>2015</v>
      </c>
      <c r="N2903" s="290">
        <f t="shared" ref="N2903" si="1524">M2903+1</f>
        <v>2016</v>
      </c>
      <c r="O2903" s="290">
        <f t="shared" ref="O2903" si="1525">N2903+1</f>
        <v>2017</v>
      </c>
      <c r="P2903" s="290">
        <f t="shared" ref="P2903" si="1526">O2903+1</f>
        <v>2018</v>
      </c>
      <c r="Q2903" s="290">
        <f t="shared" ref="Q2903" si="1527">P2903+1</f>
        <v>2019</v>
      </c>
      <c r="R2903" s="290">
        <f t="shared" ref="R2903" si="1528">Q2903+1</f>
        <v>2020</v>
      </c>
      <c r="S2903" s="290">
        <f>R2903+1</f>
        <v>2021</v>
      </c>
      <c r="T2903" s="290">
        <f>S2903+1</f>
        <v>2022</v>
      </c>
      <c r="U2903" s="290">
        <f>T2903+1</f>
        <v>2023</v>
      </c>
      <c r="V2903" s="290">
        <f>U2903+1</f>
        <v>2024</v>
      </c>
    </row>
    <row r="2904" spans="1:22" ht="14.25" customHeight="1">
      <c r="A2904" s="276"/>
      <c r="B2904" s="276"/>
      <c r="C2904" s="276"/>
      <c r="D2904" s="276"/>
      <c r="E2904" s="276"/>
      <c r="F2904" s="281"/>
      <c r="G2904" s="283" t="s">
        <v>68</v>
      </c>
      <c r="H2904" s="284"/>
      <c r="I2904" s="291"/>
      <c r="J2904" s="317">
        <f>I2904</f>
        <v>0</v>
      </c>
      <c r="K2904" s="318"/>
      <c r="L2904" s="318"/>
      <c r="M2904" s="318"/>
      <c r="N2904" s="318"/>
      <c r="O2904" s="318"/>
      <c r="P2904" s="318"/>
      <c r="Q2904" s="318"/>
      <c r="R2904" s="318"/>
      <c r="S2904" s="318"/>
      <c r="T2904" s="348"/>
      <c r="U2904" s="348"/>
      <c r="V2904" s="402"/>
    </row>
    <row r="2905" spans="1:22" ht="14.25" customHeight="1">
      <c r="A2905" s="276"/>
      <c r="B2905" s="276"/>
      <c r="C2905" s="276"/>
      <c r="D2905" s="276"/>
      <c r="E2905" s="276"/>
      <c r="F2905" s="281"/>
      <c r="G2905" s="283" t="s">
        <v>69</v>
      </c>
      <c r="H2905" s="284"/>
      <c r="I2905" s="319">
        <f>J2905</f>
        <v>0</v>
      </c>
      <c r="J2905" s="320"/>
      <c r="K2905" s="321"/>
      <c r="L2905" s="321"/>
      <c r="M2905" s="321"/>
      <c r="N2905" s="321"/>
      <c r="O2905" s="321"/>
      <c r="P2905" s="321"/>
      <c r="Q2905" s="321"/>
      <c r="R2905" s="321"/>
      <c r="S2905" s="321"/>
      <c r="T2905" s="349"/>
      <c r="U2905" s="349"/>
      <c r="V2905" s="403"/>
    </row>
    <row r="2906" spans="1:22" ht="14.25" customHeight="1">
      <c r="A2906" s="276"/>
      <c r="B2906" s="276"/>
      <c r="C2906" s="276"/>
      <c r="D2906" s="276"/>
      <c r="E2906" s="276"/>
      <c r="F2906" s="281"/>
      <c r="G2906" s="283" t="s">
        <v>70</v>
      </c>
      <c r="H2906" s="284"/>
      <c r="I2906" s="322"/>
      <c r="J2906" s="320">
        <f>J2890</f>
        <v>0</v>
      </c>
      <c r="K2906" s="323">
        <f>J2906</f>
        <v>0</v>
      </c>
      <c r="L2906" s="321"/>
      <c r="M2906" s="321"/>
      <c r="N2906" s="321"/>
      <c r="O2906" s="321"/>
      <c r="P2906" s="321"/>
      <c r="Q2906" s="321"/>
      <c r="R2906" s="321"/>
      <c r="S2906" s="321"/>
      <c r="T2906" s="349"/>
      <c r="U2906" s="349"/>
      <c r="V2906" s="403"/>
    </row>
    <row r="2907" spans="1:22" ht="14.25" customHeight="1">
      <c r="A2907" s="276"/>
      <c r="B2907" s="276"/>
      <c r="C2907" s="276"/>
      <c r="D2907" s="276"/>
      <c r="E2907" s="276"/>
      <c r="F2907" s="281"/>
      <c r="G2907" s="283" t="s">
        <v>71</v>
      </c>
      <c r="H2907" s="284"/>
      <c r="I2907" s="322"/>
      <c r="J2907" s="323">
        <f>K2907</f>
        <v>0</v>
      </c>
      <c r="K2907" s="320"/>
      <c r="L2907" s="321"/>
      <c r="M2907" s="321"/>
      <c r="N2907" s="321"/>
      <c r="O2907" s="321"/>
      <c r="P2907" s="321"/>
      <c r="Q2907" s="321"/>
      <c r="R2907" s="321"/>
      <c r="S2907" s="321"/>
      <c r="T2907" s="349"/>
      <c r="U2907" s="349"/>
      <c r="V2907" s="403"/>
    </row>
    <row r="2908" spans="1:22" ht="14.25" customHeight="1">
      <c r="A2908" s="276"/>
      <c r="B2908" s="276"/>
      <c r="C2908" s="276"/>
      <c r="D2908" s="276"/>
      <c r="E2908" s="276"/>
      <c r="F2908" s="281"/>
      <c r="G2908" s="283" t="s">
        <v>170</v>
      </c>
      <c r="H2908" s="281"/>
      <c r="I2908" s="322"/>
      <c r="J2908" s="324"/>
      <c r="K2908" s="320">
        <f>K2890</f>
        <v>0</v>
      </c>
      <c r="L2908" s="325">
        <f>K2908</f>
        <v>0</v>
      </c>
      <c r="M2908" s="321"/>
      <c r="N2908" s="321"/>
      <c r="O2908" s="321"/>
      <c r="P2908" s="321"/>
      <c r="Q2908" s="321"/>
      <c r="R2908" s="321"/>
      <c r="S2908" s="321"/>
      <c r="T2908" s="350"/>
      <c r="U2908" s="350"/>
      <c r="V2908" s="404"/>
    </row>
    <row r="2909" spans="1:22" ht="14.25" customHeight="1">
      <c r="A2909" s="276"/>
      <c r="B2909" s="276"/>
      <c r="C2909" s="276"/>
      <c r="D2909" s="276"/>
      <c r="E2909" s="276"/>
      <c r="F2909" s="281"/>
      <c r="G2909" s="283" t="s">
        <v>171</v>
      </c>
      <c r="H2909" s="281"/>
      <c r="I2909" s="322"/>
      <c r="J2909" s="324"/>
      <c r="K2909" s="323">
        <f>L2909</f>
        <v>0</v>
      </c>
      <c r="L2909" s="320"/>
      <c r="M2909" s="321"/>
      <c r="N2909" s="321"/>
      <c r="O2909" s="321"/>
      <c r="P2909" s="321"/>
      <c r="Q2909" s="321"/>
      <c r="R2909" s="321"/>
      <c r="S2909" s="321"/>
      <c r="T2909" s="350"/>
      <c r="U2909" s="350"/>
      <c r="V2909" s="404"/>
    </row>
    <row r="2910" spans="1:22" ht="14.25" customHeight="1">
      <c r="A2910" s="276"/>
      <c r="B2910" s="276"/>
      <c r="C2910" s="276"/>
      <c r="D2910" s="276"/>
      <c r="E2910" s="276"/>
      <c r="F2910" s="281"/>
      <c r="G2910" s="283" t="s">
        <v>172</v>
      </c>
      <c r="H2910" s="281"/>
      <c r="I2910" s="322"/>
      <c r="J2910" s="324"/>
      <c r="K2910" s="324"/>
      <c r="L2910" s="320">
        <f>L2890</f>
        <v>0</v>
      </c>
      <c r="M2910" s="325">
        <f>L2910</f>
        <v>0</v>
      </c>
      <c r="N2910" s="324"/>
      <c r="O2910" s="321"/>
      <c r="P2910" s="321"/>
      <c r="Q2910" s="321"/>
      <c r="R2910" s="321"/>
      <c r="S2910" s="321"/>
      <c r="T2910" s="350"/>
      <c r="U2910" s="350"/>
      <c r="V2910" s="404"/>
    </row>
    <row r="2911" spans="1:22" ht="14.25" customHeight="1">
      <c r="A2911" s="276"/>
      <c r="B2911" s="276"/>
      <c r="C2911" s="276"/>
      <c r="D2911" s="276"/>
      <c r="E2911" s="276"/>
      <c r="F2911" s="281"/>
      <c r="G2911" s="283" t="s">
        <v>173</v>
      </c>
      <c r="H2911" s="281"/>
      <c r="I2911" s="322"/>
      <c r="J2911" s="324"/>
      <c r="K2911" s="324"/>
      <c r="L2911" s="323"/>
      <c r="M2911" s="320"/>
      <c r="N2911" s="324"/>
      <c r="O2911" s="321"/>
      <c r="P2911" s="321"/>
      <c r="Q2911" s="321"/>
      <c r="R2911" s="321"/>
      <c r="S2911" s="321"/>
      <c r="T2911" s="350"/>
      <c r="U2911" s="350"/>
      <c r="V2911" s="404"/>
    </row>
    <row r="2912" spans="1:22">
      <c r="A2912" s="276"/>
      <c r="B2912" s="276"/>
      <c r="C2912" s="276"/>
      <c r="D2912" s="276"/>
      <c r="E2912" s="276"/>
      <c r="F2912" s="281"/>
      <c r="G2912" s="283" t="s">
        <v>174</v>
      </c>
      <c r="H2912" s="281"/>
      <c r="I2912" s="322"/>
      <c r="J2912" s="324"/>
      <c r="K2912" s="324"/>
      <c r="L2912" s="324"/>
      <c r="M2912" s="320">
        <v>0</v>
      </c>
      <c r="N2912" s="325">
        <f>M2912</f>
        <v>0</v>
      </c>
      <c r="O2912" s="321"/>
      <c r="P2912" s="321"/>
      <c r="Q2912" s="321"/>
      <c r="R2912" s="321"/>
      <c r="S2912" s="321"/>
      <c r="T2912" s="350"/>
      <c r="U2912" s="350"/>
      <c r="V2912" s="404"/>
    </row>
    <row r="2913" spans="1:22">
      <c r="A2913" s="276"/>
      <c r="B2913" s="276"/>
      <c r="C2913" s="276"/>
      <c r="D2913" s="276"/>
      <c r="E2913" s="276"/>
      <c r="F2913" s="281"/>
      <c r="G2913" s="283" t="s">
        <v>175</v>
      </c>
      <c r="H2913" s="281"/>
      <c r="I2913" s="322"/>
      <c r="J2913" s="324"/>
      <c r="K2913" s="324"/>
      <c r="L2913" s="324"/>
      <c r="M2913" s="323"/>
      <c r="N2913" s="320"/>
      <c r="O2913" s="321"/>
      <c r="P2913" s="321"/>
      <c r="Q2913" s="321"/>
      <c r="R2913" s="321"/>
      <c r="S2913" s="321"/>
      <c r="T2913" s="350"/>
      <c r="U2913" s="350"/>
      <c r="V2913" s="404"/>
    </row>
    <row r="2914" spans="1:22">
      <c r="A2914" s="276"/>
      <c r="B2914" s="276"/>
      <c r="C2914" s="276"/>
      <c r="D2914" s="276"/>
      <c r="E2914" s="276"/>
      <c r="F2914" s="281"/>
      <c r="G2914" s="283" t="s">
        <v>176</v>
      </c>
      <c r="H2914" s="281"/>
      <c r="I2914" s="322"/>
      <c r="J2914" s="324"/>
      <c r="K2914" s="324"/>
      <c r="L2914" s="324"/>
      <c r="M2914" s="324"/>
      <c r="N2914" s="326">
        <f>N2890</f>
        <v>0</v>
      </c>
      <c r="O2914" s="327">
        <f>N2914</f>
        <v>0</v>
      </c>
      <c r="P2914" s="321"/>
      <c r="Q2914" s="321"/>
      <c r="R2914" s="321"/>
      <c r="S2914" s="321"/>
      <c r="T2914" s="350"/>
      <c r="U2914" s="350"/>
      <c r="V2914" s="404"/>
    </row>
    <row r="2915" spans="1:22">
      <c r="A2915" s="276"/>
      <c r="B2915" s="276"/>
      <c r="C2915" s="276"/>
      <c r="D2915" s="276"/>
      <c r="E2915" s="276"/>
      <c r="F2915" s="281"/>
      <c r="G2915" s="283" t="s">
        <v>167</v>
      </c>
      <c r="H2915" s="281"/>
      <c r="I2915" s="322"/>
      <c r="J2915" s="324"/>
      <c r="K2915" s="324"/>
      <c r="L2915" s="324"/>
      <c r="M2915" s="324"/>
      <c r="N2915" s="328"/>
      <c r="O2915" s="329"/>
      <c r="P2915" s="321"/>
      <c r="Q2915" s="321"/>
      <c r="R2915" s="321"/>
      <c r="S2915" s="321"/>
      <c r="T2915" s="350"/>
      <c r="U2915" s="350"/>
      <c r="V2915" s="404"/>
    </row>
    <row r="2916" spans="1:22">
      <c r="A2916" s="276"/>
      <c r="B2916" s="276"/>
      <c r="C2916" s="276"/>
      <c r="D2916" s="276"/>
      <c r="E2916" s="276"/>
      <c r="F2916" s="281"/>
      <c r="G2916" s="283" t="s">
        <v>168</v>
      </c>
      <c r="H2916" s="281"/>
      <c r="I2916" s="322"/>
      <c r="J2916" s="324"/>
      <c r="K2916" s="324"/>
      <c r="L2916" s="324"/>
      <c r="M2916" s="324"/>
      <c r="N2916" s="324"/>
      <c r="O2916" s="329">
        <f>O2890</f>
        <v>0</v>
      </c>
      <c r="P2916" s="327">
        <f>O2916</f>
        <v>0</v>
      </c>
      <c r="Q2916" s="321"/>
      <c r="R2916" s="321"/>
      <c r="S2916" s="321"/>
      <c r="T2916" s="350"/>
      <c r="U2916" s="350"/>
      <c r="V2916" s="404"/>
    </row>
    <row r="2917" spans="1:22">
      <c r="A2917" s="276"/>
      <c r="B2917" s="276"/>
      <c r="C2917" s="276"/>
      <c r="D2917" s="276"/>
      <c r="E2917" s="276"/>
      <c r="F2917" s="281"/>
      <c r="G2917" s="283" t="s">
        <v>185</v>
      </c>
      <c r="H2917" s="281"/>
      <c r="I2917" s="322"/>
      <c r="J2917" s="324"/>
      <c r="K2917" s="324"/>
      <c r="L2917" s="324"/>
      <c r="M2917" s="324"/>
      <c r="N2917" s="324"/>
      <c r="O2917" s="327"/>
      <c r="P2917" s="329"/>
      <c r="Q2917" s="321"/>
      <c r="R2917" s="321"/>
      <c r="S2917" s="321"/>
      <c r="T2917" s="350"/>
      <c r="U2917" s="350"/>
      <c r="V2917" s="404"/>
    </row>
    <row r="2918" spans="1:22">
      <c r="A2918" s="276"/>
      <c r="B2918" s="276"/>
      <c r="C2918" s="276"/>
      <c r="D2918" s="276"/>
      <c r="E2918" s="276"/>
      <c r="F2918" s="281"/>
      <c r="G2918" s="283" t="s">
        <v>186</v>
      </c>
      <c r="H2918" s="281"/>
      <c r="I2918" s="322"/>
      <c r="J2918" s="324"/>
      <c r="K2918" s="324"/>
      <c r="L2918" s="324"/>
      <c r="M2918" s="324"/>
      <c r="N2918" s="324"/>
      <c r="O2918" s="324"/>
      <c r="P2918" s="329"/>
      <c r="Q2918" s="323">
        <f>P2918</f>
        <v>0</v>
      </c>
      <c r="R2918" s="321"/>
      <c r="S2918" s="321"/>
      <c r="T2918" s="350"/>
      <c r="U2918" s="350"/>
      <c r="V2918" s="404"/>
    </row>
    <row r="2919" spans="1:22">
      <c r="A2919" s="276"/>
      <c r="B2919" s="276"/>
      <c r="C2919" s="276"/>
      <c r="D2919" s="276"/>
      <c r="E2919" s="276"/>
      <c r="F2919" s="281"/>
      <c r="G2919" s="283" t="s">
        <v>187</v>
      </c>
      <c r="H2919" s="281"/>
      <c r="I2919" s="322"/>
      <c r="J2919" s="324"/>
      <c r="K2919" s="324"/>
      <c r="L2919" s="324"/>
      <c r="M2919" s="324"/>
      <c r="N2919" s="324"/>
      <c r="O2919" s="324"/>
      <c r="P2919" s="327"/>
      <c r="Q2919" s="330"/>
      <c r="R2919" s="321"/>
      <c r="S2919" s="321"/>
      <c r="T2919" s="350"/>
      <c r="U2919" s="350"/>
      <c r="V2919" s="404"/>
    </row>
    <row r="2920" spans="1:22">
      <c r="A2920" s="276"/>
      <c r="B2920" s="276"/>
      <c r="C2920" s="276"/>
      <c r="D2920" s="276"/>
      <c r="E2920" s="276"/>
      <c r="F2920" s="281"/>
      <c r="G2920" s="283" t="s">
        <v>188</v>
      </c>
      <c r="H2920" s="281"/>
      <c r="I2920" s="322"/>
      <c r="J2920" s="324"/>
      <c r="K2920" s="324"/>
      <c r="L2920" s="324"/>
      <c r="M2920" s="324"/>
      <c r="N2920" s="324"/>
      <c r="O2920" s="324"/>
      <c r="P2920" s="324"/>
      <c r="Q2920" s="329"/>
      <c r="R2920" s="331">
        <f>Q2920</f>
        <v>0</v>
      </c>
      <c r="S2920" s="321"/>
      <c r="T2920" s="350"/>
      <c r="U2920" s="350"/>
      <c r="V2920" s="404"/>
    </row>
    <row r="2921" spans="1:22">
      <c r="A2921" s="276"/>
      <c r="B2921" s="276"/>
      <c r="C2921" s="276"/>
      <c r="D2921" s="276"/>
      <c r="E2921" s="276"/>
      <c r="F2921" s="281"/>
      <c r="G2921" s="283" t="s">
        <v>189</v>
      </c>
      <c r="H2921" s="281"/>
      <c r="I2921" s="322"/>
      <c r="J2921" s="324"/>
      <c r="K2921" s="324"/>
      <c r="L2921" s="324"/>
      <c r="M2921" s="324"/>
      <c r="N2921" s="324"/>
      <c r="O2921" s="324"/>
      <c r="P2921" s="324"/>
      <c r="Q2921" s="331">
        <f>R2890</f>
        <v>0</v>
      </c>
      <c r="R2921" s="332">
        <f>Q2921</f>
        <v>0</v>
      </c>
      <c r="S2921" s="321"/>
      <c r="T2921" s="350"/>
      <c r="U2921" s="350"/>
      <c r="V2921" s="404"/>
    </row>
    <row r="2922" spans="1:22">
      <c r="A2922" s="276"/>
      <c r="B2922" s="276"/>
      <c r="C2922" s="276"/>
      <c r="D2922" s="276"/>
      <c r="E2922" s="276"/>
      <c r="F2922" s="281"/>
      <c r="G2922" s="283" t="s">
        <v>190</v>
      </c>
      <c r="H2922" s="281"/>
      <c r="I2922" s="322"/>
      <c r="J2922" s="324"/>
      <c r="K2922" s="324"/>
      <c r="L2922" s="324"/>
      <c r="M2922" s="324"/>
      <c r="N2922" s="324"/>
      <c r="O2922" s="324"/>
      <c r="P2922" s="324"/>
      <c r="Q2922" s="324"/>
      <c r="R2922" s="332"/>
      <c r="S2922" s="331">
        <f>R2922</f>
        <v>0</v>
      </c>
      <c r="T2922" s="350"/>
      <c r="U2922" s="350"/>
      <c r="V2922" s="404"/>
    </row>
    <row r="2923" spans="1:22">
      <c r="A2923" s="276"/>
      <c r="B2923" s="276"/>
      <c r="C2923" s="276"/>
      <c r="D2923" s="276"/>
      <c r="E2923" s="276"/>
      <c r="F2923" s="281"/>
      <c r="G2923" s="283" t="s">
        <v>199</v>
      </c>
      <c r="H2923" s="281"/>
      <c r="I2923" s="322"/>
      <c r="J2923" s="324"/>
      <c r="K2923" s="324"/>
      <c r="L2923" s="324"/>
      <c r="M2923" s="324"/>
      <c r="N2923" s="324"/>
      <c r="O2923" s="324"/>
      <c r="P2923" s="324"/>
      <c r="Q2923" s="324"/>
      <c r="R2923" s="327"/>
      <c r="S2923" s="332">
        <v>0</v>
      </c>
      <c r="T2923" s="350"/>
      <c r="U2923" s="350"/>
      <c r="V2923" s="404"/>
    </row>
    <row r="2924" spans="1:22">
      <c r="A2924" s="276"/>
      <c r="B2924" s="276"/>
      <c r="C2924" s="276"/>
      <c r="D2924" s="276"/>
      <c r="E2924" s="276"/>
      <c r="F2924" s="281"/>
      <c r="G2924" s="283" t="s">
        <v>200</v>
      </c>
      <c r="H2924" s="281"/>
      <c r="I2924" s="322"/>
      <c r="J2924" s="324"/>
      <c r="K2924" s="324"/>
      <c r="L2924" s="324"/>
      <c r="M2924" s="324"/>
      <c r="N2924" s="324"/>
      <c r="O2924" s="324"/>
      <c r="P2924" s="324"/>
      <c r="Q2924" s="324"/>
      <c r="R2924" s="324"/>
      <c r="S2924" s="332">
        <v>0</v>
      </c>
      <c r="T2924" s="331">
        <f>S2924</f>
        <v>0</v>
      </c>
      <c r="U2924" s="350"/>
      <c r="V2924" s="404"/>
    </row>
    <row r="2925" spans="1:22">
      <c r="A2925" s="276"/>
      <c r="B2925" s="276"/>
      <c r="C2925" s="276"/>
      <c r="D2925" s="276"/>
      <c r="E2925" s="276"/>
      <c r="F2925" s="281"/>
      <c r="G2925" s="283" t="s">
        <v>308</v>
      </c>
      <c r="H2925" s="281"/>
      <c r="I2925" s="322"/>
      <c r="J2925" s="324"/>
      <c r="K2925" s="324"/>
      <c r="L2925" s="324"/>
      <c r="M2925" s="324"/>
      <c r="N2925" s="324"/>
      <c r="O2925" s="324"/>
      <c r="P2925" s="324"/>
      <c r="Q2925" s="324"/>
      <c r="R2925" s="324"/>
      <c r="S2925" s="327">
        <f>T2925</f>
        <v>0</v>
      </c>
      <c r="T2925" s="332">
        <v>0</v>
      </c>
      <c r="U2925" s="350"/>
      <c r="V2925" s="404"/>
    </row>
    <row r="2926" spans="1:22">
      <c r="A2926" s="276"/>
      <c r="B2926" s="276"/>
      <c r="C2926" s="276"/>
      <c r="D2926" s="276"/>
      <c r="E2926" s="276"/>
      <c r="F2926" s="281"/>
      <c r="G2926" s="283" t="s">
        <v>307</v>
      </c>
      <c r="H2926" s="281"/>
      <c r="I2926" s="333"/>
      <c r="J2926" s="334"/>
      <c r="K2926" s="334"/>
      <c r="L2926" s="334"/>
      <c r="M2926" s="334"/>
      <c r="N2926" s="334"/>
      <c r="O2926" s="334"/>
      <c r="P2926" s="334"/>
      <c r="Q2926" s="334"/>
      <c r="R2926" s="334"/>
      <c r="S2926" s="334"/>
      <c r="T2926" s="332">
        <v>0</v>
      </c>
      <c r="U2926" s="331">
        <f>T2926</f>
        <v>0</v>
      </c>
      <c r="V2926" s="351">
        <f>U2926</f>
        <v>0</v>
      </c>
    </row>
    <row r="2927" spans="1:22">
      <c r="A2927" s="276"/>
      <c r="B2927" s="276"/>
      <c r="C2927" s="276"/>
      <c r="D2927" s="276"/>
      <c r="E2927" s="276"/>
      <c r="F2927" s="281"/>
      <c r="G2927" s="283" t="s">
        <v>318</v>
      </c>
      <c r="H2927" s="281"/>
      <c r="I2927" s="333"/>
      <c r="J2927" s="334"/>
      <c r="K2927" s="334"/>
      <c r="L2927" s="334"/>
      <c r="M2927" s="334"/>
      <c r="N2927" s="334"/>
      <c r="O2927" s="334"/>
      <c r="P2927" s="334"/>
      <c r="Q2927" s="334"/>
      <c r="R2927" s="334"/>
      <c r="S2927" s="334"/>
      <c r="T2927" s="327">
        <f>U2927</f>
        <v>0</v>
      </c>
      <c r="U2927" s="410">
        <v>0</v>
      </c>
      <c r="V2927" s="405">
        <v>0</v>
      </c>
    </row>
    <row r="2928" spans="1:22">
      <c r="A2928" s="276"/>
      <c r="B2928" s="276"/>
      <c r="C2928" s="276"/>
      <c r="D2928" s="276"/>
      <c r="E2928" s="276"/>
      <c r="F2928" s="281"/>
      <c r="G2928" s="283" t="s">
        <v>319</v>
      </c>
      <c r="H2928" s="281"/>
      <c r="I2928" s="335"/>
      <c r="J2928" s="336"/>
      <c r="K2928" s="336"/>
      <c r="L2928" s="336"/>
      <c r="M2928" s="336"/>
      <c r="N2928" s="336"/>
      <c r="O2928" s="336"/>
      <c r="P2928" s="336"/>
      <c r="Q2928" s="336"/>
      <c r="R2928" s="336"/>
      <c r="S2928" s="336"/>
      <c r="T2928" s="336"/>
      <c r="U2928" s="411">
        <v>0</v>
      </c>
      <c r="V2928" s="406">
        <v>0</v>
      </c>
    </row>
    <row r="2929" spans="1:22">
      <c r="A2929" s="276"/>
      <c r="B2929" s="361" t="s">
        <v>233</v>
      </c>
      <c r="C2929" s="361"/>
      <c r="D2929" s="361"/>
      <c r="E2929" s="276"/>
      <c r="F2929" s="281"/>
      <c r="G2929" s="285" t="s">
        <v>17</v>
      </c>
      <c r="H2929" s="281"/>
      <c r="I2929" s="315">
        <f xml:space="preserve"> I2910 - I2909</f>
        <v>0</v>
      </c>
      <c r="J2929" s="315">
        <f xml:space="preserve"> J2909 + J2912 - J2911 - J2910</f>
        <v>0</v>
      </c>
      <c r="K2929" s="315">
        <f>K2911 - K2912</f>
        <v>0</v>
      </c>
      <c r="L2929" s="315">
        <f>L2911 - L2912</f>
        <v>0</v>
      </c>
      <c r="M2929" s="315">
        <f>M2910-M2911-M2912</f>
        <v>0</v>
      </c>
      <c r="N2929" s="315">
        <f>N2912-N2913-N2914</f>
        <v>0</v>
      </c>
      <c r="O2929" s="315">
        <f>O2914-O2915-O2916</f>
        <v>0</v>
      </c>
      <c r="P2929" s="337">
        <f>P2916-P2917-P2918</f>
        <v>0</v>
      </c>
      <c r="Q2929" s="337">
        <f>Q2918+Q2921-Q2920-Q2919</f>
        <v>0</v>
      </c>
      <c r="R2929" s="337">
        <f>R2920-R2921+R2923</f>
        <v>0</v>
      </c>
      <c r="S2929" s="315">
        <f>S2922-S2923+S2924-S2925</f>
        <v>0</v>
      </c>
      <c r="T2929" s="315">
        <f>T2924-T2925-T2926+T2927</f>
        <v>0</v>
      </c>
      <c r="U2929" s="409">
        <f>U2926-U2927-U2928</f>
        <v>0</v>
      </c>
      <c r="V2929" s="315">
        <f>V2926-V2927-V2928</f>
        <v>0</v>
      </c>
    </row>
    <row r="2930" spans="1:22">
      <c r="A2930" s="276"/>
      <c r="B2930" s="276"/>
      <c r="C2930" s="276"/>
      <c r="D2930" s="276"/>
      <c r="E2930" s="276"/>
      <c r="F2930" s="281"/>
      <c r="G2930" s="286"/>
      <c r="H2930" s="281"/>
      <c r="I2930" s="337"/>
      <c r="J2930" s="337"/>
      <c r="K2930" s="337"/>
      <c r="L2930" s="337"/>
      <c r="M2930" s="337"/>
      <c r="N2930" s="337"/>
      <c r="O2930" s="337"/>
      <c r="P2930" s="337"/>
      <c r="Q2930" s="337"/>
      <c r="R2930" s="337"/>
      <c r="S2930" s="337"/>
      <c r="T2930" s="337"/>
      <c r="U2930" s="412"/>
      <c r="V2930" s="337"/>
    </row>
    <row r="2931" spans="1:22">
      <c r="A2931" s="276"/>
      <c r="B2931" s="276"/>
      <c r="C2931" s="276"/>
      <c r="D2931" s="276"/>
      <c r="E2931" s="276"/>
      <c r="F2931" s="281"/>
      <c r="G2931" s="285" t="s">
        <v>12</v>
      </c>
      <c r="H2931" s="284"/>
      <c r="I2931" s="338"/>
      <c r="J2931" s="339"/>
      <c r="K2931" s="339"/>
      <c r="L2931" s="339"/>
      <c r="M2931" s="339"/>
      <c r="N2931" s="339"/>
      <c r="O2931" s="339"/>
      <c r="P2931" s="339"/>
      <c r="Q2931" s="339"/>
      <c r="R2931" s="339"/>
      <c r="S2931" s="339"/>
      <c r="T2931" s="339"/>
      <c r="U2931" s="339"/>
      <c r="V2931" s="407"/>
    </row>
    <row r="2932" spans="1:22">
      <c r="A2932" s="276"/>
      <c r="B2932" s="276"/>
      <c r="C2932" s="276"/>
      <c r="D2932" s="276"/>
      <c r="E2932" s="276"/>
      <c r="F2932" s="281"/>
      <c r="G2932" s="286"/>
      <c r="H2932" s="281"/>
      <c r="I2932" s="337"/>
      <c r="J2932" s="337"/>
      <c r="K2932" s="337"/>
      <c r="L2932" s="337"/>
      <c r="M2932" s="337"/>
      <c r="N2932" s="337"/>
      <c r="O2932" s="337"/>
      <c r="P2932" s="337"/>
      <c r="Q2932" s="337"/>
      <c r="R2932" s="337"/>
      <c r="S2932" s="337"/>
      <c r="T2932" s="337"/>
      <c r="U2932" s="337"/>
      <c r="V2932" s="337"/>
    </row>
    <row r="2933" spans="1:22" ht="18">
      <c r="A2933" s="276"/>
      <c r="B2933" s="276"/>
      <c r="C2933" s="361" t="s">
        <v>233</v>
      </c>
      <c r="D2933" s="361" t="s">
        <v>252</v>
      </c>
      <c r="E2933" s="361" t="s">
        <v>108</v>
      </c>
      <c r="F2933" s="282" t="s">
        <v>26</v>
      </c>
      <c r="G2933" s="281"/>
      <c r="H2933" s="284"/>
      <c r="I2933" s="340">
        <f t="shared" ref="I2933:S2933" si="1529" xml:space="preserve"> I2890 + I2895 - I2901 + I2929 + I2931</f>
        <v>0</v>
      </c>
      <c r="J2933" s="341">
        <f t="shared" si="1529"/>
        <v>0</v>
      </c>
      <c r="K2933" s="341">
        <f t="shared" si="1529"/>
        <v>0</v>
      </c>
      <c r="L2933" s="341">
        <f t="shared" si="1529"/>
        <v>0</v>
      </c>
      <c r="M2933" s="341">
        <f t="shared" si="1529"/>
        <v>0</v>
      </c>
      <c r="N2933" s="341">
        <f t="shared" si="1529"/>
        <v>0</v>
      </c>
      <c r="O2933" s="341">
        <f t="shared" si="1529"/>
        <v>0</v>
      </c>
      <c r="P2933" s="341">
        <f t="shared" si="1529"/>
        <v>0</v>
      </c>
      <c r="Q2933" s="341">
        <f t="shared" si="1529"/>
        <v>0</v>
      </c>
      <c r="R2933" s="341">
        <f t="shared" si="1529"/>
        <v>0</v>
      </c>
      <c r="S2933" s="341">
        <f t="shared" si="1529"/>
        <v>0</v>
      </c>
      <c r="T2933" s="341">
        <f t="shared" ref="T2933:U2933" si="1530" xml:space="preserve"> T2890 + T2895 - T2901 + T2929 + T2931</f>
        <v>0</v>
      </c>
      <c r="U2933" s="341">
        <f t="shared" si="1530"/>
        <v>0</v>
      </c>
      <c r="V2933" s="408">
        <f t="shared" ref="V2933" si="1531" xml:space="preserve"> V2890 + V2895 - V2901 + V2929 + V2931</f>
        <v>0</v>
      </c>
    </row>
    <row r="2934" spans="1:22" ht="15.75" thickBot="1">
      <c r="A2934" s="276"/>
      <c r="B2934" s="276"/>
      <c r="C2934" s="276"/>
      <c r="D2934" s="276"/>
      <c r="E2934" s="276"/>
      <c r="F2934" s="281"/>
      <c r="G2934" s="281"/>
      <c r="H2934" s="281"/>
      <c r="I2934" s="281"/>
      <c r="J2934" s="281"/>
      <c r="K2934" s="281"/>
      <c r="L2934" s="281"/>
      <c r="M2934" s="281"/>
      <c r="N2934" s="281"/>
      <c r="O2934" s="281"/>
      <c r="P2934" s="281"/>
      <c r="Q2934" s="281"/>
      <c r="R2934" s="281"/>
      <c r="S2934" s="281"/>
      <c r="T2934" s="281"/>
      <c r="U2934" s="281"/>
      <c r="V2934" s="281"/>
    </row>
    <row r="2935" spans="1:22">
      <c r="F2935" s="8"/>
      <c r="G2935" s="8"/>
      <c r="H2935" s="8"/>
      <c r="I2935" s="8"/>
      <c r="J2935" s="8"/>
      <c r="K2935" s="8"/>
      <c r="L2935" s="8"/>
      <c r="M2935" s="8"/>
      <c r="N2935" s="8"/>
      <c r="O2935" s="8"/>
      <c r="P2935" s="8"/>
      <c r="Q2935" s="8"/>
      <c r="R2935" s="8"/>
      <c r="S2935" s="8"/>
      <c r="T2935" s="8"/>
      <c r="U2935" s="8"/>
      <c r="V2935" s="8"/>
    </row>
    <row r="2936" spans="1:22" ht="15.75" thickBot="1">
      <c r="S2936" s="1"/>
    </row>
    <row r="2937" spans="1:22" ht="21.75" thickBot="1">
      <c r="F2937" s="13" t="s">
        <v>4</v>
      </c>
      <c r="G2937" s="13"/>
      <c r="H2937" s="179" t="str">
        <f>G63</f>
        <v>Seven Mile Hill I</v>
      </c>
      <c r="I2937" s="177"/>
      <c r="S2937" s="1"/>
    </row>
    <row r="2938" spans="1:22">
      <c r="S2938" s="1"/>
    </row>
    <row r="2939" spans="1:22" ht="18.75">
      <c r="F2939" s="9" t="s">
        <v>21</v>
      </c>
      <c r="G2939" s="9"/>
      <c r="I2939" s="2">
        <f>'Facility Detail'!$G$3475</f>
        <v>2011</v>
      </c>
      <c r="J2939" s="2">
        <f t="shared" ref="J2939:P2939" si="1532">I2939+1</f>
        <v>2012</v>
      </c>
      <c r="K2939" s="2">
        <f t="shared" si="1532"/>
        <v>2013</v>
      </c>
      <c r="L2939" s="2">
        <f t="shared" si="1532"/>
        <v>2014</v>
      </c>
      <c r="M2939" s="2">
        <f>L2939+1</f>
        <v>2015</v>
      </c>
      <c r="N2939" s="2">
        <f t="shared" si="1532"/>
        <v>2016</v>
      </c>
      <c r="O2939" s="2">
        <f t="shared" si="1532"/>
        <v>2017</v>
      </c>
      <c r="P2939" s="2">
        <f t="shared" si="1532"/>
        <v>2018</v>
      </c>
      <c r="Q2939" s="2">
        <f t="shared" ref="Q2939" si="1533">P2939+1</f>
        <v>2019</v>
      </c>
      <c r="R2939" s="2">
        <f t="shared" ref="R2939" si="1534">Q2939+1</f>
        <v>2020</v>
      </c>
      <c r="S2939" s="2">
        <f>R2939+1</f>
        <v>2021</v>
      </c>
      <c r="T2939" s="2">
        <f>S2939+1</f>
        <v>2022</v>
      </c>
      <c r="U2939" s="2">
        <f>T2939+1</f>
        <v>2023</v>
      </c>
      <c r="V2939" s="2">
        <f>U2939+1</f>
        <v>2024</v>
      </c>
    </row>
    <row r="2940" spans="1:22">
      <c r="G2940" s="60" t="str">
        <f>"Total MWh Produced / Purchased from " &amp; H2937</f>
        <v>Total MWh Produced / Purchased from Seven Mile Hill I</v>
      </c>
      <c r="H2940" s="55"/>
      <c r="I2940" s="3"/>
      <c r="J2940" s="4"/>
      <c r="K2940" s="4"/>
      <c r="L2940" s="4"/>
      <c r="M2940" s="4"/>
      <c r="N2940" s="4">
        <v>4353</v>
      </c>
      <c r="O2940" s="4">
        <v>0</v>
      </c>
      <c r="P2940" s="4">
        <v>348285</v>
      </c>
      <c r="Q2940" s="4">
        <v>175949</v>
      </c>
      <c r="R2940" s="4">
        <v>427856</v>
      </c>
      <c r="S2940" s="4">
        <v>396393</v>
      </c>
      <c r="T2940" s="4">
        <v>413081</v>
      </c>
      <c r="U2940" s="4">
        <v>381599</v>
      </c>
      <c r="V2940" s="369">
        <v>418015.83308153</v>
      </c>
    </row>
    <row r="2941" spans="1:22">
      <c r="G2941" s="60" t="s">
        <v>25</v>
      </c>
      <c r="H2941" s="55"/>
      <c r="I2941" s="260"/>
      <c r="J2941" s="41"/>
      <c r="K2941" s="41"/>
      <c r="L2941" s="41"/>
      <c r="M2941" s="41"/>
      <c r="N2941" s="41">
        <v>1</v>
      </c>
      <c r="O2941" s="41">
        <v>1</v>
      </c>
      <c r="P2941" s="41">
        <v>1</v>
      </c>
      <c r="Q2941" s="41">
        <v>1</v>
      </c>
      <c r="R2941" s="41">
        <v>1</v>
      </c>
      <c r="S2941" s="41">
        <v>1</v>
      </c>
      <c r="T2941" s="41">
        <v>1</v>
      </c>
      <c r="U2941" s="41">
        <v>1</v>
      </c>
      <c r="V2941" s="381">
        <v>1</v>
      </c>
    </row>
    <row r="2942" spans="1:22">
      <c r="G2942" s="60" t="s">
        <v>20</v>
      </c>
      <c r="H2942" s="55"/>
      <c r="I2942" s="261"/>
      <c r="J2942" s="36"/>
      <c r="K2942" s="36"/>
      <c r="L2942" s="36"/>
      <c r="M2942" s="36"/>
      <c r="N2942" s="36">
        <v>8.1698151927344531E-2</v>
      </c>
      <c r="O2942" s="36">
        <v>8.0833713568703974E-2</v>
      </c>
      <c r="P2942" s="36">
        <v>7.9451999999999995E-2</v>
      </c>
      <c r="Q2942" s="36">
        <v>7.6724662968274293E-2</v>
      </c>
      <c r="R2942" s="36">
        <f>R2626</f>
        <v>8.1268700519883177E-2</v>
      </c>
      <c r="S2942" s="36">
        <f>S2</f>
        <v>7.9696892166366717E-2</v>
      </c>
      <c r="T2942" s="36">
        <f>T2</f>
        <v>7.8737918965874246E-2</v>
      </c>
      <c r="U2942" s="36">
        <f>U2</f>
        <v>7.7386335360771719E-2</v>
      </c>
      <c r="V2942" s="388">
        <f>V2</f>
        <v>7.7478165526227077E-2</v>
      </c>
    </row>
    <row r="2943" spans="1:22">
      <c r="A2943" s="1" t="s">
        <v>165</v>
      </c>
      <c r="G2943" s="26" t="s">
        <v>22</v>
      </c>
      <c r="H2943" s="6"/>
      <c r="I2943" s="30">
        <f>ROUND(I2940 * I2941 * I2942,0)</f>
        <v>0</v>
      </c>
      <c r="J2943" s="30">
        <f t="shared" ref="J2943:M2943" si="1535">ROUND(J2940 * J2941 * J2942,0)</f>
        <v>0</v>
      </c>
      <c r="K2943" s="30">
        <f t="shared" si="1535"/>
        <v>0</v>
      </c>
      <c r="L2943" s="30">
        <f t="shared" si="1535"/>
        <v>0</v>
      </c>
      <c r="M2943" s="30">
        <f t="shared" si="1535"/>
        <v>0</v>
      </c>
      <c r="N2943" s="155">
        <v>4353</v>
      </c>
      <c r="O2943" s="155">
        <v>0</v>
      </c>
      <c r="P2943" s="155">
        <v>11844</v>
      </c>
      <c r="Q2943" s="155">
        <f>Q2940*Q2942</f>
        <v>13499.627724604894</v>
      </c>
      <c r="R2943" s="155">
        <f t="shared" ref="R2943" si="1536">ROUND(R2940 * R2941 * R2942,0)</f>
        <v>34771</v>
      </c>
      <c r="S2943" s="155">
        <f>ROUNDUP(S2940 * S2941 * S2942,0)</f>
        <v>31592</v>
      </c>
      <c r="T2943" s="155">
        <f t="shared" ref="T2943:U2943" si="1537">ROUND(T2940 * T2941 * T2942,0)</f>
        <v>32525</v>
      </c>
      <c r="U2943" s="155">
        <f t="shared" si="1537"/>
        <v>29531</v>
      </c>
      <c r="V2943" s="155">
        <f t="shared" ref="V2943" si="1538">ROUND(V2940 * V2941 * V2942,0)</f>
        <v>32387</v>
      </c>
    </row>
    <row r="2944" spans="1:22">
      <c r="I2944" s="29"/>
      <c r="J2944" s="29"/>
      <c r="K2944" s="29"/>
      <c r="L2944" s="29"/>
      <c r="M2944" s="29"/>
      <c r="N2944" s="20"/>
      <c r="O2944" s="20"/>
      <c r="P2944" s="20"/>
      <c r="Q2944" s="20"/>
      <c r="R2944" s="20"/>
      <c r="S2944" s="20"/>
      <c r="T2944" s="20"/>
      <c r="U2944" s="20"/>
      <c r="V2944" s="20"/>
    </row>
    <row r="2945" spans="1:22" ht="18.75">
      <c r="F2945" s="9" t="s">
        <v>118</v>
      </c>
      <c r="I2945" s="2">
        <f>'Facility Detail'!$G$3475</f>
        <v>2011</v>
      </c>
      <c r="J2945" s="2">
        <f>I2945+1</f>
        <v>2012</v>
      </c>
      <c r="K2945" s="2">
        <f>J2945+1</f>
        <v>2013</v>
      </c>
      <c r="L2945" s="2">
        <f t="shared" ref="L2945:Q2945" si="1539">L2939</f>
        <v>2014</v>
      </c>
      <c r="M2945" s="2">
        <f t="shared" si="1539"/>
        <v>2015</v>
      </c>
      <c r="N2945" s="2">
        <f t="shared" si="1539"/>
        <v>2016</v>
      </c>
      <c r="O2945" s="2">
        <f t="shared" si="1539"/>
        <v>2017</v>
      </c>
      <c r="P2945" s="2">
        <f t="shared" si="1539"/>
        <v>2018</v>
      </c>
      <c r="Q2945" s="2">
        <f t="shared" si="1539"/>
        <v>2019</v>
      </c>
      <c r="R2945" s="2">
        <f t="shared" ref="R2945:S2945" si="1540">R2939</f>
        <v>2020</v>
      </c>
      <c r="S2945" s="2">
        <f t="shared" si="1540"/>
        <v>2021</v>
      </c>
      <c r="T2945" s="2">
        <f t="shared" ref="T2945:U2945" si="1541">T2939</f>
        <v>2022</v>
      </c>
      <c r="U2945" s="2">
        <f t="shared" si="1541"/>
        <v>2023</v>
      </c>
      <c r="V2945" s="2">
        <f t="shared" ref="V2945" si="1542">V2939</f>
        <v>2024</v>
      </c>
    </row>
    <row r="2946" spans="1:22">
      <c r="G2946" s="60" t="s">
        <v>10</v>
      </c>
      <c r="H2946" s="55"/>
      <c r="I2946" s="38">
        <f>IF($J63= "Eligible", I2943 * 'Facility Detail'!$G$3472, 0 )</f>
        <v>0</v>
      </c>
      <c r="J2946" s="11">
        <f>IF($J63= "Eligible", J2943 * 'Facility Detail'!$G$3472, 0 )</f>
        <v>0</v>
      </c>
      <c r="K2946" s="11">
        <f>IF($J63= "Eligible", K2943 * 'Facility Detail'!$G$3472, 0 )</f>
        <v>0</v>
      </c>
      <c r="L2946" s="11">
        <f>IF($J63= "Eligible", L2943 * 'Facility Detail'!$G$3472, 0 )</f>
        <v>0</v>
      </c>
      <c r="M2946" s="11">
        <f>IF($J63= "Eligible", M2943 * 'Facility Detail'!$G$3472, 0 )</f>
        <v>0</v>
      </c>
      <c r="N2946" s="11">
        <f>IF($J63= "Eligible", N2943 * 'Facility Detail'!$G$3472, 0 )</f>
        <v>0</v>
      </c>
      <c r="O2946" s="11">
        <f>IF($J63= "Eligible", O2943 * 'Facility Detail'!$G$3472, 0 )</f>
        <v>0</v>
      </c>
      <c r="P2946" s="11">
        <f>IF($J63= "Eligible", P2943 * 'Facility Detail'!$G$3472, 0 )</f>
        <v>0</v>
      </c>
      <c r="Q2946" s="11">
        <f>IF($J63= "Eligible", Q2943 * 'Facility Detail'!$G$3472, 0 )</f>
        <v>0</v>
      </c>
      <c r="R2946" s="11">
        <f>IF($J63= "Eligible", R2943 * 'Facility Detail'!$G$3472, 0 )</f>
        <v>0</v>
      </c>
      <c r="S2946" s="11">
        <f>IF($J63= "Eligible", S2943 * 'Facility Detail'!$G$3472, 0 )</f>
        <v>0</v>
      </c>
      <c r="T2946" s="11">
        <f>IF($J63= "Eligible", T2943 * 'Facility Detail'!$G$3472, 0 )</f>
        <v>0</v>
      </c>
      <c r="U2946" s="11">
        <f>IF($J63= "Eligible", U2943 * 'Facility Detail'!$G$3472, 0 )</f>
        <v>0</v>
      </c>
      <c r="V2946" s="370">
        <f>IF($J63= "Eligible", V2943 * 'Facility Detail'!$G$3472, 0 )</f>
        <v>0</v>
      </c>
    </row>
    <row r="2947" spans="1:22">
      <c r="G2947" s="60" t="s">
        <v>6</v>
      </c>
      <c r="H2947" s="55"/>
      <c r="I2947" s="39">
        <f t="shared" ref="I2947:V2947" si="1543">IF($K63= "Eligible", I2943, 0 )</f>
        <v>0</v>
      </c>
      <c r="J2947" s="187">
        <f t="shared" si="1543"/>
        <v>0</v>
      </c>
      <c r="K2947" s="187">
        <f t="shared" si="1543"/>
        <v>0</v>
      </c>
      <c r="L2947" s="187">
        <f t="shared" si="1543"/>
        <v>0</v>
      </c>
      <c r="M2947" s="187">
        <f t="shared" si="1543"/>
        <v>0</v>
      </c>
      <c r="N2947" s="187">
        <f t="shared" si="1543"/>
        <v>0</v>
      </c>
      <c r="O2947" s="187">
        <f t="shared" si="1543"/>
        <v>0</v>
      </c>
      <c r="P2947" s="187">
        <f t="shared" si="1543"/>
        <v>0</v>
      </c>
      <c r="Q2947" s="187">
        <f t="shared" si="1543"/>
        <v>0</v>
      </c>
      <c r="R2947" s="187">
        <f t="shared" si="1543"/>
        <v>0</v>
      </c>
      <c r="S2947" s="187">
        <f t="shared" si="1543"/>
        <v>0</v>
      </c>
      <c r="T2947" s="187">
        <f t="shared" si="1543"/>
        <v>0</v>
      </c>
      <c r="U2947" s="187">
        <f t="shared" si="1543"/>
        <v>0</v>
      </c>
      <c r="V2947" s="371">
        <f t="shared" si="1543"/>
        <v>0</v>
      </c>
    </row>
    <row r="2948" spans="1:22">
      <c r="G2948" s="26" t="s">
        <v>120</v>
      </c>
      <c r="H2948" s="6"/>
      <c r="I2948" s="32">
        <f>SUM(I2946:I2947)</f>
        <v>0</v>
      </c>
      <c r="J2948" s="33">
        <f t="shared" ref="J2948:S2948" si="1544">SUM(J2946:J2947)</f>
        <v>0</v>
      </c>
      <c r="K2948" s="33">
        <f t="shared" si="1544"/>
        <v>0</v>
      </c>
      <c r="L2948" s="33">
        <f t="shared" si="1544"/>
        <v>0</v>
      </c>
      <c r="M2948" s="33">
        <f t="shared" si="1544"/>
        <v>0</v>
      </c>
      <c r="N2948" s="33">
        <f t="shared" si="1544"/>
        <v>0</v>
      </c>
      <c r="O2948" s="33">
        <f t="shared" si="1544"/>
        <v>0</v>
      </c>
      <c r="P2948" s="33">
        <f t="shared" si="1544"/>
        <v>0</v>
      </c>
      <c r="Q2948" s="33">
        <f t="shared" si="1544"/>
        <v>0</v>
      </c>
      <c r="R2948" s="33">
        <f t="shared" si="1544"/>
        <v>0</v>
      </c>
      <c r="S2948" s="33">
        <f t="shared" si="1544"/>
        <v>0</v>
      </c>
      <c r="T2948" s="33">
        <f t="shared" ref="T2948:U2948" si="1545">SUM(T2946:T2947)</f>
        <v>0</v>
      </c>
      <c r="U2948" s="33">
        <f t="shared" si="1545"/>
        <v>0</v>
      </c>
      <c r="V2948" s="33">
        <f t="shared" ref="V2948" si="1546">SUM(V2946:V2947)</f>
        <v>0</v>
      </c>
    </row>
    <row r="2949" spans="1:22">
      <c r="I2949" s="31"/>
      <c r="J2949" s="24"/>
      <c r="K2949" s="24"/>
      <c r="L2949" s="24"/>
      <c r="M2949" s="24"/>
      <c r="N2949" s="24"/>
      <c r="O2949" s="24"/>
      <c r="P2949" s="24"/>
      <c r="Q2949" s="24"/>
      <c r="R2949" s="24"/>
      <c r="S2949" s="24"/>
      <c r="T2949" s="24"/>
      <c r="U2949" s="24"/>
      <c r="V2949" s="24"/>
    </row>
    <row r="2950" spans="1:22" ht="18.75">
      <c r="F2950" s="9" t="s">
        <v>30</v>
      </c>
      <c r="I2950" s="2">
        <f>'Facility Detail'!$G$3475</f>
        <v>2011</v>
      </c>
      <c r="J2950" s="2">
        <f>I2950+1</f>
        <v>2012</v>
      </c>
      <c r="K2950" s="2">
        <f>J2950+1</f>
        <v>2013</v>
      </c>
      <c r="L2950" s="2">
        <f t="shared" ref="L2950:Q2950" si="1547">L2939</f>
        <v>2014</v>
      </c>
      <c r="M2950" s="2">
        <f t="shared" si="1547"/>
        <v>2015</v>
      </c>
      <c r="N2950" s="2">
        <f t="shared" si="1547"/>
        <v>2016</v>
      </c>
      <c r="O2950" s="2">
        <f t="shared" si="1547"/>
        <v>2017</v>
      </c>
      <c r="P2950" s="2">
        <f t="shared" si="1547"/>
        <v>2018</v>
      </c>
      <c r="Q2950" s="2">
        <f t="shared" si="1547"/>
        <v>2019</v>
      </c>
      <c r="R2950" s="2">
        <f t="shared" ref="R2950:S2950" si="1548">R2939</f>
        <v>2020</v>
      </c>
      <c r="S2950" s="2">
        <f t="shared" si="1548"/>
        <v>2021</v>
      </c>
      <c r="T2950" s="2">
        <f t="shared" ref="T2950:U2950" si="1549">T2939</f>
        <v>2022</v>
      </c>
      <c r="U2950" s="2">
        <f t="shared" si="1549"/>
        <v>2023</v>
      </c>
      <c r="V2950" s="2">
        <f t="shared" ref="V2950" si="1550">V2939</f>
        <v>2024</v>
      </c>
    </row>
    <row r="2951" spans="1:22">
      <c r="G2951" s="60" t="s">
        <v>47</v>
      </c>
      <c r="H2951" s="55"/>
      <c r="I2951" s="69"/>
      <c r="J2951" s="70"/>
      <c r="K2951" s="70"/>
      <c r="L2951" s="70"/>
      <c r="M2951" s="70"/>
      <c r="N2951" s="70"/>
      <c r="O2951" s="70"/>
      <c r="P2951" s="70"/>
      <c r="Q2951" s="70"/>
      <c r="R2951" s="70"/>
      <c r="S2951" s="70"/>
      <c r="T2951" s="70"/>
      <c r="U2951" s="70"/>
      <c r="V2951" s="372"/>
    </row>
    <row r="2952" spans="1:22">
      <c r="G2952" s="61" t="s">
        <v>23</v>
      </c>
      <c r="H2952" s="129"/>
      <c r="I2952" s="71"/>
      <c r="J2952" s="72"/>
      <c r="K2952" s="72"/>
      <c r="L2952" s="72"/>
      <c r="M2952" s="72"/>
      <c r="N2952" s="72"/>
      <c r="O2952" s="72"/>
      <c r="P2952" s="72"/>
      <c r="Q2952" s="72"/>
      <c r="R2952" s="72"/>
      <c r="S2952" s="72"/>
      <c r="T2952" s="72"/>
      <c r="U2952" s="72"/>
      <c r="V2952" s="373"/>
    </row>
    <row r="2953" spans="1:22">
      <c r="G2953" s="61" t="s">
        <v>89</v>
      </c>
      <c r="H2953" s="128"/>
      <c r="I2953" s="43"/>
      <c r="J2953" s="44"/>
      <c r="K2953" s="44"/>
      <c r="L2953" s="44"/>
      <c r="M2953" s="44"/>
      <c r="N2953" s="44"/>
      <c r="O2953" s="44"/>
      <c r="P2953" s="44"/>
      <c r="Q2953" s="44"/>
      <c r="R2953" s="44"/>
      <c r="S2953" s="44"/>
      <c r="T2953" s="44"/>
      <c r="U2953" s="44"/>
      <c r="V2953" s="374"/>
    </row>
    <row r="2954" spans="1:22">
      <c r="G2954" s="26" t="s">
        <v>90</v>
      </c>
      <c r="I2954" s="7">
        <f t="shared" ref="I2954:O2954" si="1551">SUM(I2951:I2953)</f>
        <v>0</v>
      </c>
      <c r="J2954" s="7">
        <f t="shared" si="1551"/>
        <v>0</v>
      </c>
      <c r="K2954" s="7">
        <f t="shared" si="1551"/>
        <v>0</v>
      </c>
      <c r="L2954" s="7">
        <f t="shared" si="1551"/>
        <v>0</v>
      </c>
      <c r="M2954" s="7">
        <f t="shared" si="1551"/>
        <v>0</v>
      </c>
      <c r="N2954" s="7">
        <f t="shared" si="1551"/>
        <v>0</v>
      </c>
      <c r="O2954" s="7">
        <f t="shared" si="1551"/>
        <v>0</v>
      </c>
      <c r="P2954" s="7">
        <f t="shared" ref="P2954:Q2954" si="1552">SUM(P2951:P2953)</f>
        <v>0</v>
      </c>
      <c r="Q2954" s="7">
        <f t="shared" si="1552"/>
        <v>0</v>
      </c>
      <c r="R2954" s="7">
        <f t="shared" ref="R2954:S2954" si="1553">SUM(R2951:R2953)</f>
        <v>0</v>
      </c>
      <c r="S2954" s="7">
        <f t="shared" si="1553"/>
        <v>0</v>
      </c>
      <c r="T2954" s="7">
        <f t="shared" ref="T2954:U2954" si="1554">SUM(T2951:T2953)</f>
        <v>0</v>
      </c>
      <c r="U2954" s="132">
        <f t="shared" si="1554"/>
        <v>0</v>
      </c>
      <c r="V2954" s="7">
        <f t="shared" ref="V2954" si="1555">SUM(V2951:V2953)</f>
        <v>0</v>
      </c>
    </row>
    <row r="2955" spans="1:22">
      <c r="G2955" s="6"/>
      <c r="I2955" s="7"/>
      <c r="J2955" s="7"/>
      <c r="K2955" s="7"/>
      <c r="L2955" s="23"/>
      <c r="M2955" s="23"/>
      <c r="N2955" s="23"/>
      <c r="O2955" s="23"/>
      <c r="P2955" s="23"/>
      <c r="Q2955" s="23"/>
      <c r="R2955" s="23"/>
      <c r="S2955" s="23"/>
      <c r="T2955" s="23"/>
      <c r="U2955" s="23"/>
      <c r="V2955" s="23"/>
    </row>
    <row r="2956" spans="1:22" ht="18.75">
      <c r="F2956" s="9" t="s">
        <v>100</v>
      </c>
      <c r="I2956" s="2">
        <f>'Facility Detail'!$G$3475</f>
        <v>2011</v>
      </c>
      <c r="J2956" s="2">
        <f t="shared" ref="J2956:P2956" si="1556">I2956+1</f>
        <v>2012</v>
      </c>
      <c r="K2956" s="2">
        <f t="shared" si="1556"/>
        <v>2013</v>
      </c>
      <c r="L2956" s="2">
        <f t="shared" si="1556"/>
        <v>2014</v>
      </c>
      <c r="M2956" s="2">
        <f>L2956+1</f>
        <v>2015</v>
      </c>
      <c r="N2956" s="2">
        <f t="shared" si="1556"/>
        <v>2016</v>
      </c>
      <c r="O2956" s="2">
        <f t="shared" si="1556"/>
        <v>2017</v>
      </c>
      <c r="P2956" s="2">
        <f t="shared" si="1556"/>
        <v>2018</v>
      </c>
      <c r="Q2956" s="2">
        <f t="shared" ref="Q2956" si="1557">P2956+1</f>
        <v>2019</v>
      </c>
      <c r="R2956" s="2">
        <f t="shared" ref="R2956" si="1558">Q2956+1</f>
        <v>2020</v>
      </c>
      <c r="S2956" s="2">
        <f>R2956+1</f>
        <v>2021</v>
      </c>
      <c r="T2956" s="2">
        <f>S2956+1</f>
        <v>2022</v>
      </c>
      <c r="U2956" s="2">
        <f>T2956+1</f>
        <v>2023</v>
      </c>
      <c r="V2956" s="2">
        <f>U2956+1</f>
        <v>2024</v>
      </c>
    </row>
    <row r="2957" spans="1:22">
      <c r="G2957" s="60" t="s">
        <v>68</v>
      </c>
      <c r="I2957" s="3"/>
      <c r="J2957" s="45">
        <f>I2957</f>
        <v>0</v>
      </c>
      <c r="K2957" s="102"/>
      <c r="L2957" s="102"/>
      <c r="M2957" s="102"/>
      <c r="N2957" s="102"/>
      <c r="O2957" s="102"/>
      <c r="P2957" s="102"/>
      <c r="Q2957" s="102"/>
      <c r="R2957" s="102"/>
      <c r="S2957" s="102"/>
      <c r="T2957" s="210"/>
      <c r="U2957" s="210"/>
      <c r="V2957" s="376"/>
    </row>
    <row r="2958" spans="1:22">
      <c r="G2958" s="60" t="s">
        <v>69</v>
      </c>
      <c r="I2958" s="122">
        <f>J2958</f>
        <v>0</v>
      </c>
      <c r="J2958" s="10"/>
      <c r="K2958" s="58"/>
      <c r="L2958" s="58"/>
      <c r="M2958" s="58"/>
      <c r="N2958" s="58"/>
      <c r="O2958" s="58"/>
      <c r="P2958" s="58"/>
      <c r="Q2958" s="58"/>
      <c r="R2958" s="58"/>
      <c r="S2958" s="58"/>
      <c r="T2958" s="211"/>
      <c r="U2958" s="211"/>
      <c r="V2958" s="377"/>
    </row>
    <row r="2959" spans="1:22">
      <c r="G2959" s="60" t="s">
        <v>70</v>
      </c>
      <c r="I2959" s="46"/>
      <c r="J2959" s="10"/>
      <c r="K2959" s="54">
        <f>J2959</f>
        <v>0</v>
      </c>
      <c r="L2959" s="58"/>
      <c r="M2959" s="58"/>
      <c r="N2959" s="58"/>
      <c r="O2959" s="58"/>
      <c r="P2959" s="58"/>
      <c r="Q2959" s="58"/>
      <c r="R2959" s="58"/>
      <c r="S2959" s="58"/>
      <c r="T2959" s="211"/>
      <c r="U2959" s="211"/>
      <c r="V2959" s="377"/>
    </row>
    <row r="2960" spans="1:22" s="276" customFormat="1">
      <c r="A2960" s="1"/>
      <c r="B2960" s="1"/>
      <c r="C2960" s="1"/>
      <c r="D2960" s="1"/>
      <c r="E2960" s="1"/>
      <c r="F2960" s="1"/>
      <c r="G2960" s="60" t="s">
        <v>71</v>
      </c>
      <c r="H2960" s="1"/>
      <c r="I2960" s="46"/>
      <c r="J2960" s="54">
        <f>K2960</f>
        <v>0</v>
      </c>
      <c r="K2960" s="10"/>
      <c r="L2960" s="58"/>
      <c r="M2960" s="58"/>
      <c r="N2960" s="58"/>
      <c r="O2960" s="58"/>
      <c r="P2960" s="58"/>
      <c r="Q2960" s="58"/>
      <c r="R2960" s="58"/>
      <c r="S2960" s="58"/>
      <c r="T2960" s="211"/>
      <c r="U2960" s="211"/>
      <c r="V2960" s="377"/>
    </row>
    <row r="2961" spans="1:22" s="276" customFormat="1">
      <c r="A2961" s="1"/>
      <c r="B2961" s="1"/>
      <c r="C2961" s="1"/>
      <c r="D2961" s="1"/>
      <c r="E2961" s="1"/>
      <c r="F2961" s="1"/>
      <c r="G2961" s="60" t="s">
        <v>170</v>
      </c>
      <c r="H2961" s="1"/>
      <c r="I2961" s="46"/>
      <c r="J2961" s="114"/>
      <c r="K2961" s="10"/>
      <c r="L2961" s="115">
        <f>K2961</f>
        <v>0</v>
      </c>
      <c r="M2961" s="58"/>
      <c r="N2961" s="58"/>
      <c r="O2961" s="58"/>
      <c r="P2961" s="58"/>
      <c r="Q2961" s="58"/>
      <c r="R2961" s="58"/>
      <c r="S2961" s="58"/>
      <c r="T2961" s="140"/>
      <c r="U2961" s="140"/>
      <c r="V2961" s="378"/>
    </row>
    <row r="2962" spans="1:22" s="276" customFormat="1">
      <c r="A2962" s="1"/>
      <c r="B2962" s="1"/>
      <c r="C2962" s="1"/>
      <c r="D2962" s="1"/>
      <c r="E2962" s="1"/>
      <c r="F2962" s="1"/>
      <c r="G2962" s="60" t="s">
        <v>171</v>
      </c>
      <c r="H2962" s="1"/>
      <c r="I2962" s="46"/>
      <c r="J2962" s="114"/>
      <c r="K2962" s="54">
        <f>L2962</f>
        <v>0</v>
      </c>
      <c r="L2962" s="10"/>
      <c r="M2962" s="58"/>
      <c r="N2962" s="58"/>
      <c r="O2962" s="58" t="s">
        <v>169</v>
      </c>
      <c r="P2962" s="58" t="s">
        <v>169</v>
      </c>
      <c r="Q2962" s="58"/>
      <c r="R2962" s="58"/>
      <c r="S2962" s="58"/>
      <c r="T2962" s="140"/>
      <c r="U2962" s="140"/>
      <c r="V2962" s="378"/>
    </row>
    <row r="2963" spans="1:22" s="276" customFormat="1">
      <c r="A2963" s="1"/>
      <c r="B2963" s="1"/>
      <c r="C2963" s="1"/>
      <c r="D2963" s="1"/>
      <c r="E2963" s="1"/>
      <c r="F2963" s="1"/>
      <c r="G2963" s="60" t="s">
        <v>172</v>
      </c>
      <c r="H2963" s="1"/>
      <c r="I2963" s="46"/>
      <c r="J2963" s="114"/>
      <c r="K2963" s="114"/>
      <c r="L2963" s="10"/>
      <c r="M2963" s="115">
        <f>L2963</f>
        <v>0</v>
      </c>
      <c r="N2963" s="114"/>
      <c r="O2963" s="58"/>
      <c r="P2963" s="58"/>
      <c r="Q2963" s="58"/>
      <c r="R2963" s="58"/>
      <c r="S2963" s="58"/>
      <c r="T2963" s="140"/>
      <c r="U2963" s="140"/>
      <c r="V2963" s="378"/>
    </row>
    <row r="2964" spans="1:22" s="276" customFormat="1">
      <c r="A2964" s="1"/>
      <c r="B2964" s="1"/>
      <c r="C2964" s="1"/>
      <c r="D2964" s="1"/>
      <c r="E2964" s="1"/>
      <c r="F2964" s="1"/>
      <c r="G2964" s="60" t="s">
        <v>173</v>
      </c>
      <c r="H2964" s="1"/>
      <c r="I2964" s="46"/>
      <c r="J2964" s="114"/>
      <c r="K2964" s="114"/>
      <c r="L2964" s="54">
        <f>M2964</f>
        <v>0</v>
      </c>
      <c r="M2964" s="10"/>
      <c r="N2964" s="114"/>
      <c r="O2964" s="58"/>
      <c r="P2964" s="58"/>
      <c r="Q2964" s="58"/>
      <c r="R2964" s="58"/>
      <c r="S2964" s="58"/>
      <c r="T2964" s="140"/>
      <c r="U2964" s="140"/>
      <c r="V2964" s="378"/>
    </row>
    <row r="2965" spans="1:22" s="276" customFormat="1">
      <c r="A2965" s="1"/>
      <c r="B2965" s="1"/>
      <c r="C2965" s="1"/>
      <c r="D2965" s="1"/>
      <c r="E2965" s="1"/>
      <c r="F2965" s="1"/>
      <c r="G2965" s="60" t="s">
        <v>174</v>
      </c>
      <c r="H2965" s="1"/>
      <c r="I2965" s="46"/>
      <c r="J2965" s="114"/>
      <c r="K2965" s="114"/>
      <c r="L2965" s="114"/>
      <c r="M2965" s="10">
        <f>M2943</f>
        <v>0</v>
      </c>
      <c r="N2965" s="115">
        <f>M2965</f>
        <v>0</v>
      </c>
      <c r="O2965" s="58"/>
      <c r="P2965" s="58"/>
      <c r="Q2965" s="58"/>
      <c r="R2965" s="58"/>
      <c r="S2965" s="58"/>
      <c r="T2965" s="140"/>
      <c r="U2965" s="140"/>
      <c r="V2965" s="378"/>
    </row>
    <row r="2966" spans="1:22" s="276" customFormat="1">
      <c r="A2966" s="1"/>
      <c r="B2966" s="1"/>
      <c r="C2966" s="1"/>
      <c r="D2966" s="1"/>
      <c r="E2966" s="1"/>
      <c r="F2966" s="1"/>
      <c r="G2966" s="60" t="s">
        <v>175</v>
      </c>
      <c r="H2966" s="1"/>
      <c r="I2966" s="46"/>
      <c r="J2966" s="114"/>
      <c r="K2966" s="114"/>
      <c r="L2966" s="114"/>
      <c r="M2966" s="54">
        <f>N2966</f>
        <v>0</v>
      </c>
      <c r="N2966" s="10"/>
      <c r="O2966" s="58"/>
      <c r="P2966" s="58"/>
      <c r="Q2966" s="58"/>
      <c r="R2966" s="58"/>
      <c r="S2966" s="58"/>
      <c r="T2966" s="140"/>
      <c r="U2966" s="140"/>
      <c r="V2966" s="378"/>
    </row>
    <row r="2967" spans="1:22" s="276" customFormat="1">
      <c r="A2967" s="1"/>
      <c r="B2967" s="1"/>
      <c r="C2967" s="1"/>
      <c r="D2967" s="1"/>
      <c r="E2967" s="1"/>
      <c r="F2967" s="1"/>
      <c r="G2967" s="60" t="s">
        <v>176</v>
      </c>
      <c r="H2967" s="1"/>
      <c r="I2967" s="46"/>
      <c r="J2967" s="114"/>
      <c r="K2967" s="114"/>
      <c r="L2967" s="114"/>
      <c r="M2967" s="114"/>
      <c r="N2967" s="143">
        <f>N2943</f>
        <v>4353</v>
      </c>
      <c r="O2967" s="116">
        <f>N2967</f>
        <v>4353</v>
      </c>
      <c r="P2967" s="58"/>
      <c r="Q2967" s="58"/>
      <c r="R2967" s="58"/>
      <c r="S2967" s="58"/>
      <c r="T2967" s="140"/>
      <c r="U2967" s="140"/>
      <c r="V2967" s="378"/>
    </row>
    <row r="2968" spans="1:22" s="276" customFormat="1">
      <c r="A2968" s="1"/>
      <c r="B2968" s="1"/>
      <c r="C2968" s="1"/>
      <c r="D2968" s="1"/>
      <c r="E2968" s="1"/>
      <c r="F2968" s="1"/>
      <c r="G2968" s="60" t="s">
        <v>167</v>
      </c>
      <c r="H2968" s="1"/>
      <c r="I2968" s="46"/>
      <c r="J2968" s="114"/>
      <c r="K2968" s="114"/>
      <c r="L2968" s="114"/>
      <c r="M2968" s="114"/>
      <c r="N2968" s="144"/>
      <c r="O2968" s="117"/>
      <c r="P2968" s="58"/>
      <c r="Q2968" s="58"/>
      <c r="R2968" s="58"/>
      <c r="S2968" s="58"/>
      <c r="T2968" s="140"/>
      <c r="U2968" s="140"/>
      <c r="V2968" s="378"/>
    </row>
    <row r="2969" spans="1:22" s="276" customFormat="1">
      <c r="A2969" s="1"/>
      <c r="B2969" s="1"/>
      <c r="C2969" s="1"/>
      <c r="D2969" s="1"/>
      <c r="E2969" s="1"/>
      <c r="F2969" s="1"/>
      <c r="G2969" s="60" t="s">
        <v>168</v>
      </c>
      <c r="H2969" s="1"/>
      <c r="I2969" s="46"/>
      <c r="J2969" s="114"/>
      <c r="K2969" s="114"/>
      <c r="L2969" s="114"/>
      <c r="M2969" s="114"/>
      <c r="N2969" s="114"/>
      <c r="O2969" s="117">
        <v>0</v>
      </c>
      <c r="P2969" s="116">
        <f>O2969</f>
        <v>0</v>
      </c>
      <c r="Q2969" s="58"/>
      <c r="R2969" s="58"/>
      <c r="S2969" s="58"/>
      <c r="T2969" s="140"/>
      <c r="U2969" s="140"/>
      <c r="V2969" s="378"/>
    </row>
    <row r="2970" spans="1:22" s="276" customFormat="1">
      <c r="A2970" s="1"/>
      <c r="B2970" s="1"/>
      <c r="C2970" s="1"/>
      <c r="D2970" s="1"/>
      <c r="E2970" s="1"/>
      <c r="F2970" s="1"/>
      <c r="G2970" s="60" t="s">
        <v>185</v>
      </c>
      <c r="H2970" s="1"/>
      <c r="I2970" s="46"/>
      <c r="J2970" s="114"/>
      <c r="K2970" s="114"/>
      <c r="L2970" s="114"/>
      <c r="M2970" s="114"/>
      <c r="N2970" s="114"/>
      <c r="O2970" s="116"/>
      <c r="P2970" s="117"/>
      <c r="Q2970" s="58"/>
      <c r="R2970" s="58"/>
      <c r="S2970" s="58"/>
      <c r="T2970" s="140"/>
      <c r="U2970" s="140"/>
      <c r="V2970" s="378"/>
    </row>
    <row r="2971" spans="1:22" s="276" customFormat="1">
      <c r="A2971" s="1"/>
      <c r="B2971" s="1"/>
      <c r="C2971" s="1"/>
      <c r="D2971" s="1"/>
      <c r="E2971" s="1"/>
      <c r="F2971" s="1"/>
      <c r="G2971" s="60" t="s">
        <v>186</v>
      </c>
      <c r="H2971" s="1"/>
      <c r="I2971" s="46"/>
      <c r="J2971" s="114"/>
      <c r="K2971" s="114"/>
      <c r="L2971" s="114"/>
      <c r="M2971" s="114"/>
      <c r="N2971" s="114"/>
      <c r="O2971" s="114"/>
      <c r="P2971" s="117">
        <v>0</v>
      </c>
      <c r="Q2971" s="54">
        <f>P2971</f>
        <v>0</v>
      </c>
      <c r="R2971" s="58"/>
      <c r="S2971" s="58"/>
      <c r="T2971" s="140"/>
      <c r="U2971" s="140"/>
      <c r="V2971" s="378"/>
    </row>
    <row r="2972" spans="1:22" s="276" customFormat="1">
      <c r="A2972" s="1"/>
      <c r="B2972" s="1"/>
      <c r="C2972" s="1"/>
      <c r="D2972" s="1"/>
      <c r="E2972" s="1"/>
      <c r="F2972" s="1"/>
      <c r="G2972" s="60" t="s">
        <v>187</v>
      </c>
      <c r="H2972" s="1"/>
      <c r="I2972" s="46"/>
      <c r="J2972" s="114"/>
      <c r="K2972" s="114"/>
      <c r="L2972" s="114"/>
      <c r="M2972" s="114"/>
      <c r="N2972" s="114"/>
      <c r="O2972" s="114"/>
      <c r="P2972" s="116"/>
      <c r="Q2972" s="275"/>
      <c r="R2972" s="58"/>
      <c r="S2972" s="58"/>
      <c r="T2972" s="140"/>
      <c r="U2972" s="140"/>
      <c r="V2972" s="378"/>
    </row>
    <row r="2973" spans="1:22" s="276" customFormat="1">
      <c r="A2973" s="1"/>
      <c r="B2973" s="1"/>
      <c r="C2973" s="1"/>
      <c r="D2973" s="1"/>
      <c r="E2973" s="1"/>
      <c r="F2973" s="1"/>
      <c r="G2973" s="60" t="s">
        <v>188</v>
      </c>
      <c r="H2973" s="1"/>
      <c r="I2973" s="46"/>
      <c r="J2973" s="114"/>
      <c r="K2973" s="114"/>
      <c r="L2973" s="114"/>
      <c r="M2973" s="114"/>
      <c r="N2973" s="114"/>
      <c r="O2973" s="114"/>
      <c r="P2973" s="114"/>
      <c r="Q2973" s="117"/>
      <c r="R2973" s="145">
        <f>P2973</f>
        <v>0</v>
      </c>
      <c r="S2973" s="58">
        <f>Q2973</f>
        <v>0</v>
      </c>
      <c r="T2973" s="140">
        <f>R2973</f>
        <v>0</v>
      </c>
      <c r="U2973" s="140">
        <f>S2973</f>
        <v>0</v>
      </c>
      <c r="V2973" s="378">
        <f>T2973</f>
        <v>0</v>
      </c>
    </row>
    <row r="2974" spans="1:22" s="276" customFormat="1">
      <c r="A2974" s="1"/>
      <c r="B2974" s="1"/>
      <c r="C2974" s="1"/>
      <c r="D2974" s="1"/>
      <c r="E2974" s="1"/>
      <c r="F2974" s="1"/>
      <c r="G2974" s="60" t="s">
        <v>189</v>
      </c>
      <c r="H2974" s="1"/>
      <c r="I2974" s="46"/>
      <c r="J2974" s="114"/>
      <c r="K2974" s="114"/>
      <c r="L2974" s="114"/>
      <c r="M2974" s="114"/>
      <c r="N2974" s="114"/>
      <c r="O2974" s="114"/>
      <c r="P2974" s="114"/>
      <c r="Q2974" s="145"/>
      <c r="R2974" s="167">
        <f>Q2974</f>
        <v>0</v>
      </c>
      <c r="S2974" s="58"/>
      <c r="T2974" s="140"/>
      <c r="U2974" s="140"/>
      <c r="V2974" s="378"/>
    </row>
    <row r="2975" spans="1:22" s="276" customFormat="1">
      <c r="A2975" s="1"/>
      <c r="B2975" s="1"/>
      <c r="C2975" s="1"/>
      <c r="D2975" s="1"/>
      <c r="E2975" s="1"/>
      <c r="F2975" s="1"/>
      <c r="G2975" s="60" t="s">
        <v>190</v>
      </c>
      <c r="H2975" s="1"/>
      <c r="I2975" s="46"/>
      <c r="J2975" s="114"/>
      <c r="K2975" s="114"/>
      <c r="L2975" s="114"/>
      <c r="M2975" s="114"/>
      <c r="N2975" s="114"/>
      <c r="O2975" s="114"/>
      <c r="P2975" s="114"/>
      <c r="Q2975" s="114"/>
      <c r="R2975" s="167"/>
      <c r="S2975" s="145">
        <f>R2975</f>
        <v>0</v>
      </c>
      <c r="T2975" s="140"/>
      <c r="U2975" s="140"/>
      <c r="V2975" s="378"/>
    </row>
    <row r="2976" spans="1:22" s="276" customFormat="1">
      <c r="A2976" s="1"/>
      <c r="B2976" s="1"/>
      <c r="C2976" s="1"/>
      <c r="D2976" s="1"/>
      <c r="E2976" s="1"/>
      <c r="F2976" s="1"/>
      <c r="G2976" s="60" t="s">
        <v>199</v>
      </c>
      <c r="H2976" s="1"/>
      <c r="I2976" s="46"/>
      <c r="J2976" s="114"/>
      <c r="K2976" s="114"/>
      <c r="L2976" s="114"/>
      <c r="M2976" s="114"/>
      <c r="N2976" s="114"/>
      <c r="O2976" s="114"/>
      <c r="P2976" s="114"/>
      <c r="Q2976" s="114"/>
      <c r="R2976" s="116"/>
      <c r="S2976" s="167">
        <v>0</v>
      </c>
      <c r="T2976" s="140"/>
      <c r="U2976" s="140"/>
      <c r="V2976" s="378"/>
    </row>
    <row r="2977" spans="1:22" s="276" customFormat="1">
      <c r="A2977" s="1"/>
      <c r="B2977" s="1"/>
      <c r="C2977" s="1"/>
      <c r="D2977" s="1"/>
      <c r="E2977" s="1"/>
      <c r="F2977" s="1"/>
      <c r="G2977" s="60" t="s">
        <v>200</v>
      </c>
      <c r="H2977" s="1"/>
      <c r="I2977" s="46"/>
      <c r="J2977" s="114"/>
      <c r="K2977" s="114"/>
      <c r="L2977" s="114"/>
      <c r="M2977" s="114"/>
      <c r="N2977" s="114"/>
      <c r="O2977" s="114"/>
      <c r="P2977" s="114"/>
      <c r="Q2977" s="114"/>
      <c r="R2977" s="114"/>
      <c r="S2977" s="167">
        <v>0</v>
      </c>
      <c r="T2977" s="145">
        <f>S2977</f>
        <v>0</v>
      </c>
      <c r="U2977" s="140"/>
      <c r="V2977" s="378"/>
    </row>
    <row r="2978" spans="1:22" s="276" customFormat="1">
      <c r="A2978" s="1"/>
      <c r="B2978" s="1"/>
      <c r="C2978" s="1"/>
      <c r="D2978" s="1"/>
      <c r="E2978" s="1"/>
      <c r="F2978" s="1"/>
      <c r="G2978" s="60" t="s">
        <v>308</v>
      </c>
      <c r="H2978" s="1"/>
      <c r="I2978" s="46"/>
      <c r="J2978" s="114"/>
      <c r="K2978" s="114"/>
      <c r="L2978" s="114"/>
      <c r="M2978" s="114"/>
      <c r="N2978" s="114"/>
      <c r="O2978" s="114"/>
      <c r="P2978" s="114"/>
      <c r="Q2978" s="114"/>
      <c r="R2978" s="114"/>
      <c r="S2978" s="116">
        <f>T2978</f>
        <v>0</v>
      </c>
      <c r="T2978" s="167">
        <v>0</v>
      </c>
      <c r="U2978" s="140"/>
      <c r="V2978" s="378"/>
    </row>
    <row r="2979" spans="1:22" s="276" customFormat="1">
      <c r="A2979" s="1"/>
      <c r="B2979" s="1"/>
      <c r="C2979" s="1"/>
      <c r="D2979" s="1"/>
      <c r="E2979" s="1"/>
      <c r="F2979" s="1"/>
      <c r="G2979" s="60" t="s">
        <v>307</v>
      </c>
      <c r="H2979" s="1"/>
      <c r="I2979" s="110"/>
      <c r="J2979" s="103"/>
      <c r="K2979" s="103"/>
      <c r="L2979" s="103"/>
      <c r="M2979" s="103"/>
      <c r="N2979" s="103"/>
      <c r="O2979" s="103"/>
      <c r="P2979" s="103"/>
      <c r="Q2979" s="103"/>
      <c r="R2979" s="103"/>
      <c r="S2979" s="103"/>
      <c r="T2979" s="167">
        <v>0</v>
      </c>
      <c r="U2979" s="145">
        <f>T2979</f>
        <v>0</v>
      </c>
      <c r="V2979" s="347">
        <f>U2979</f>
        <v>0</v>
      </c>
    </row>
    <row r="2980" spans="1:22" s="276" customFormat="1">
      <c r="A2980" s="1"/>
      <c r="B2980" s="1"/>
      <c r="C2980" s="1"/>
      <c r="D2980" s="1"/>
      <c r="E2980" s="1"/>
      <c r="F2980" s="1"/>
      <c r="G2980" s="60" t="s">
        <v>318</v>
      </c>
      <c r="H2980" s="1"/>
      <c r="I2980" s="110"/>
      <c r="J2980" s="103"/>
      <c r="K2980" s="103"/>
      <c r="L2980" s="103"/>
      <c r="M2980" s="103"/>
      <c r="N2980" s="103"/>
      <c r="O2980" s="103"/>
      <c r="P2980" s="103"/>
      <c r="Q2980" s="103"/>
      <c r="R2980" s="103"/>
      <c r="S2980" s="103"/>
      <c r="T2980" s="116">
        <f>U2980</f>
        <v>0</v>
      </c>
      <c r="U2980" s="367">
        <v>0</v>
      </c>
      <c r="V2980" s="389">
        <v>0</v>
      </c>
    </row>
    <row r="2981" spans="1:22" s="276" customFormat="1">
      <c r="A2981" s="1"/>
      <c r="B2981" s="1"/>
      <c r="C2981" s="1"/>
      <c r="D2981" s="1"/>
      <c r="E2981" s="1"/>
      <c r="F2981" s="1"/>
      <c r="G2981" s="60" t="s">
        <v>319</v>
      </c>
      <c r="H2981" s="1"/>
      <c r="I2981" s="47"/>
      <c r="J2981" s="188"/>
      <c r="K2981" s="188"/>
      <c r="L2981" s="188"/>
      <c r="M2981" s="188"/>
      <c r="N2981" s="188"/>
      <c r="O2981" s="188"/>
      <c r="P2981" s="188"/>
      <c r="Q2981" s="188"/>
      <c r="R2981" s="188"/>
      <c r="S2981" s="188"/>
      <c r="T2981" s="188"/>
      <c r="U2981" s="391">
        <v>0</v>
      </c>
      <c r="V2981" s="390">
        <v>0</v>
      </c>
    </row>
    <row r="2982" spans="1:22" s="276" customFormat="1">
      <c r="A2982" s="1"/>
      <c r="B2982" s="1" t="s">
        <v>165</v>
      </c>
      <c r="C2982" s="1"/>
      <c r="D2982" s="1"/>
      <c r="E2982" s="1"/>
      <c r="F2982" s="1"/>
      <c r="G2982" s="26" t="s">
        <v>17</v>
      </c>
      <c r="H2982" s="1"/>
      <c r="I2982" s="7">
        <f xml:space="preserve"> I2958 - I2957</f>
        <v>0</v>
      </c>
      <c r="J2982" s="7">
        <f xml:space="preserve"> J2957 + J2960 - J2959 - J2958</f>
        <v>0</v>
      </c>
      <c r="K2982" s="7">
        <f>K2959 - K2960 -K2961</f>
        <v>0</v>
      </c>
      <c r="L2982" s="7">
        <f>L2961-L2962-L2963</f>
        <v>0</v>
      </c>
      <c r="M2982" s="7">
        <f>M2963-M2964-M2965</f>
        <v>0</v>
      </c>
      <c r="N2982" s="7">
        <f>N2965-N2966-N2967</f>
        <v>-4353</v>
      </c>
      <c r="O2982" s="7">
        <f>O2967-O2968-O2969</f>
        <v>4353</v>
      </c>
      <c r="P2982" s="148">
        <f>P2969-P2970-P2971</f>
        <v>0</v>
      </c>
      <c r="Q2982" s="148">
        <f>Q2971-Q2972-Q2973</f>
        <v>0</v>
      </c>
      <c r="R2982" s="148">
        <f>R2969</f>
        <v>0</v>
      </c>
      <c r="S2982" s="7">
        <f>S2975-S2976+S2977-S2978</f>
        <v>0</v>
      </c>
      <c r="T2982" s="7">
        <f>T2977-T2978-T2979+T2980</f>
        <v>0</v>
      </c>
      <c r="U2982" s="132">
        <f>U2979-U2980-U2981</f>
        <v>0</v>
      </c>
      <c r="V2982" s="7">
        <f>V2979-V2980-V2981</f>
        <v>0</v>
      </c>
    </row>
    <row r="2983" spans="1:22" s="276" customFormat="1">
      <c r="A2983" s="1"/>
      <c r="B2983" s="1"/>
      <c r="C2983" s="1"/>
      <c r="D2983" s="1"/>
      <c r="E2983" s="1"/>
      <c r="F2983" s="1"/>
      <c r="G2983" s="6"/>
      <c r="H2983" s="1"/>
      <c r="I2983" s="148"/>
      <c r="J2983" s="148"/>
      <c r="K2983" s="148"/>
      <c r="L2983" s="148"/>
      <c r="M2983" s="148"/>
      <c r="N2983" s="148"/>
      <c r="O2983" s="148"/>
      <c r="P2983" s="148"/>
      <c r="Q2983" s="148"/>
      <c r="R2983" s="148"/>
      <c r="S2983" s="148"/>
      <c r="T2983" s="148"/>
      <c r="U2983" s="386"/>
      <c r="V2983" s="148"/>
    </row>
    <row r="2984" spans="1:22" s="276" customFormat="1">
      <c r="A2984" s="1"/>
      <c r="B2984" s="1"/>
      <c r="C2984" s="1"/>
      <c r="D2984" s="1"/>
      <c r="E2984" s="1"/>
      <c r="F2984" s="1"/>
      <c r="G2984" s="26" t="s">
        <v>12</v>
      </c>
      <c r="H2984" s="55"/>
      <c r="I2984" s="149"/>
      <c r="J2984" s="150"/>
      <c r="K2984" s="150"/>
      <c r="L2984" s="150"/>
      <c r="M2984" s="150"/>
      <c r="N2984" s="150"/>
      <c r="O2984" s="150"/>
      <c r="P2984" s="150"/>
      <c r="Q2984" s="150"/>
      <c r="R2984" s="150"/>
      <c r="S2984" s="150"/>
      <c r="T2984" s="150"/>
      <c r="U2984" s="150"/>
      <c r="V2984" s="384"/>
    </row>
    <row r="2985" spans="1:22" s="276" customFormat="1">
      <c r="A2985" s="1"/>
      <c r="B2985" s="1"/>
      <c r="C2985" s="1"/>
      <c r="D2985" s="1"/>
      <c r="E2985" s="1"/>
      <c r="F2985" s="1"/>
      <c r="G2985" s="6"/>
      <c r="H2985" s="1"/>
      <c r="I2985" s="148"/>
      <c r="J2985" s="148"/>
      <c r="K2985" s="148"/>
      <c r="L2985" s="148"/>
      <c r="M2985" s="148"/>
      <c r="N2985" s="148"/>
      <c r="O2985" s="148"/>
      <c r="P2985" s="148"/>
      <c r="Q2985" s="148"/>
      <c r="R2985" s="148"/>
      <c r="S2985" s="148"/>
      <c r="T2985" s="148"/>
      <c r="U2985" s="148"/>
      <c r="V2985" s="148"/>
    </row>
    <row r="2986" spans="1:22" s="276" customFormat="1" ht="18.75">
      <c r="A2986" s="1"/>
      <c r="B2986" s="1"/>
      <c r="C2986" s="1" t="s">
        <v>165</v>
      </c>
      <c r="D2986" s="1" t="s">
        <v>166</v>
      </c>
      <c r="E2986" s="1" t="s">
        <v>107</v>
      </c>
      <c r="F2986" s="9" t="s">
        <v>26</v>
      </c>
      <c r="G2986" s="1"/>
      <c r="H2986" s="55"/>
      <c r="I2986" s="151">
        <f t="shared" ref="I2986:S2986" si="1559" xml:space="preserve"> I2943 + I2948 - I2954 + I2982 + I2984</f>
        <v>0</v>
      </c>
      <c r="J2986" s="152">
        <f t="shared" si="1559"/>
        <v>0</v>
      </c>
      <c r="K2986" s="152">
        <f t="shared" si="1559"/>
        <v>0</v>
      </c>
      <c r="L2986" s="152">
        <f t="shared" si="1559"/>
        <v>0</v>
      </c>
      <c r="M2986" s="152">
        <f t="shared" si="1559"/>
        <v>0</v>
      </c>
      <c r="N2986" s="152">
        <f t="shared" si="1559"/>
        <v>0</v>
      </c>
      <c r="O2986" s="152">
        <f t="shared" si="1559"/>
        <v>4353</v>
      </c>
      <c r="P2986" s="152">
        <f t="shared" si="1559"/>
        <v>11844</v>
      </c>
      <c r="Q2986" s="152">
        <f t="shared" si="1559"/>
        <v>13499.627724604894</v>
      </c>
      <c r="R2986" s="152">
        <f t="shared" ref="R2986" si="1560" xml:space="preserve"> R2943 + R2948 - R2954 + R2982 + R2984</f>
        <v>34771</v>
      </c>
      <c r="S2986" s="152">
        <f t="shared" si="1559"/>
        <v>31592</v>
      </c>
      <c r="T2986" s="152">
        <f t="shared" ref="T2986:U2986" si="1561" xml:space="preserve"> T2943 + T2948 - T2954 + T2982 + T2984</f>
        <v>32525</v>
      </c>
      <c r="U2986" s="152">
        <f t="shared" si="1561"/>
        <v>29531</v>
      </c>
      <c r="V2986" s="385">
        <f t="shared" ref="V2986" si="1562" xml:space="preserve"> V2943 + V2948 - V2954 + V2982 + V2984</f>
        <v>32387</v>
      </c>
    </row>
    <row r="2987" spans="1:22" s="276" customFormat="1">
      <c r="A2987" s="1"/>
      <c r="B2987" s="1"/>
      <c r="C2987" s="1"/>
      <c r="D2987" s="1"/>
      <c r="E2987" s="1"/>
      <c r="F2987" s="1"/>
      <c r="G2987" s="6"/>
      <c r="H2987" s="1"/>
      <c r="I2987" s="7"/>
      <c r="J2987" s="7"/>
      <c r="K2987" s="7"/>
      <c r="L2987" s="23"/>
      <c r="M2987" s="23"/>
      <c r="N2987" s="23"/>
      <c r="O2987" s="23"/>
      <c r="P2987" s="23"/>
      <c r="Q2987" s="23"/>
      <c r="R2987" s="23"/>
      <c r="S2987" s="23"/>
      <c r="T2987" s="23"/>
      <c r="U2987" s="23"/>
      <c r="V2987" s="23"/>
    </row>
    <row r="2988" spans="1:22" s="276" customFormat="1" ht="15.75" thickBot="1">
      <c r="A2988" s="1"/>
      <c r="B2988" s="1"/>
      <c r="C2988" s="1"/>
      <c r="D2988" s="1"/>
      <c r="E2988" s="1"/>
      <c r="F2988" s="1"/>
      <c r="G2988" s="1"/>
      <c r="H2988" s="1"/>
      <c r="I2988" s="1"/>
      <c r="J2988" s="1"/>
      <c r="K2988" s="1"/>
      <c r="L2988" s="1"/>
      <c r="M2988" s="1"/>
      <c r="N2988" s="1"/>
      <c r="O2988" s="1"/>
      <c r="P2988" s="1"/>
      <c r="Q2988" s="1"/>
      <c r="R2988" s="1"/>
      <c r="S2988" s="1"/>
      <c r="T2988" s="1"/>
      <c r="U2988" s="1"/>
      <c r="V2988" s="1"/>
    </row>
    <row r="2989" spans="1:22" s="276" customFormat="1">
      <c r="A2989" s="1"/>
      <c r="B2989" s="1"/>
      <c r="C2989" s="1"/>
      <c r="D2989" s="1"/>
      <c r="E2989" s="1"/>
      <c r="F2989" s="8"/>
      <c r="G2989" s="8"/>
      <c r="H2989" s="8"/>
      <c r="I2989" s="8"/>
      <c r="J2989" s="8"/>
      <c r="K2989" s="8"/>
      <c r="L2989" s="8"/>
      <c r="M2989" s="8"/>
      <c r="N2989" s="8"/>
      <c r="O2989" s="8"/>
      <c r="P2989" s="8"/>
      <c r="Q2989" s="8"/>
      <c r="R2989" s="8"/>
      <c r="S2989" s="8"/>
      <c r="T2989" s="8"/>
      <c r="U2989" s="8"/>
      <c r="V2989" s="8"/>
    </row>
    <row r="2990" spans="1:22" s="276" customFormat="1" ht="15.75" thickBot="1">
      <c r="A2990" s="1"/>
      <c r="B2990" s="1"/>
      <c r="C2990" s="1"/>
      <c r="D2990" s="1"/>
      <c r="E2990" s="1"/>
      <c r="F2990" s="1"/>
      <c r="G2990" s="1"/>
      <c r="H2990" s="1"/>
      <c r="I2990" s="1"/>
      <c r="J2990" s="1"/>
      <c r="K2990" s="1"/>
      <c r="L2990" s="1"/>
      <c r="M2990" s="1"/>
      <c r="N2990" s="1"/>
      <c r="O2990" s="1"/>
      <c r="P2990" s="1"/>
      <c r="Q2990" s="1"/>
      <c r="R2990" s="1"/>
      <c r="S2990" s="1"/>
      <c r="T2990" s="1"/>
      <c r="U2990" s="1"/>
      <c r="V2990" s="1"/>
    </row>
    <row r="2991" spans="1:22" s="276" customFormat="1" ht="21.75" thickBot="1">
      <c r="A2991" s="1"/>
      <c r="B2991" s="1"/>
      <c r="C2991" s="1"/>
      <c r="D2991" s="1"/>
      <c r="E2991" s="1"/>
      <c r="F2991" s="13" t="s">
        <v>4</v>
      </c>
      <c r="G2991" s="13"/>
      <c r="H2991" s="179" t="str">
        <f>G64</f>
        <v>Seven Mile Hill II</v>
      </c>
      <c r="I2991" s="177"/>
      <c r="J2991" s="1"/>
      <c r="K2991" s="1"/>
      <c r="L2991" s="1"/>
      <c r="M2991" s="1"/>
      <c r="N2991" s="1"/>
      <c r="O2991" s="1"/>
      <c r="P2991" s="1"/>
      <c r="Q2991" s="1"/>
      <c r="R2991" s="1"/>
      <c r="S2991" s="1"/>
      <c r="T2991" s="1"/>
      <c r="U2991" s="1"/>
      <c r="V2991" s="1"/>
    </row>
    <row r="2992" spans="1:22" s="276" customFormat="1">
      <c r="A2992" s="1"/>
      <c r="B2992" s="1"/>
      <c r="C2992" s="1"/>
      <c r="D2992" s="1"/>
      <c r="E2992" s="1"/>
      <c r="F2992" s="1"/>
      <c r="G2992" s="1"/>
      <c r="H2992" s="1"/>
      <c r="I2992" s="1"/>
      <c r="J2992" s="1"/>
      <c r="K2992" s="1"/>
      <c r="L2992" s="1"/>
      <c r="M2992" s="1"/>
      <c r="N2992" s="1"/>
      <c r="O2992" s="1"/>
      <c r="P2992" s="1"/>
      <c r="Q2992" s="1"/>
      <c r="R2992" s="1"/>
      <c r="S2992" s="1"/>
      <c r="T2992" s="1"/>
      <c r="U2992" s="1"/>
      <c r="V2992" s="1"/>
    </row>
    <row r="2993" spans="1:22" s="276" customFormat="1" ht="18.75">
      <c r="A2993" s="1"/>
      <c r="B2993" s="1"/>
      <c r="C2993" s="1"/>
      <c r="D2993" s="1"/>
      <c r="E2993" s="1"/>
      <c r="F2993" s="9" t="s">
        <v>21</v>
      </c>
      <c r="G2993" s="9"/>
      <c r="H2993" s="1"/>
      <c r="I2993" s="2">
        <f>'Facility Detail'!$G$3475</f>
        <v>2011</v>
      </c>
      <c r="J2993" s="2">
        <f t="shared" ref="J2993" si="1563">I2993+1</f>
        <v>2012</v>
      </c>
      <c r="K2993" s="2">
        <f t="shared" ref="K2993" si="1564">J2993+1</f>
        <v>2013</v>
      </c>
      <c r="L2993" s="2">
        <f t="shared" ref="L2993" si="1565">K2993+1</f>
        <v>2014</v>
      </c>
      <c r="M2993" s="2">
        <f>L2993+1</f>
        <v>2015</v>
      </c>
      <c r="N2993" s="2">
        <f t="shared" ref="N2993" si="1566">M2993+1</f>
        <v>2016</v>
      </c>
      <c r="O2993" s="2">
        <f t="shared" ref="O2993" si="1567">N2993+1</f>
        <v>2017</v>
      </c>
      <c r="P2993" s="2">
        <f t="shared" ref="P2993" si="1568">O2993+1</f>
        <v>2018</v>
      </c>
      <c r="Q2993" s="2">
        <f t="shared" ref="Q2993" si="1569">P2993+1</f>
        <v>2019</v>
      </c>
      <c r="R2993" s="2">
        <f t="shared" ref="R2993" si="1570">Q2993+1</f>
        <v>2020</v>
      </c>
      <c r="S2993" s="2">
        <f>R2993+1</f>
        <v>2021</v>
      </c>
      <c r="T2993" s="2">
        <f>S2993+1</f>
        <v>2022</v>
      </c>
      <c r="U2993" s="2">
        <f>T2993+1</f>
        <v>2023</v>
      </c>
      <c r="V2993" s="2">
        <f>U2993+1</f>
        <v>2024</v>
      </c>
    </row>
    <row r="2994" spans="1:22" s="276" customFormat="1">
      <c r="A2994" s="1"/>
      <c r="B2994" s="1"/>
      <c r="C2994" s="1"/>
      <c r="D2994" s="1"/>
      <c r="E2994" s="1"/>
      <c r="F2994" s="1"/>
      <c r="G2994" s="60" t="str">
        <f>"Total MWh Produced / Purchased from " &amp; H2991</f>
        <v>Total MWh Produced / Purchased from Seven Mile Hill II</v>
      </c>
      <c r="H2994" s="55"/>
      <c r="I2994" s="3"/>
      <c r="J2994" s="4"/>
      <c r="K2994" s="4"/>
      <c r="L2994" s="4"/>
      <c r="M2994" s="4"/>
      <c r="N2994" s="4"/>
      <c r="O2994" s="4"/>
      <c r="P2994" s="4"/>
      <c r="Q2994" s="4"/>
      <c r="R2994" s="4"/>
      <c r="S2994" s="4">
        <v>82266</v>
      </c>
      <c r="T2994" s="4">
        <v>86843</v>
      </c>
      <c r="U2994" s="4">
        <v>81561</v>
      </c>
      <c r="V2994" s="369">
        <v>87616.595227569967</v>
      </c>
    </row>
    <row r="2995" spans="1:22" s="276" customFormat="1">
      <c r="A2995" s="1"/>
      <c r="B2995" s="1"/>
      <c r="C2995" s="1"/>
      <c r="D2995" s="1"/>
      <c r="E2995" s="1"/>
      <c r="F2995" s="1"/>
      <c r="G2995" s="60" t="s">
        <v>25</v>
      </c>
      <c r="H2995" s="55"/>
      <c r="I2995" s="260"/>
      <c r="J2995" s="41"/>
      <c r="K2995" s="41"/>
      <c r="L2995" s="41"/>
      <c r="M2995" s="41"/>
      <c r="N2995" s="41"/>
      <c r="O2995" s="41"/>
      <c r="P2995" s="41"/>
      <c r="Q2995" s="41"/>
      <c r="R2995" s="41"/>
      <c r="S2995" s="41">
        <v>1</v>
      </c>
      <c r="T2995" s="41">
        <v>1</v>
      </c>
      <c r="U2995" s="41">
        <v>1</v>
      </c>
      <c r="V2995" s="381">
        <v>1</v>
      </c>
    </row>
    <row r="2996" spans="1:22" s="276" customFormat="1">
      <c r="A2996" s="1"/>
      <c r="B2996" s="1"/>
      <c r="C2996" s="1"/>
      <c r="D2996" s="1"/>
      <c r="E2996" s="1"/>
      <c r="F2996" s="1"/>
      <c r="G2996" s="60" t="s">
        <v>20</v>
      </c>
      <c r="H2996" s="55"/>
      <c r="I2996" s="261"/>
      <c r="J2996" s="36"/>
      <c r="K2996" s="36"/>
      <c r="L2996" s="36"/>
      <c r="M2996" s="36"/>
      <c r="N2996" s="36"/>
      <c r="O2996" s="36"/>
      <c r="P2996" s="36"/>
      <c r="Q2996" s="36"/>
      <c r="R2996" s="36"/>
      <c r="S2996" s="36">
        <f>S2</f>
        <v>7.9696892166366717E-2</v>
      </c>
      <c r="T2996" s="36">
        <f>T2</f>
        <v>7.8737918965874246E-2</v>
      </c>
      <c r="U2996" s="36">
        <f>U2</f>
        <v>7.7386335360771719E-2</v>
      </c>
      <c r="V2996" s="388">
        <f>V2</f>
        <v>7.7478165526227077E-2</v>
      </c>
    </row>
    <row r="2997" spans="1:22" s="276" customFormat="1">
      <c r="A2997" s="1" t="s">
        <v>302</v>
      </c>
      <c r="B2997" s="1"/>
      <c r="C2997" s="1"/>
      <c r="D2997" s="1"/>
      <c r="E2997" s="1"/>
      <c r="F2997" s="1"/>
      <c r="G2997" s="26" t="s">
        <v>22</v>
      </c>
      <c r="H2997" s="6"/>
      <c r="I2997" s="30">
        <f>ROUND(I2994 * I2995 * I2996,0)</f>
        <v>0</v>
      </c>
      <c r="J2997" s="30">
        <f t="shared" ref="J2997:M2997" si="1571">ROUND(J2994 * J2995 * J2996,0)</f>
        <v>0</v>
      </c>
      <c r="K2997" s="30">
        <f t="shared" si="1571"/>
        <v>0</v>
      </c>
      <c r="L2997" s="30">
        <f t="shared" si="1571"/>
        <v>0</v>
      </c>
      <c r="M2997" s="30">
        <f t="shared" si="1571"/>
        <v>0</v>
      </c>
      <c r="N2997" s="155"/>
      <c r="O2997" s="155">
        <v>0</v>
      </c>
      <c r="P2997" s="155"/>
      <c r="Q2997" s="155">
        <f>Q2994*Q2996</f>
        <v>0</v>
      </c>
      <c r="R2997" s="155">
        <f t="shared" ref="R2997" si="1572">ROUND(R2994 * R2995 * R2996,0)</f>
        <v>0</v>
      </c>
      <c r="S2997" s="155">
        <f>ROUNDUP(S2994 * S2995 * S2996,0)</f>
        <v>6557</v>
      </c>
      <c r="T2997" s="155">
        <f>ROUNDUP(T2994 * T2995 * T2996,0)</f>
        <v>6838</v>
      </c>
      <c r="U2997" s="155">
        <f>ROUNDDOWN(U2994 * U2995 * U2996,0)</f>
        <v>6311</v>
      </c>
      <c r="V2997" s="155">
        <f t="shared" ref="V2997" si="1573">ROUND(V2994 * V2995 * V2996,0)</f>
        <v>6788</v>
      </c>
    </row>
    <row r="2998" spans="1:22" s="276" customFormat="1">
      <c r="A2998" s="1"/>
      <c r="B2998" s="1"/>
      <c r="C2998" s="1"/>
      <c r="D2998" s="1"/>
      <c r="E2998" s="1"/>
      <c r="F2998" s="1"/>
      <c r="G2998" s="1"/>
      <c r="H2998" s="1"/>
      <c r="I2998" s="29"/>
      <c r="J2998" s="29"/>
      <c r="K2998" s="29"/>
      <c r="L2998" s="29"/>
      <c r="M2998" s="29"/>
      <c r="N2998" s="20"/>
      <c r="O2998" s="20"/>
      <c r="P2998" s="20"/>
      <c r="Q2998" s="20"/>
      <c r="R2998" s="20"/>
      <c r="S2998" s="20"/>
      <c r="T2998" s="20"/>
      <c r="U2998" s="20"/>
      <c r="V2998" s="20"/>
    </row>
    <row r="2999" spans="1:22" s="276" customFormat="1" ht="18.75">
      <c r="A2999" s="1"/>
      <c r="B2999" s="1"/>
      <c r="C2999" s="1"/>
      <c r="D2999" s="1"/>
      <c r="E2999" s="1"/>
      <c r="F2999" s="9" t="s">
        <v>118</v>
      </c>
      <c r="G2999" s="1"/>
      <c r="H2999" s="1"/>
      <c r="I2999" s="2">
        <f>'Facility Detail'!$G$3475</f>
        <v>2011</v>
      </c>
      <c r="J2999" s="2">
        <f>I2999+1</f>
        <v>2012</v>
      </c>
      <c r="K2999" s="2">
        <f>J2999+1</f>
        <v>2013</v>
      </c>
      <c r="L2999" s="2">
        <f t="shared" ref="L2999:S2999" si="1574">L2993</f>
        <v>2014</v>
      </c>
      <c r="M2999" s="2">
        <f t="shared" si="1574"/>
        <v>2015</v>
      </c>
      <c r="N2999" s="2">
        <f t="shared" si="1574"/>
        <v>2016</v>
      </c>
      <c r="O2999" s="2">
        <f t="shared" si="1574"/>
        <v>2017</v>
      </c>
      <c r="P2999" s="2">
        <f t="shared" si="1574"/>
        <v>2018</v>
      </c>
      <c r="Q2999" s="2">
        <f t="shared" si="1574"/>
        <v>2019</v>
      </c>
      <c r="R2999" s="2">
        <f t="shared" si="1574"/>
        <v>2020</v>
      </c>
      <c r="S2999" s="2">
        <f t="shared" si="1574"/>
        <v>2021</v>
      </c>
      <c r="T2999" s="2">
        <f t="shared" ref="T2999:U2999" si="1575">T2993</f>
        <v>2022</v>
      </c>
      <c r="U2999" s="2">
        <f t="shared" si="1575"/>
        <v>2023</v>
      </c>
      <c r="V2999" s="2">
        <f t="shared" ref="V2999" si="1576">V2993</f>
        <v>2024</v>
      </c>
    </row>
    <row r="3000" spans="1:22" s="276" customFormat="1">
      <c r="A3000" s="1"/>
      <c r="B3000" s="1"/>
      <c r="C3000" s="1"/>
      <c r="D3000" s="1"/>
      <c r="E3000" s="1"/>
      <c r="F3000" s="1"/>
      <c r="G3000" s="60" t="s">
        <v>10</v>
      </c>
      <c r="H3000" s="55"/>
      <c r="I3000" s="38">
        <f>IF($J113= "Eligible", I2997 * 'Facility Detail'!$G$3472, 0 )</f>
        <v>0</v>
      </c>
      <c r="J3000" s="11">
        <f>IF($J113= "Eligible", J2997 * 'Facility Detail'!$G$3472, 0 )</f>
        <v>0</v>
      </c>
      <c r="K3000" s="11">
        <f>IF($J113= "Eligible", K2997 * 'Facility Detail'!$G$3472, 0 )</f>
        <v>0</v>
      </c>
      <c r="L3000" s="11">
        <f>IF($J113= "Eligible", L2997 * 'Facility Detail'!$G$3472, 0 )</f>
        <v>0</v>
      </c>
      <c r="M3000" s="11">
        <f>IF($J113= "Eligible", M2997 * 'Facility Detail'!$G$3472, 0 )</f>
        <v>0</v>
      </c>
      <c r="N3000" s="11">
        <f>IF($J113= "Eligible", N2997 * 'Facility Detail'!$G$3472, 0 )</f>
        <v>0</v>
      </c>
      <c r="O3000" s="11">
        <f>IF($J113= "Eligible", O2997 * 'Facility Detail'!$G$3472, 0 )</f>
        <v>0</v>
      </c>
      <c r="P3000" s="11">
        <f>IF($J113= "Eligible", P2997 * 'Facility Detail'!$G$3472, 0 )</f>
        <v>0</v>
      </c>
      <c r="Q3000" s="11">
        <f>IF($J113= "Eligible", Q2997 * 'Facility Detail'!$G$3472, 0 )</f>
        <v>0</v>
      </c>
      <c r="R3000" s="11">
        <f>IF($J113= "Eligible", R2997 * 'Facility Detail'!$G$3472, 0 )</f>
        <v>0</v>
      </c>
      <c r="S3000" s="11">
        <f>IF($J113= "Eligible", S2997 * 'Facility Detail'!$G$3472, 0 )</f>
        <v>0</v>
      </c>
      <c r="T3000" s="11">
        <f>IF($J113= "Eligible", T2997 * 'Facility Detail'!$G$3472, 0 )</f>
        <v>0</v>
      </c>
      <c r="U3000" s="11">
        <f>IF($J113= "Eligible", U2997 * 'Facility Detail'!$G$3472, 0 )</f>
        <v>0</v>
      </c>
      <c r="V3000" s="370">
        <f>IF($J113= "Eligible", V2997 * 'Facility Detail'!$G$3472, 0 )</f>
        <v>0</v>
      </c>
    </row>
    <row r="3001" spans="1:22" s="276" customFormat="1">
      <c r="A3001" s="1"/>
      <c r="B3001" s="1"/>
      <c r="C3001" s="1"/>
      <c r="D3001" s="1"/>
      <c r="E3001" s="1"/>
      <c r="F3001" s="1"/>
      <c r="G3001" s="60" t="s">
        <v>6</v>
      </c>
      <c r="H3001" s="55"/>
      <c r="I3001" s="39">
        <f t="shared" ref="I3001:V3001" si="1577">IF($K113= "Eligible", I2997, 0 )</f>
        <v>0</v>
      </c>
      <c r="J3001" s="187">
        <f t="shared" si="1577"/>
        <v>0</v>
      </c>
      <c r="K3001" s="187">
        <f t="shared" si="1577"/>
        <v>0</v>
      </c>
      <c r="L3001" s="187">
        <f t="shared" si="1577"/>
        <v>0</v>
      </c>
      <c r="M3001" s="187">
        <f t="shared" si="1577"/>
        <v>0</v>
      </c>
      <c r="N3001" s="187">
        <f t="shared" si="1577"/>
        <v>0</v>
      </c>
      <c r="O3001" s="187">
        <f t="shared" si="1577"/>
        <v>0</v>
      </c>
      <c r="P3001" s="187">
        <f t="shared" si="1577"/>
        <v>0</v>
      </c>
      <c r="Q3001" s="187">
        <f t="shared" si="1577"/>
        <v>0</v>
      </c>
      <c r="R3001" s="187">
        <f t="shared" si="1577"/>
        <v>0</v>
      </c>
      <c r="S3001" s="187">
        <f t="shared" si="1577"/>
        <v>0</v>
      </c>
      <c r="T3001" s="187">
        <f t="shared" si="1577"/>
        <v>0</v>
      </c>
      <c r="U3001" s="187">
        <f t="shared" si="1577"/>
        <v>0</v>
      </c>
      <c r="V3001" s="371">
        <f t="shared" si="1577"/>
        <v>0</v>
      </c>
    </row>
    <row r="3002" spans="1:22" s="276" customFormat="1">
      <c r="A3002" s="1"/>
      <c r="B3002" s="1"/>
      <c r="C3002" s="1"/>
      <c r="D3002" s="1"/>
      <c r="E3002" s="1"/>
      <c r="F3002" s="1"/>
      <c r="G3002" s="26" t="s">
        <v>120</v>
      </c>
      <c r="H3002" s="6"/>
      <c r="I3002" s="32">
        <f>SUM(I3000:I3001)</f>
        <v>0</v>
      </c>
      <c r="J3002" s="33">
        <f t="shared" ref="J3002:S3002" si="1578">SUM(J3000:J3001)</f>
        <v>0</v>
      </c>
      <c r="K3002" s="33">
        <f t="shared" si="1578"/>
        <v>0</v>
      </c>
      <c r="L3002" s="33">
        <f t="shared" si="1578"/>
        <v>0</v>
      </c>
      <c r="M3002" s="33">
        <f t="shared" si="1578"/>
        <v>0</v>
      </c>
      <c r="N3002" s="33">
        <f t="shared" si="1578"/>
        <v>0</v>
      </c>
      <c r="O3002" s="33">
        <f t="shared" si="1578"/>
        <v>0</v>
      </c>
      <c r="P3002" s="33">
        <f t="shared" si="1578"/>
        <v>0</v>
      </c>
      <c r="Q3002" s="33">
        <f t="shared" si="1578"/>
        <v>0</v>
      </c>
      <c r="R3002" s="33">
        <f t="shared" si="1578"/>
        <v>0</v>
      </c>
      <c r="S3002" s="33">
        <f t="shared" si="1578"/>
        <v>0</v>
      </c>
      <c r="T3002" s="33">
        <f t="shared" ref="T3002:U3002" si="1579">SUM(T3000:T3001)</f>
        <v>0</v>
      </c>
      <c r="U3002" s="33">
        <f t="shared" si="1579"/>
        <v>0</v>
      </c>
      <c r="V3002" s="33">
        <f t="shared" ref="V3002" si="1580">SUM(V3000:V3001)</f>
        <v>0</v>
      </c>
    </row>
    <row r="3003" spans="1:22" s="276" customFormat="1">
      <c r="A3003" s="1"/>
      <c r="B3003" s="1"/>
      <c r="C3003" s="1"/>
      <c r="D3003" s="1"/>
      <c r="E3003" s="1"/>
      <c r="F3003" s="1"/>
      <c r="G3003" s="1"/>
      <c r="H3003" s="1"/>
      <c r="I3003" s="31"/>
      <c r="J3003" s="24"/>
      <c r="K3003" s="24"/>
      <c r="L3003" s="24"/>
      <c r="M3003" s="24"/>
      <c r="N3003" s="24"/>
      <c r="O3003" s="24"/>
      <c r="P3003" s="24"/>
      <c r="Q3003" s="24"/>
      <c r="R3003" s="24"/>
      <c r="S3003" s="24"/>
      <c r="T3003" s="24"/>
      <c r="U3003" s="24"/>
      <c r="V3003" s="24"/>
    </row>
    <row r="3004" spans="1:22" s="276" customFormat="1" ht="18.75">
      <c r="A3004" s="1"/>
      <c r="B3004" s="1"/>
      <c r="C3004" s="1"/>
      <c r="D3004" s="1"/>
      <c r="E3004" s="1"/>
      <c r="F3004" s="9" t="s">
        <v>30</v>
      </c>
      <c r="G3004" s="1"/>
      <c r="H3004" s="1"/>
      <c r="I3004" s="2">
        <f>'Facility Detail'!$G$3475</f>
        <v>2011</v>
      </c>
      <c r="J3004" s="2">
        <f>I3004+1</f>
        <v>2012</v>
      </c>
      <c r="K3004" s="2">
        <f>J3004+1</f>
        <v>2013</v>
      </c>
      <c r="L3004" s="2">
        <f t="shared" ref="L3004:S3004" si="1581">L2993</f>
        <v>2014</v>
      </c>
      <c r="M3004" s="2">
        <f t="shared" si="1581"/>
        <v>2015</v>
      </c>
      <c r="N3004" s="2">
        <f t="shared" si="1581"/>
        <v>2016</v>
      </c>
      <c r="O3004" s="2">
        <f t="shared" si="1581"/>
        <v>2017</v>
      </c>
      <c r="P3004" s="2">
        <f t="shared" si="1581"/>
        <v>2018</v>
      </c>
      <c r="Q3004" s="2">
        <f t="shared" si="1581"/>
        <v>2019</v>
      </c>
      <c r="R3004" s="2">
        <f t="shared" si="1581"/>
        <v>2020</v>
      </c>
      <c r="S3004" s="2">
        <f t="shared" si="1581"/>
        <v>2021</v>
      </c>
      <c r="T3004" s="2">
        <f t="shared" ref="T3004:U3004" si="1582">T2993</f>
        <v>2022</v>
      </c>
      <c r="U3004" s="2">
        <f t="shared" si="1582"/>
        <v>2023</v>
      </c>
      <c r="V3004" s="2">
        <f t="shared" ref="V3004" si="1583">V2993</f>
        <v>2024</v>
      </c>
    </row>
    <row r="3005" spans="1:22" s="276" customFormat="1">
      <c r="A3005" s="1"/>
      <c r="B3005" s="1"/>
      <c r="C3005" s="1"/>
      <c r="D3005" s="1"/>
      <c r="E3005" s="1"/>
      <c r="F3005" s="1"/>
      <c r="G3005" s="60" t="s">
        <v>47</v>
      </c>
      <c r="H3005" s="55"/>
      <c r="I3005" s="69"/>
      <c r="J3005" s="70"/>
      <c r="K3005" s="70"/>
      <c r="L3005" s="70"/>
      <c r="M3005" s="70"/>
      <c r="N3005" s="70"/>
      <c r="O3005" s="70"/>
      <c r="P3005" s="70"/>
      <c r="Q3005" s="70"/>
      <c r="R3005" s="70"/>
      <c r="S3005" s="70"/>
      <c r="T3005" s="70"/>
      <c r="U3005" s="70"/>
      <c r="V3005" s="372"/>
    </row>
    <row r="3006" spans="1:22" s="276" customFormat="1">
      <c r="A3006" s="1"/>
      <c r="B3006" s="1"/>
      <c r="C3006" s="1"/>
      <c r="D3006" s="1"/>
      <c r="E3006" s="1"/>
      <c r="F3006" s="1"/>
      <c r="G3006" s="61" t="s">
        <v>23</v>
      </c>
      <c r="H3006" s="129"/>
      <c r="I3006" s="71"/>
      <c r="J3006" s="72"/>
      <c r="K3006" s="72"/>
      <c r="L3006" s="72"/>
      <c r="M3006" s="72"/>
      <c r="N3006" s="72"/>
      <c r="O3006" s="72"/>
      <c r="P3006" s="72"/>
      <c r="Q3006" s="72"/>
      <c r="R3006" s="72"/>
      <c r="S3006" s="72"/>
      <c r="T3006" s="72"/>
      <c r="U3006" s="72"/>
      <c r="V3006" s="373"/>
    </row>
    <row r="3007" spans="1:22" s="276" customFormat="1">
      <c r="A3007" s="1"/>
      <c r="B3007" s="1"/>
      <c r="C3007" s="1"/>
      <c r="D3007" s="1"/>
      <c r="E3007" s="1"/>
      <c r="F3007" s="1"/>
      <c r="G3007" s="61" t="s">
        <v>89</v>
      </c>
      <c r="H3007" s="128"/>
      <c r="I3007" s="43"/>
      <c r="J3007" s="44"/>
      <c r="K3007" s="44"/>
      <c r="L3007" s="44"/>
      <c r="M3007" s="44"/>
      <c r="N3007" s="44"/>
      <c r="O3007" s="44"/>
      <c r="P3007" s="44"/>
      <c r="Q3007" s="44"/>
      <c r="R3007" s="44"/>
      <c r="S3007" s="44"/>
      <c r="T3007" s="44"/>
      <c r="U3007" s="44"/>
      <c r="V3007" s="374"/>
    </row>
    <row r="3008" spans="1:22" s="276" customFormat="1">
      <c r="A3008" s="1"/>
      <c r="B3008" s="1"/>
      <c r="C3008" s="1"/>
      <c r="D3008" s="1"/>
      <c r="E3008" s="1"/>
      <c r="F3008" s="1"/>
      <c r="G3008" s="26" t="s">
        <v>90</v>
      </c>
      <c r="H3008" s="1"/>
      <c r="I3008" s="7">
        <f t="shared" ref="I3008:S3008" si="1584">SUM(I3005:I3007)</f>
        <v>0</v>
      </c>
      <c r="J3008" s="7">
        <f t="shared" si="1584"/>
        <v>0</v>
      </c>
      <c r="K3008" s="7">
        <f t="shared" si="1584"/>
        <v>0</v>
      </c>
      <c r="L3008" s="7">
        <f t="shared" si="1584"/>
        <v>0</v>
      </c>
      <c r="M3008" s="7">
        <f t="shared" si="1584"/>
        <v>0</v>
      </c>
      <c r="N3008" s="7">
        <f t="shared" si="1584"/>
        <v>0</v>
      </c>
      <c r="O3008" s="7">
        <f t="shared" si="1584"/>
        <v>0</v>
      </c>
      <c r="P3008" s="7">
        <f t="shared" si="1584"/>
        <v>0</v>
      </c>
      <c r="Q3008" s="7">
        <f t="shared" si="1584"/>
        <v>0</v>
      </c>
      <c r="R3008" s="7">
        <f t="shared" si="1584"/>
        <v>0</v>
      </c>
      <c r="S3008" s="7">
        <f t="shared" si="1584"/>
        <v>0</v>
      </c>
      <c r="T3008" s="7">
        <f t="shared" ref="T3008:U3008" si="1585">SUM(T3005:T3007)</f>
        <v>0</v>
      </c>
      <c r="U3008" s="132">
        <f t="shared" si="1585"/>
        <v>0</v>
      </c>
      <c r="V3008" s="7">
        <f t="shared" ref="V3008" si="1586">SUM(V3005:V3007)</f>
        <v>0</v>
      </c>
    </row>
    <row r="3009" spans="1:22" s="276" customFormat="1">
      <c r="A3009" s="1"/>
      <c r="B3009" s="1"/>
      <c r="C3009" s="1"/>
      <c r="D3009" s="1"/>
      <c r="E3009" s="1"/>
      <c r="F3009" s="1"/>
      <c r="G3009" s="6"/>
      <c r="H3009" s="1"/>
      <c r="I3009" s="7"/>
      <c r="J3009" s="7"/>
      <c r="K3009" s="7"/>
      <c r="L3009" s="23"/>
      <c r="M3009" s="23"/>
      <c r="N3009" s="23"/>
      <c r="O3009" s="23"/>
      <c r="P3009" s="23"/>
      <c r="Q3009" s="23"/>
      <c r="R3009" s="23"/>
      <c r="S3009" s="23"/>
      <c r="T3009" s="23"/>
      <c r="U3009" s="23"/>
      <c r="V3009" s="23"/>
    </row>
    <row r="3010" spans="1:22" s="276" customFormat="1" ht="18.75">
      <c r="A3010" s="1"/>
      <c r="B3010" s="1"/>
      <c r="C3010" s="1"/>
      <c r="D3010" s="1"/>
      <c r="E3010" s="1"/>
      <c r="F3010" s="9" t="s">
        <v>100</v>
      </c>
      <c r="G3010" s="1"/>
      <c r="H3010" s="1"/>
      <c r="I3010" s="2">
        <f>'Facility Detail'!$G$3475</f>
        <v>2011</v>
      </c>
      <c r="J3010" s="2">
        <f t="shared" ref="J3010" si="1587">I3010+1</f>
        <v>2012</v>
      </c>
      <c r="K3010" s="2">
        <f t="shared" ref="K3010" si="1588">J3010+1</f>
        <v>2013</v>
      </c>
      <c r="L3010" s="2">
        <f t="shared" ref="L3010" si="1589">K3010+1</f>
        <v>2014</v>
      </c>
      <c r="M3010" s="2">
        <f>L3010+1</f>
        <v>2015</v>
      </c>
      <c r="N3010" s="2">
        <f t="shared" ref="N3010" si="1590">M3010+1</f>
        <v>2016</v>
      </c>
      <c r="O3010" s="2">
        <f t="shared" ref="O3010" si="1591">N3010+1</f>
        <v>2017</v>
      </c>
      <c r="P3010" s="2">
        <f t="shared" ref="P3010" si="1592">O3010+1</f>
        <v>2018</v>
      </c>
      <c r="Q3010" s="2">
        <f t="shared" ref="Q3010" si="1593">P3010+1</f>
        <v>2019</v>
      </c>
      <c r="R3010" s="2">
        <f t="shared" ref="R3010" si="1594">Q3010+1</f>
        <v>2020</v>
      </c>
      <c r="S3010" s="2">
        <f>R3010+1</f>
        <v>2021</v>
      </c>
      <c r="T3010" s="2">
        <f>S3010+1</f>
        <v>2022</v>
      </c>
      <c r="U3010" s="2">
        <f>T3010+1</f>
        <v>2023</v>
      </c>
      <c r="V3010" s="2">
        <f>U3010+1</f>
        <v>2024</v>
      </c>
    </row>
    <row r="3011" spans="1:22" s="276" customFormat="1">
      <c r="A3011" s="1"/>
      <c r="B3011" s="1"/>
      <c r="C3011" s="1"/>
      <c r="D3011" s="1"/>
      <c r="E3011" s="1"/>
      <c r="F3011" s="1"/>
      <c r="G3011" s="60" t="s">
        <v>68</v>
      </c>
      <c r="H3011" s="1"/>
      <c r="I3011" s="3"/>
      <c r="J3011" s="45">
        <f>I3011</f>
        <v>0</v>
      </c>
      <c r="K3011" s="102"/>
      <c r="L3011" s="102"/>
      <c r="M3011" s="102"/>
      <c r="N3011" s="102"/>
      <c r="O3011" s="102"/>
      <c r="P3011" s="102"/>
      <c r="Q3011" s="102"/>
      <c r="R3011" s="102"/>
      <c r="S3011" s="102"/>
      <c r="T3011" s="210"/>
      <c r="U3011" s="210"/>
      <c r="V3011" s="376"/>
    </row>
    <row r="3012" spans="1:22">
      <c r="G3012" s="60" t="s">
        <v>69</v>
      </c>
      <c r="I3012" s="122">
        <f>J3012</f>
        <v>0</v>
      </c>
      <c r="J3012" s="10"/>
      <c r="K3012" s="58"/>
      <c r="L3012" s="58"/>
      <c r="M3012" s="58"/>
      <c r="N3012" s="58"/>
      <c r="O3012" s="58"/>
      <c r="P3012" s="58"/>
      <c r="Q3012" s="58"/>
      <c r="R3012" s="58"/>
      <c r="S3012" s="58"/>
      <c r="T3012" s="211"/>
      <c r="U3012" s="211"/>
      <c r="V3012" s="377"/>
    </row>
    <row r="3013" spans="1:22">
      <c r="G3013" s="60" t="s">
        <v>70</v>
      </c>
      <c r="I3013" s="46"/>
      <c r="J3013" s="10"/>
      <c r="K3013" s="54">
        <f>J3013</f>
        <v>0</v>
      </c>
      <c r="L3013" s="58"/>
      <c r="M3013" s="58"/>
      <c r="N3013" s="58"/>
      <c r="O3013" s="58"/>
      <c r="P3013" s="58"/>
      <c r="Q3013" s="58"/>
      <c r="R3013" s="58"/>
      <c r="S3013" s="58"/>
      <c r="T3013" s="211"/>
      <c r="U3013" s="211"/>
      <c r="V3013" s="377"/>
    </row>
    <row r="3014" spans="1:22">
      <c r="G3014" s="60" t="s">
        <v>71</v>
      </c>
      <c r="I3014" s="46"/>
      <c r="J3014" s="54">
        <f>K3014</f>
        <v>0</v>
      </c>
      <c r="K3014" s="10"/>
      <c r="L3014" s="58"/>
      <c r="M3014" s="58"/>
      <c r="N3014" s="58"/>
      <c r="O3014" s="58"/>
      <c r="P3014" s="58"/>
      <c r="Q3014" s="58"/>
      <c r="R3014" s="58"/>
      <c r="S3014" s="58"/>
      <c r="T3014" s="211"/>
      <c r="U3014" s="211"/>
      <c r="V3014" s="377"/>
    </row>
    <row r="3015" spans="1:22">
      <c r="G3015" s="60" t="s">
        <v>170</v>
      </c>
      <c r="I3015" s="46"/>
      <c r="J3015" s="114"/>
      <c r="K3015" s="10"/>
      <c r="L3015" s="115">
        <f>K3015</f>
        <v>0</v>
      </c>
      <c r="M3015" s="58"/>
      <c r="N3015" s="58"/>
      <c r="O3015" s="58"/>
      <c r="P3015" s="58"/>
      <c r="Q3015" s="58"/>
      <c r="R3015" s="58"/>
      <c r="S3015" s="58"/>
      <c r="T3015" s="140"/>
      <c r="U3015" s="140"/>
      <c r="V3015" s="378"/>
    </row>
    <row r="3016" spans="1:22">
      <c r="G3016" s="60" t="s">
        <v>171</v>
      </c>
      <c r="I3016" s="46"/>
      <c r="J3016" s="114"/>
      <c r="K3016" s="54">
        <f>L3016</f>
        <v>0</v>
      </c>
      <c r="L3016" s="10"/>
      <c r="M3016" s="58"/>
      <c r="N3016" s="58"/>
      <c r="O3016" s="58" t="s">
        <v>169</v>
      </c>
      <c r="P3016" s="58" t="s">
        <v>169</v>
      </c>
      <c r="Q3016" s="58"/>
      <c r="R3016" s="58"/>
      <c r="S3016" s="58"/>
      <c r="T3016" s="140"/>
      <c r="U3016" s="140"/>
      <c r="V3016" s="378"/>
    </row>
    <row r="3017" spans="1:22">
      <c r="G3017" s="60" t="s">
        <v>172</v>
      </c>
      <c r="I3017" s="46"/>
      <c r="J3017" s="114"/>
      <c r="K3017" s="114"/>
      <c r="L3017" s="10"/>
      <c r="M3017" s="115">
        <f>L3017</f>
        <v>0</v>
      </c>
      <c r="N3017" s="114"/>
      <c r="O3017" s="58"/>
      <c r="P3017" s="58"/>
      <c r="Q3017" s="58"/>
      <c r="R3017" s="58"/>
      <c r="S3017" s="58"/>
      <c r="T3017" s="140"/>
      <c r="U3017" s="140"/>
      <c r="V3017" s="378"/>
    </row>
    <row r="3018" spans="1:22">
      <c r="G3018" s="60" t="s">
        <v>173</v>
      </c>
      <c r="I3018" s="46"/>
      <c r="J3018" s="114"/>
      <c r="K3018" s="114"/>
      <c r="L3018" s="54">
        <f>M3018</f>
        <v>0</v>
      </c>
      <c r="M3018" s="10"/>
      <c r="N3018" s="114"/>
      <c r="O3018" s="58"/>
      <c r="P3018" s="58"/>
      <c r="Q3018" s="58"/>
      <c r="R3018" s="58"/>
      <c r="S3018" s="58"/>
      <c r="T3018" s="140"/>
      <c r="U3018" s="140"/>
      <c r="V3018" s="378"/>
    </row>
    <row r="3019" spans="1:22">
      <c r="G3019" s="60" t="s">
        <v>174</v>
      </c>
      <c r="I3019" s="46"/>
      <c r="J3019" s="114"/>
      <c r="K3019" s="114"/>
      <c r="L3019" s="114"/>
      <c r="M3019" s="10">
        <f>M2997</f>
        <v>0</v>
      </c>
      <c r="N3019" s="115">
        <f>M3019</f>
        <v>0</v>
      </c>
      <c r="O3019" s="58"/>
      <c r="P3019" s="58"/>
      <c r="Q3019" s="58"/>
      <c r="R3019" s="58"/>
      <c r="S3019" s="58"/>
      <c r="T3019" s="140"/>
      <c r="U3019" s="140"/>
      <c r="V3019" s="378"/>
    </row>
    <row r="3020" spans="1:22">
      <c r="G3020" s="60" t="s">
        <v>175</v>
      </c>
      <c r="I3020" s="46"/>
      <c r="J3020" s="114"/>
      <c r="K3020" s="114"/>
      <c r="L3020" s="114"/>
      <c r="M3020" s="54">
        <f>N3020</f>
        <v>0</v>
      </c>
      <c r="N3020" s="10"/>
      <c r="O3020" s="58"/>
      <c r="P3020" s="58"/>
      <c r="Q3020" s="58"/>
      <c r="R3020" s="58"/>
      <c r="S3020" s="58"/>
      <c r="T3020" s="140"/>
      <c r="U3020" s="140"/>
      <c r="V3020" s="378"/>
    </row>
    <row r="3021" spans="1:22">
      <c r="G3021" s="60" t="s">
        <v>176</v>
      </c>
      <c r="I3021" s="46"/>
      <c r="J3021" s="114"/>
      <c r="K3021" s="114"/>
      <c r="L3021" s="114"/>
      <c r="M3021" s="114"/>
      <c r="N3021" s="143">
        <f>N2997</f>
        <v>0</v>
      </c>
      <c r="O3021" s="116">
        <f>N3021</f>
        <v>0</v>
      </c>
      <c r="P3021" s="58"/>
      <c r="Q3021" s="58"/>
      <c r="R3021" s="58"/>
      <c r="S3021" s="58"/>
      <c r="T3021" s="140"/>
      <c r="U3021" s="140"/>
      <c r="V3021" s="378"/>
    </row>
    <row r="3022" spans="1:22">
      <c r="G3022" s="60" t="s">
        <v>167</v>
      </c>
      <c r="I3022" s="46"/>
      <c r="J3022" s="114"/>
      <c r="K3022" s="114"/>
      <c r="L3022" s="114"/>
      <c r="M3022" s="114"/>
      <c r="N3022" s="144"/>
      <c r="O3022" s="117"/>
      <c r="P3022" s="58"/>
      <c r="Q3022" s="58"/>
      <c r="R3022" s="58"/>
      <c r="S3022" s="58"/>
      <c r="T3022" s="140"/>
      <c r="U3022" s="140"/>
      <c r="V3022" s="378"/>
    </row>
    <row r="3023" spans="1:22">
      <c r="G3023" s="60" t="s">
        <v>168</v>
      </c>
      <c r="I3023" s="46"/>
      <c r="J3023" s="114"/>
      <c r="K3023" s="114"/>
      <c r="L3023" s="114"/>
      <c r="M3023" s="114"/>
      <c r="N3023" s="114"/>
      <c r="O3023" s="117">
        <v>0</v>
      </c>
      <c r="P3023" s="116">
        <f>O3023</f>
        <v>0</v>
      </c>
      <c r="Q3023" s="58"/>
      <c r="R3023" s="58"/>
      <c r="S3023" s="58"/>
      <c r="T3023" s="140"/>
      <c r="U3023" s="140"/>
      <c r="V3023" s="378"/>
    </row>
    <row r="3024" spans="1:22">
      <c r="G3024" s="60" t="s">
        <v>185</v>
      </c>
      <c r="I3024" s="46"/>
      <c r="J3024" s="114"/>
      <c r="K3024" s="114"/>
      <c r="L3024" s="114"/>
      <c r="M3024" s="114"/>
      <c r="N3024" s="114"/>
      <c r="O3024" s="116"/>
      <c r="P3024" s="117"/>
      <c r="Q3024" s="58"/>
      <c r="R3024" s="58"/>
      <c r="S3024" s="58"/>
      <c r="T3024" s="140"/>
      <c r="U3024" s="140"/>
      <c r="V3024" s="378"/>
    </row>
    <row r="3025" spans="2:22">
      <c r="G3025" s="60" t="s">
        <v>186</v>
      </c>
      <c r="I3025" s="46"/>
      <c r="J3025" s="114"/>
      <c r="K3025" s="114"/>
      <c r="L3025" s="114"/>
      <c r="M3025" s="114"/>
      <c r="N3025" s="114"/>
      <c r="O3025" s="114"/>
      <c r="P3025" s="117">
        <v>0</v>
      </c>
      <c r="Q3025" s="54">
        <f>P3025</f>
        <v>0</v>
      </c>
      <c r="R3025" s="58"/>
      <c r="S3025" s="58"/>
      <c r="T3025" s="140"/>
      <c r="U3025" s="140"/>
      <c r="V3025" s="378"/>
    </row>
    <row r="3026" spans="2:22">
      <c r="G3026" s="60" t="s">
        <v>187</v>
      </c>
      <c r="I3026" s="46"/>
      <c r="J3026" s="114"/>
      <c r="K3026" s="114"/>
      <c r="L3026" s="114"/>
      <c r="M3026" s="114"/>
      <c r="N3026" s="114"/>
      <c r="O3026" s="114"/>
      <c r="P3026" s="116"/>
      <c r="Q3026" s="275"/>
      <c r="R3026" s="58"/>
      <c r="S3026" s="58"/>
      <c r="T3026" s="140"/>
      <c r="U3026" s="140"/>
      <c r="V3026" s="378"/>
    </row>
    <row r="3027" spans="2:22">
      <c r="G3027" s="60" t="s">
        <v>188</v>
      </c>
      <c r="I3027" s="46"/>
      <c r="J3027" s="114"/>
      <c r="K3027" s="114"/>
      <c r="L3027" s="114"/>
      <c r="M3027" s="114"/>
      <c r="N3027" s="114"/>
      <c r="O3027" s="114"/>
      <c r="P3027" s="114"/>
      <c r="Q3027" s="117"/>
      <c r="R3027" s="145">
        <f>P3027</f>
        <v>0</v>
      </c>
      <c r="S3027" s="58">
        <f>Q3027</f>
        <v>0</v>
      </c>
      <c r="T3027" s="140">
        <f>R3027</f>
        <v>0</v>
      </c>
      <c r="U3027" s="140">
        <f>S3027</f>
        <v>0</v>
      </c>
      <c r="V3027" s="378">
        <f>T3027</f>
        <v>0</v>
      </c>
    </row>
    <row r="3028" spans="2:22">
      <c r="G3028" s="60" t="s">
        <v>189</v>
      </c>
      <c r="I3028" s="46"/>
      <c r="J3028" s="114"/>
      <c r="K3028" s="114"/>
      <c r="L3028" s="114"/>
      <c r="M3028" s="114"/>
      <c r="N3028" s="114"/>
      <c r="O3028" s="114"/>
      <c r="P3028" s="114"/>
      <c r="Q3028" s="145">
        <f>R2997</f>
        <v>0</v>
      </c>
      <c r="R3028" s="167">
        <f>Q3028</f>
        <v>0</v>
      </c>
      <c r="S3028" s="58"/>
      <c r="T3028" s="140"/>
      <c r="U3028" s="140"/>
      <c r="V3028" s="378"/>
    </row>
    <row r="3029" spans="2:22">
      <c r="G3029" s="60" t="s">
        <v>190</v>
      </c>
      <c r="I3029" s="46"/>
      <c r="J3029" s="114"/>
      <c r="K3029" s="114"/>
      <c r="L3029" s="114"/>
      <c r="M3029" s="114"/>
      <c r="N3029" s="114"/>
      <c r="O3029" s="114"/>
      <c r="P3029" s="114"/>
      <c r="Q3029" s="114"/>
      <c r="R3029" s="167"/>
      <c r="S3029" s="145">
        <f>R3029</f>
        <v>0</v>
      </c>
      <c r="T3029" s="140"/>
      <c r="U3029" s="140"/>
      <c r="V3029" s="378"/>
    </row>
    <row r="3030" spans="2:22">
      <c r="G3030" s="60" t="s">
        <v>199</v>
      </c>
      <c r="I3030" s="46"/>
      <c r="J3030" s="114"/>
      <c r="K3030" s="114"/>
      <c r="L3030" s="114"/>
      <c r="M3030" s="114"/>
      <c r="N3030" s="114"/>
      <c r="O3030" s="114"/>
      <c r="P3030" s="114"/>
      <c r="Q3030" s="114"/>
      <c r="R3030" s="116"/>
      <c r="S3030" s="167">
        <v>0</v>
      </c>
      <c r="T3030" s="140"/>
      <c r="U3030" s="140"/>
      <c r="V3030" s="378"/>
    </row>
    <row r="3031" spans="2:22">
      <c r="G3031" s="60" t="s">
        <v>200</v>
      </c>
      <c r="I3031" s="46"/>
      <c r="J3031" s="114"/>
      <c r="K3031" s="114"/>
      <c r="L3031" s="114"/>
      <c r="M3031" s="114"/>
      <c r="N3031" s="114"/>
      <c r="O3031" s="114"/>
      <c r="P3031" s="114"/>
      <c r="Q3031" s="114"/>
      <c r="R3031" s="114"/>
      <c r="S3031" s="167">
        <v>0</v>
      </c>
      <c r="T3031" s="145">
        <f>S3031</f>
        <v>0</v>
      </c>
      <c r="U3031" s="140"/>
      <c r="V3031" s="378"/>
    </row>
    <row r="3032" spans="2:22">
      <c r="G3032" s="60" t="s">
        <v>308</v>
      </c>
      <c r="I3032" s="46"/>
      <c r="J3032" s="114"/>
      <c r="K3032" s="114"/>
      <c r="L3032" s="114"/>
      <c r="M3032" s="114"/>
      <c r="N3032" s="114"/>
      <c r="O3032" s="114"/>
      <c r="P3032" s="114"/>
      <c r="Q3032" s="114"/>
      <c r="R3032" s="114"/>
      <c r="S3032" s="116">
        <f>T3032</f>
        <v>0</v>
      </c>
      <c r="T3032" s="167">
        <v>0</v>
      </c>
      <c r="U3032" s="140"/>
      <c r="V3032" s="378"/>
    </row>
    <row r="3033" spans="2:22">
      <c r="G3033" s="60" t="s">
        <v>307</v>
      </c>
      <c r="I3033" s="110"/>
      <c r="J3033" s="103"/>
      <c r="K3033" s="103"/>
      <c r="L3033" s="103"/>
      <c r="M3033" s="103"/>
      <c r="N3033" s="103"/>
      <c r="O3033" s="103"/>
      <c r="P3033" s="103"/>
      <c r="Q3033" s="103"/>
      <c r="R3033" s="103"/>
      <c r="S3033" s="103"/>
      <c r="T3033" s="167">
        <v>0</v>
      </c>
      <c r="U3033" s="145">
        <f>T3033</f>
        <v>0</v>
      </c>
      <c r="V3033" s="347">
        <f>U3033</f>
        <v>0</v>
      </c>
    </row>
    <row r="3034" spans="2:22">
      <c r="G3034" s="60" t="s">
        <v>318</v>
      </c>
      <c r="I3034" s="110"/>
      <c r="J3034" s="103"/>
      <c r="K3034" s="103"/>
      <c r="L3034" s="103"/>
      <c r="M3034" s="103"/>
      <c r="N3034" s="103"/>
      <c r="O3034" s="103"/>
      <c r="P3034" s="103"/>
      <c r="Q3034" s="103"/>
      <c r="R3034" s="103"/>
      <c r="S3034" s="103"/>
      <c r="T3034" s="116">
        <f>U3034</f>
        <v>0</v>
      </c>
      <c r="U3034" s="367">
        <v>0</v>
      </c>
      <c r="V3034" s="389">
        <v>0</v>
      </c>
    </row>
    <row r="3035" spans="2:22">
      <c r="G3035" s="60" t="s">
        <v>319</v>
      </c>
      <c r="I3035" s="47"/>
      <c r="J3035" s="188"/>
      <c r="K3035" s="188"/>
      <c r="L3035" s="188"/>
      <c r="M3035" s="188"/>
      <c r="N3035" s="188"/>
      <c r="O3035" s="188"/>
      <c r="P3035" s="188"/>
      <c r="Q3035" s="188"/>
      <c r="R3035" s="188"/>
      <c r="S3035" s="188"/>
      <c r="T3035" s="188"/>
      <c r="U3035" s="391">
        <v>0</v>
      </c>
      <c r="V3035" s="390">
        <v>0</v>
      </c>
    </row>
    <row r="3036" spans="2:22">
      <c r="B3036" s="1" t="s">
        <v>302</v>
      </c>
      <c r="G3036" s="26" t="s">
        <v>17</v>
      </c>
      <c r="I3036" s="7">
        <f xml:space="preserve"> I3012 - I3011</f>
        <v>0</v>
      </c>
      <c r="J3036" s="7">
        <f xml:space="preserve"> J3011 + J3014 - J3013 - J3012</f>
        <v>0</v>
      </c>
      <c r="K3036" s="7">
        <f>K3013 - K3014 -K3015</f>
        <v>0</v>
      </c>
      <c r="L3036" s="7">
        <f>L3015-L3016-L3017</f>
        <v>0</v>
      </c>
      <c r="M3036" s="7">
        <f>M3017-M3018-M3019</f>
        <v>0</v>
      </c>
      <c r="N3036" s="7">
        <f>N3019-N3020-N3021</f>
        <v>0</v>
      </c>
      <c r="O3036" s="7">
        <f>O3021-O3022-O3023</f>
        <v>0</v>
      </c>
      <c r="P3036" s="148">
        <f>P3023-P3024-P3025</f>
        <v>0</v>
      </c>
      <c r="Q3036" s="148">
        <f>Q3025-Q3026-Q3027</f>
        <v>0</v>
      </c>
      <c r="R3036" s="148">
        <f>R3023</f>
        <v>0</v>
      </c>
      <c r="S3036" s="7">
        <f>S3029-S3030+S3031-S3032</f>
        <v>0</v>
      </c>
      <c r="T3036" s="7">
        <f>T3031-T3032-T3033+T3034</f>
        <v>0</v>
      </c>
      <c r="U3036" s="132">
        <f>U3033-U3034-U3035</f>
        <v>0</v>
      </c>
      <c r="V3036" s="7">
        <f>V3033-V3034-V3035</f>
        <v>0</v>
      </c>
    </row>
    <row r="3037" spans="2:22">
      <c r="G3037" s="6"/>
      <c r="I3037" s="148"/>
      <c r="J3037" s="148"/>
      <c r="K3037" s="148"/>
      <c r="L3037" s="148"/>
      <c r="M3037" s="148"/>
      <c r="N3037" s="148"/>
      <c r="O3037" s="148"/>
      <c r="P3037" s="148"/>
      <c r="Q3037" s="148"/>
      <c r="R3037" s="148"/>
      <c r="S3037" s="148"/>
      <c r="T3037" s="148"/>
      <c r="U3037" s="386"/>
      <c r="V3037" s="148"/>
    </row>
    <row r="3038" spans="2:22">
      <c r="G3038" s="26" t="s">
        <v>12</v>
      </c>
      <c r="H3038" s="55"/>
      <c r="I3038" s="149"/>
      <c r="J3038" s="150"/>
      <c r="K3038" s="150"/>
      <c r="L3038" s="150"/>
      <c r="M3038" s="150"/>
      <c r="N3038" s="150"/>
      <c r="O3038" s="150"/>
      <c r="P3038" s="150"/>
      <c r="Q3038" s="150"/>
      <c r="R3038" s="150"/>
      <c r="S3038" s="150"/>
      <c r="T3038" s="150"/>
      <c r="U3038" s="150"/>
      <c r="V3038" s="384"/>
    </row>
    <row r="3039" spans="2:22">
      <c r="G3039" s="6"/>
      <c r="I3039" s="148"/>
      <c r="J3039" s="148"/>
      <c r="K3039" s="148"/>
      <c r="L3039" s="148"/>
      <c r="M3039" s="148"/>
      <c r="N3039" s="148"/>
      <c r="O3039" s="148"/>
      <c r="P3039" s="148"/>
      <c r="Q3039" s="148"/>
      <c r="R3039" s="148"/>
      <c r="S3039" s="148"/>
      <c r="T3039" s="148"/>
      <c r="U3039" s="148"/>
      <c r="V3039" s="148"/>
    </row>
    <row r="3040" spans="2:22" ht="18.75">
      <c r="C3040" s="1" t="s">
        <v>302</v>
      </c>
      <c r="D3040" s="1" t="s">
        <v>303</v>
      </c>
      <c r="E3040" s="1" t="s">
        <v>107</v>
      </c>
      <c r="F3040" s="9" t="s">
        <v>26</v>
      </c>
      <c r="H3040" s="55"/>
      <c r="I3040" s="151">
        <f t="shared" ref="I3040:S3040" si="1595" xml:space="preserve"> I2997 + I3002 - I3008 + I3036 + I3038</f>
        <v>0</v>
      </c>
      <c r="J3040" s="152">
        <f t="shared" si="1595"/>
        <v>0</v>
      </c>
      <c r="K3040" s="152">
        <f t="shared" si="1595"/>
        <v>0</v>
      </c>
      <c r="L3040" s="152">
        <f t="shared" si="1595"/>
        <v>0</v>
      </c>
      <c r="M3040" s="152">
        <f t="shared" si="1595"/>
        <v>0</v>
      </c>
      <c r="N3040" s="152">
        <f t="shared" si="1595"/>
        <v>0</v>
      </c>
      <c r="O3040" s="152">
        <f t="shared" si="1595"/>
        <v>0</v>
      </c>
      <c r="P3040" s="152">
        <f t="shared" si="1595"/>
        <v>0</v>
      </c>
      <c r="Q3040" s="152">
        <f t="shared" si="1595"/>
        <v>0</v>
      </c>
      <c r="R3040" s="152">
        <f t="shared" si="1595"/>
        <v>0</v>
      </c>
      <c r="S3040" s="152">
        <f t="shared" si="1595"/>
        <v>6557</v>
      </c>
      <c r="T3040" s="152">
        <f t="shared" ref="T3040:U3040" si="1596" xml:space="preserve"> T2997 + T3002 - T3008 + T3036 + T3038</f>
        <v>6838</v>
      </c>
      <c r="U3040" s="152">
        <f t="shared" si="1596"/>
        <v>6311</v>
      </c>
      <c r="V3040" s="385">
        <f t="shared" ref="V3040" si="1597" xml:space="preserve"> V2997 + V3002 - V3008 + V3036 + V3038</f>
        <v>6788</v>
      </c>
    </row>
    <row r="3041" spans="1:22">
      <c r="G3041" s="6"/>
      <c r="I3041" s="7"/>
      <c r="J3041" s="7"/>
      <c r="K3041" s="7"/>
      <c r="L3041" s="23"/>
      <c r="M3041" s="23"/>
      <c r="N3041" s="23"/>
      <c r="O3041" s="23"/>
      <c r="P3041" s="23"/>
      <c r="Q3041" s="23"/>
      <c r="R3041" s="23"/>
      <c r="S3041" s="23"/>
      <c r="T3041" s="23"/>
      <c r="U3041" s="23"/>
      <c r="V3041" s="23"/>
    </row>
    <row r="3042" spans="1:22" ht="15.75" thickBot="1">
      <c r="S3042" s="1"/>
    </row>
    <row r="3043" spans="1:22">
      <c r="F3043" s="8"/>
      <c r="G3043" s="8"/>
      <c r="H3043" s="8"/>
      <c r="I3043" s="8"/>
      <c r="J3043" s="8"/>
      <c r="K3043" s="8"/>
      <c r="L3043" s="8"/>
      <c r="M3043" s="8"/>
      <c r="N3043" s="8"/>
      <c r="O3043" s="8"/>
      <c r="P3043" s="8"/>
      <c r="Q3043" s="8"/>
      <c r="R3043" s="8"/>
      <c r="S3043" s="8"/>
      <c r="T3043" s="8"/>
      <c r="U3043" s="8"/>
      <c r="V3043" s="8"/>
    </row>
    <row r="3044" spans="1:22" ht="15.75" thickBot="1">
      <c r="S3044" s="1"/>
    </row>
    <row r="3045" spans="1:22" ht="21.75" thickBot="1">
      <c r="F3045" s="13" t="s">
        <v>4</v>
      </c>
      <c r="G3045" s="13"/>
      <c r="H3045" s="189" t="str">
        <f>G65</f>
        <v>SPI Aberdeen - REC Only</v>
      </c>
      <c r="I3045" s="177"/>
      <c r="S3045" s="1"/>
    </row>
    <row r="3046" spans="1:22">
      <c r="S3046" s="1"/>
    </row>
    <row r="3047" spans="1:22" ht="18.75">
      <c r="F3047" s="9" t="s">
        <v>21</v>
      </c>
      <c r="G3047" s="9"/>
      <c r="I3047" s="2">
        <f>'Facility Detail'!$G$3475</f>
        <v>2011</v>
      </c>
      <c r="J3047" s="2">
        <f>I3047+1</f>
        <v>2012</v>
      </c>
      <c r="K3047" s="2">
        <f>J3047+1</f>
        <v>2013</v>
      </c>
      <c r="L3047" s="2">
        <f t="shared" ref="L3047:R3047" si="1598">K3047+1</f>
        <v>2014</v>
      </c>
      <c r="M3047" s="2">
        <f>L3047+1</f>
        <v>2015</v>
      </c>
      <c r="N3047" s="2">
        <f t="shared" si="1598"/>
        <v>2016</v>
      </c>
      <c r="O3047" s="2">
        <f t="shared" si="1598"/>
        <v>2017</v>
      </c>
      <c r="P3047" s="2">
        <f t="shared" si="1598"/>
        <v>2018</v>
      </c>
      <c r="Q3047" s="2">
        <f t="shared" si="1598"/>
        <v>2019</v>
      </c>
      <c r="R3047" s="2">
        <f t="shared" si="1598"/>
        <v>2020</v>
      </c>
      <c r="S3047" s="2">
        <f>R3047+1</f>
        <v>2021</v>
      </c>
      <c r="T3047" s="2">
        <f>S3047+1</f>
        <v>2022</v>
      </c>
      <c r="U3047" s="2">
        <f>T3047+1</f>
        <v>2023</v>
      </c>
      <c r="V3047" s="2">
        <f>U3047+1</f>
        <v>2024</v>
      </c>
    </row>
    <row r="3048" spans="1:22">
      <c r="G3048" s="60" t="str">
        <f>"Total MWh Produced / Purchased from " &amp; H3045</f>
        <v>Total MWh Produced / Purchased from SPI Aberdeen - REC Only</v>
      </c>
      <c r="H3048" s="55"/>
      <c r="I3048" s="3"/>
      <c r="J3048" s="4"/>
      <c r="K3048" s="4"/>
      <c r="L3048" s="4"/>
      <c r="M3048" s="4">
        <v>40000</v>
      </c>
      <c r="N3048" s="4"/>
      <c r="O3048" s="4"/>
      <c r="P3048" s="4"/>
      <c r="Q3048" s="4"/>
      <c r="R3048" s="4"/>
      <c r="S3048" s="4"/>
      <c r="T3048" s="4"/>
      <c r="U3048" s="4"/>
      <c r="V3048" s="369"/>
    </row>
    <row r="3049" spans="1:22">
      <c r="G3049" s="60" t="s">
        <v>25</v>
      </c>
      <c r="H3049" s="55"/>
      <c r="I3049" s="260"/>
      <c r="J3049" s="41"/>
      <c r="K3049" s="41"/>
      <c r="L3049" s="41"/>
      <c r="M3049" s="41">
        <v>1</v>
      </c>
      <c r="N3049" s="41"/>
      <c r="O3049" s="41"/>
      <c r="P3049" s="41"/>
      <c r="Q3049" s="41"/>
      <c r="R3049" s="41"/>
      <c r="S3049" s="41"/>
      <c r="T3049" s="41"/>
      <c r="U3049" s="41"/>
      <c r="V3049" s="381"/>
    </row>
    <row r="3050" spans="1:22">
      <c r="G3050" s="60" t="s">
        <v>20</v>
      </c>
      <c r="H3050" s="55"/>
      <c r="I3050" s="261"/>
      <c r="J3050" s="36"/>
      <c r="K3050" s="36"/>
      <c r="L3050" s="36"/>
      <c r="M3050" s="36">
        <v>1</v>
      </c>
      <c r="N3050" s="36"/>
      <c r="O3050" s="36"/>
      <c r="P3050" s="36"/>
      <c r="Q3050" s="36"/>
      <c r="R3050" s="36"/>
      <c r="S3050" s="36"/>
      <c r="T3050" s="36"/>
      <c r="U3050" s="36"/>
      <c r="V3050" s="382"/>
    </row>
    <row r="3051" spans="1:22">
      <c r="A3051" s="1" t="s">
        <v>278</v>
      </c>
      <c r="G3051" s="26" t="s">
        <v>22</v>
      </c>
      <c r="H3051" s="6"/>
      <c r="I3051" s="30">
        <f xml:space="preserve"> I3048 * I3049 * I3050</f>
        <v>0</v>
      </c>
      <c r="J3051" s="30">
        <f xml:space="preserve"> J3048 * J3049 * J3050</f>
        <v>0</v>
      </c>
      <c r="K3051" s="30">
        <f xml:space="preserve"> K3048 * K3049 * K3050</f>
        <v>0</v>
      </c>
      <c r="L3051" s="30">
        <f t="shared" ref="L3051:S3051" si="1599" xml:space="preserve"> L3048 * L3049 * L3050</f>
        <v>0</v>
      </c>
      <c r="M3051" s="30">
        <v>40000</v>
      </c>
      <c r="N3051" s="155">
        <f t="shared" si="1599"/>
        <v>0</v>
      </c>
      <c r="O3051" s="155">
        <f t="shared" si="1599"/>
        <v>0</v>
      </c>
      <c r="P3051" s="155">
        <f t="shared" si="1599"/>
        <v>0</v>
      </c>
      <c r="Q3051" s="155">
        <f t="shared" si="1599"/>
        <v>0</v>
      </c>
      <c r="R3051" s="155">
        <f t="shared" si="1599"/>
        <v>0</v>
      </c>
      <c r="S3051" s="155">
        <f t="shared" si="1599"/>
        <v>0</v>
      </c>
      <c r="T3051" s="155">
        <f t="shared" ref="T3051:U3051" si="1600" xml:space="preserve"> T3048 * T3049 * T3050</f>
        <v>0</v>
      </c>
      <c r="U3051" s="155">
        <f t="shared" si="1600"/>
        <v>0</v>
      </c>
      <c r="V3051" s="155">
        <f t="shared" ref="V3051" si="1601" xml:space="preserve"> V3048 * V3049 * V3050</f>
        <v>0</v>
      </c>
    </row>
    <row r="3052" spans="1:22">
      <c r="I3052" s="29"/>
      <c r="J3052" s="29"/>
      <c r="K3052" s="29"/>
      <c r="L3052" s="29"/>
      <c r="M3052" s="29"/>
      <c r="N3052" s="20"/>
      <c r="O3052" s="20"/>
      <c r="P3052" s="20"/>
      <c r="Q3052" s="20"/>
      <c r="R3052" s="20"/>
      <c r="S3052" s="20"/>
      <c r="T3052" s="20"/>
      <c r="U3052" s="20"/>
      <c r="V3052" s="20"/>
    </row>
    <row r="3053" spans="1:22" ht="18.75">
      <c r="F3053" s="9" t="s">
        <v>118</v>
      </c>
      <c r="I3053" s="2">
        <f>'Facility Detail'!$G$3475</f>
        <v>2011</v>
      </c>
      <c r="J3053" s="2">
        <f>I3053+1</f>
        <v>2012</v>
      </c>
      <c r="K3053" s="2">
        <f>J3053+1</f>
        <v>2013</v>
      </c>
      <c r="L3053" s="2">
        <f t="shared" ref="L3053:O3053" si="1602">K3053+1</f>
        <v>2014</v>
      </c>
      <c r="M3053" s="2">
        <f>L3053+1</f>
        <v>2015</v>
      </c>
      <c r="N3053" s="2">
        <f t="shared" si="1602"/>
        <v>2016</v>
      </c>
      <c r="O3053" s="2">
        <f t="shared" si="1602"/>
        <v>2017</v>
      </c>
      <c r="P3053" s="2">
        <f>P3047</f>
        <v>2018</v>
      </c>
      <c r="Q3053" s="2">
        <f t="shared" ref="Q3053:S3053" si="1603">Q3047</f>
        <v>2019</v>
      </c>
      <c r="R3053" s="2">
        <f t="shared" si="1603"/>
        <v>2020</v>
      </c>
      <c r="S3053" s="2">
        <f t="shared" si="1603"/>
        <v>2021</v>
      </c>
      <c r="T3053" s="2">
        <f t="shared" ref="T3053:U3053" si="1604">T3047</f>
        <v>2022</v>
      </c>
      <c r="U3053" s="2">
        <f t="shared" si="1604"/>
        <v>2023</v>
      </c>
      <c r="V3053" s="2">
        <f t="shared" ref="V3053" si="1605">V3047</f>
        <v>2024</v>
      </c>
    </row>
    <row r="3054" spans="1:22">
      <c r="G3054" s="60" t="s">
        <v>10</v>
      </c>
      <c r="H3054" s="55"/>
      <c r="I3054" s="38">
        <f>IF($J65= "Eligible", I3051 * 'Facility Detail'!$G$3472, 0 )</f>
        <v>0</v>
      </c>
      <c r="J3054" s="11">
        <v>0</v>
      </c>
      <c r="K3054" s="11">
        <v>0</v>
      </c>
      <c r="L3054" s="11">
        <v>0</v>
      </c>
      <c r="M3054" s="11">
        <v>0</v>
      </c>
      <c r="N3054" s="11">
        <v>0</v>
      </c>
      <c r="O3054" s="11">
        <v>0</v>
      </c>
      <c r="P3054" s="11"/>
      <c r="Q3054" s="11"/>
      <c r="R3054" s="11"/>
      <c r="S3054" s="11"/>
      <c r="T3054" s="11"/>
      <c r="U3054" s="11"/>
      <c r="V3054" s="370"/>
    </row>
    <row r="3055" spans="1:22">
      <c r="G3055" s="60" t="s">
        <v>6</v>
      </c>
      <c r="H3055" s="55"/>
      <c r="I3055" s="39">
        <f>IF($K65= "Eligible", I3051, 0 )</f>
        <v>0</v>
      </c>
      <c r="J3055" s="187">
        <f t="shared" ref="J3055:L3055" si="1606">IF( $K1843 = "Eligible", J3051, 0 )</f>
        <v>0</v>
      </c>
      <c r="K3055" s="187">
        <f t="shared" si="1606"/>
        <v>0</v>
      </c>
      <c r="L3055" s="187">
        <f t="shared" si="1606"/>
        <v>0</v>
      </c>
      <c r="M3055" s="187">
        <f>IF( $K1843 = "Eligible", M3051, 0 )</f>
        <v>0</v>
      </c>
      <c r="N3055" s="187">
        <f>IF( $K1843 = "Eligible", N3051, 0 )</f>
        <v>0</v>
      </c>
      <c r="O3055" s="187">
        <f>IF( $K1843 = "Eligible", O3051, 0 )</f>
        <v>0</v>
      </c>
      <c r="P3055" s="187"/>
      <c r="Q3055" s="187"/>
      <c r="R3055" s="187"/>
      <c r="S3055" s="187"/>
      <c r="T3055" s="187"/>
      <c r="U3055" s="187"/>
      <c r="V3055" s="371"/>
    </row>
    <row r="3056" spans="1:22">
      <c r="G3056" s="26" t="s">
        <v>120</v>
      </c>
      <c r="H3056" s="6"/>
      <c r="I3056" s="32">
        <f>SUM(I3054:I3055)</f>
        <v>0</v>
      </c>
      <c r="J3056" s="33">
        <f>SUM(J3054:J3055)</f>
        <v>0</v>
      </c>
      <c r="K3056" s="33">
        <f>SUM(K3054:K3055)</f>
        <v>0</v>
      </c>
      <c r="L3056" s="33">
        <f t="shared" ref="L3056:O3056" si="1607">SUM(L3054:L3055)</f>
        <v>0</v>
      </c>
      <c r="M3056" s="33">
        <f t="shared" si="1607"/>
        <v>0</v>
      </c>
      <c r="N3056" s="33">
        <f t="shared" si="1607"/>
        <v>0</v>
      </c>
      <c r="O3056" s="33">
        <f t="shared" si="1607"/>
        <v>0</v>
      </c>
      <c r="P3056" s="33"/>
      <c r="Q3056" s="33"/>
      <c r="R3056" s="33"/>
      <c r="S3056" s="33"/>
      <c r="T3056" s="33"/>
      <c r="U3056" s="33"/>
      <c r="V3056" s="33"/>
    </row>
    <row r="3057" spans="6:22">
      <c r="I3057" s="31"/>
      <c r="J3057" s="24"/>
      <c r="K3057" s="24"/>
      <c r="L3057" s="24"/>
      <c r="M3057" s="24"/>
      <c r="N3057" s="24"/>
      <c r="O3057" s="24"/>
      <c r="P3057" s="24"/>
      <c r="Q3057" s="24"/>
      <c r="R3057" s="24"/>
      <c r="S3057" s="24"/>
      <c r="T3057" s="24"/>
      <c r="U3057" s="24"/>
      <c r="V3057" s="24"/>
    </row>
    <row r="3058" spans="6:22" ht="18.75">
      <c r="F3058" s="9" t="s">
        <v>30</v>
      </c>
      <c r="I3058" s="2">
        <f>'Facility Detail'!$G$3475</f>
        <v>2011</v>
      </c>
      <c r="J3058" s="2">
        <f>I3058+1</f>
        <v>2012</v>
      </c>
      <c r="K3058" s="2">
        <f>J3058+1</f>
        <v>2013</v>
      </c>
      <c r="L3058" s="2">
        <f t="shared" ref="L3058:O3058" si="1608">K3058+1</f>
        <v>2014</v>
      </c>
      <c r="M3058" s="2">
        <f>L3058+1</f>
        <v>2015</v>
      </c>
      <c r="N3058" s="2">
        <f t="shared" si="1608"/>
        <v>2016</v>
      </c>
      <c r="O3058" s="2">
        <f t="shared" si="1608"/>
        <v>2017</v>
      </c>
      <c r="P3058" s="2">
        <f>P3047</f>
        <v>2018</v>
      </c>
      <c r="Q3058" s="2">
        <f t="shared" ref="Q3058:S3058" si="1609">Q3047</f>
        <v>2019</v>
      </c>
      <c r="R3058" s="2">
        <f t="shared" si="1609"/>
        <v>2020</v>
      </c>
      <c r="S3058" s="2">
        <f t="shared" si="1609"/>
        <v>2021</v>
      </c>
      <c r="T3058" s="2">
        <f t="shared" ref="T3058:U3058" si="1610">T3047</f>
        <v>2022</v>
      </c>
      <c r="U3058" s="2">
        <f t="shared" si="1610"/>
        <v>2023</v>
      </c>
      <c r="V3058" s="2">
        <f t="shared" ref="V3058" si="1611">V3047</f>
        <v>2024</v>
      </c>
    </row>
    <row r="3059" spans="6:22">
      <c r="G3059" s="60" t="s">
        <v>47</v>
      </c>
      <c r="H3059" s="55"/>
      <c r="I3059" s="69"/>
      <c r="J3059" s="70"/>
      <c r="K3059" s="70"/>
      <c r="L3059" s="70"/>
      <c r="M3059" s="70"/>
      <c r="N3059" s="70"/>
      <c r="O3059" s="70"/>
      <c r="P3059" s="70"/>
      <c r="Q3059" s="70"/>
      <c r="R3059" s="70"/>
      <c r="S3059" s="70"/>
      <c r="T3059" s="70"/>
      <c r="U3059" s="70"/>
      <c r="V3059" s="372"/>
    </row>
    <row r="3060" spans="6:22">
      <c r="G3060" s="61" t="s">
        <v>23</v>
      </c>
      <c r="H3060" s="129"/>
      <c r="I3060" s="71"/>
      <c r="J3060" s="72"/>
      <c r="K3060" s="72"/>
      <c r="L3060" s="72"/>
      <c r="M3060" s="72"/>
      <c r="N3060" s="72"/>
      <c r="O3060" s="72"/>
      <c r="P3060" s="72"/>
      <c r="Q3060" s="72"/>
      <c r="R3060" s="72"/>
      <c r="S3060" s="72"/>
      <c r="T3060" s="72"/>
      <c r="U3060" s="72"/>
      <c r="V3060" s="373"/>
    </row>
    <row r="3061" spans="6:22">
      <c r="G3061" s="61" t="s">
        <v>89</v>
      </c>
      <c r="H3061" s="128"/>
      <c r="I3061" s="43"/>
      <c r="J3061" s="44"/>
      <c r="K3061" s="44"/>
      <c r="L3061" s="44"/>
      <c r="M3061" s="44"/>
      <c r="N3061" s="44"/>
      <c r="O3061" s="44"/>
      <c r="P3061" s="44"/>
      <c r="Q3061" s="44"/>
      <c r="R3061" s="44"/>
      <c r="S3061" s="44"/>
      <c r="T3061" s="44"/>
      <c r="U3061" s="44"/>
      <c r="V3061" s="374"/>
    </row>
    <row r="3062" spans="6:22">
      <c r="G3062" s="26" t="s">
        <v>90</v>
      </c>
      <c r="I3062" s="7">
        <f>SUM(I3059:I3061)</f>
        <v>0</v>
      </c>
      <c r="J3062" s="7">
        <f>SUM(J3059:J3061)</f>
        <v>0</v>
      </c>
      <c r="K3062" s="7">
        <f>SUM(K3059:K3061)</f>
        <v>0</v>
      </c>
      <c r="L3062" s="7">
        <f t="shared" ref="L3062:O3062" si="1612">SUM(L3059:L3061)</f>
        <v>0</v>
      </c>
      <c r="M3062" s="7">
        <f t="shared" si="1612"/>
        <v>0</v>
      </c>
      <c r="N3062" s="7">
        <f t="shared" si="1612"/>
        <v>0</v>
      </c>
      <c r="O3062" s="7">
        <f t="shared" si="1612"/>
        <v>0</v>
      </c>
      <c r="P3062" s="7"/>
      <c r="Q3062" s="7"/>
      <c r="R3062" s="7"/>
      <c r="S3062" s="7"/>
      <c r="T3062" s="7"/>
      <c r="U3062" s="132"/>
      <c r="V3062" s="7"/>
    </row>
    <row r="3063" spans="6:22">
      <c r="G3063" s="6"/>
      <c r="I3063" s="7"/>
      <c r="J3063" s="7"/>
      <c r="K3063" s="7"/>
      <c r="L3063" s="7"/>
      <c r="M3063" s="7"/>
      <c r="N3063" s="7"/>
      <c r="O3063" s="7"/>
      <c r="P3063" s="7"/>
      <c r="Q3063" s="7"/>
      <c r="R3063" s="7"/>
      <c r="S3063" s="7"/>
      <c r="T3063" s="7"/>
      <c r="U3063" s="132"/>
      <c r="V3063" s="7"/>
    </row>
    <row r="3064" spans="6:22" ht="18.75">
      <c r="F3064" s="9" t="s">
        <v>100</v>
      </c>
      <c r="I3064" s="2">
        <f>'Facility Detail'!$G$3475</f>
        <v>2011</v>
      </c>
      <c r="J3064" s="2">
        <f>I3064+1</f>
        <v>2012</v>
      </c>
      <c r="K3064" s="2">
        <f>J3064+1</f>
        <v>2013</v>
      </c>
      <c r="L3064" s="2">
        <f t="shared" ref="L3064:O3064" si="1613">K3064+1</f>
        <v>2014</v>
      </c>
      <c r="M3064" s="2">
        <f>L3064+1</f>
        <v>2015</v>
      </c>
      <c r="N3064" s="2">
        <f t="shared" si="1613"/>
        <v>2016</v>
      </c>
      <c r="O3064" s="2">
        <f t="shared" si="1613"/>
        <v>2017</v>
      </c>
      <c r="P3064" s="2">
        <f>P3047</f>
        <v>2018</v>
      </c>
      <c r="Q3064" s="2">
        <f t="shared" ref="Q3064:S3064" si="1614">Q3047</f>
        <v>2019</v>
      </c>
      <c r="R3064" s="2">
        <f t="shared" si="1614"/>
        <v>2020</v>
      </c>
      <c r="S3064" s="2">
        <f t="shared" si="1614"/>
        <v>2021</v>
      </c>
      <c r="T3064" s="2">
        <f t="shared" ref="T3064:U3064" si="1615">T3047</f>
        <v>2022</v>
      </c>
      <c r="U3064" s="2">
        <f t="shared" si="1615"/>
        <v>2023</v>
      </c>
      <c r="V3064" s="2">
        <f t="shared" ref="V3064" si="1616">V3047</f>
        <v>2024</v>
      </c>
    </row>
    <row r="3065" spans="6:22" ht="18.75">
      <c r="F3065" s="9"/>
      <c r="G3065" s="60" t="s">
        <v>68</v>
      </c>
      <c r="I3065" s="3"/>
      <c r="J3065" s="45">
        <f>I3065</f>
        <v>0</v>
      </c>
      <c r="K3065" s="102"/>
      <c r="L3065" s="102"/>
      <c r="M3065" s="102"/>
      <c r="N3065" s="102"/>
      <c r="O3065" s="102"/>
      <c r="P3065" s="102"/>
      <c r="Q3065" s="102"/>
      <c r="R3065" s="102"/>
      <c r="S3065" s="102"/>
      <c r="T3065" s="102"/>
      <c r="U3065" s="210"/>
      <c r="V3065" s="376"/>
    </row>
    <row r="3066" spans="6:22" ht="18.75">
      <c r="F3066" s="9"/>
      <c r="G3066" s="60" t="s">
        <v>69</v>
      </c>
      <c r="I3066" s="122">
        <f>J3066</f>
        <v>0</v>
      </c>
      <c r="J3066" s="10"/>
      <c r="K3066" s="58"/>
      <c r="L3066" s="58"/>
      <c r="M3066" s="58"/>
      <c r="N3066" s="58"/>
      <c r="O3066" s="58"/>
      <c r="P3066" s="58"/>
      <c r="Q3066" s="58"/>
      <c r="R3066" s="58"/>
      <c r="S3066" s="58"/>
      <c r="T3066" s="58"/>
      <c r="U3066" s="211"/>
      <c r="V3066" s="377"/>
    </row>
    <row r="3067" spans="6:22" ht="18.75">
      <c r="F3067" s="9"/>
      <c r="G3067" s="60" t="s">
        <v>70</v>
      </c>
      <c r="I3067" s="46"/>
      <c r="J3067" s="10">
        <f>J3051</f>
        <v>0</v>
      </c>
      <c r="K3067" s="54">
        <f>J3067</f>
        <v>0</v>
      </c>
      <c r="L3067" s="58"/>
      <c r="M3067" s="58"/>
      <c r="N3067" s="58"/>
      <c r="O3067" s="58"/>
      <c r="P3067" s="58"/>
      <c r="Q3067" s="58"/>
      <c r="R3067" s="58"/>
      <c r="S3067" s="58"/>
      <c r="T3067" s="58"/>
      <c r="U3067" s="211"/>
      <c r="V3067" s="377"/>
    </row>
    <row r="3068" spans="6:22" ht="18.75">
      <c r="F3068" s="9"/>
      <c r="G3068" s="60" t="s">
        <v>71</v>
      </c>
      <c r="I3068" s="46"/>
      <c r="J3068" s="54">
        <f>K3068</f>
        <v>0</v>
      </c>
      <c r="K3068" s="121"/>
      <c r="L3068" s="58"/>
      <c r="M3068" s="58"/>
      <c r="N3068" s="58"/>
      <c r="O3068" s="58"/>
      <c r="P3068" s="58"/>
      <c r="Q3068" s="58"/>
      <c r="R3068" s="58"/>
      <c r="S3068" s="58"/>
      <c r="T3068" s="58"/>
      <c r="U3068" s="211"/>
      <c r="V3068" s="377"/>
    </row>
    <row r="3069" spans="6:22" ht="18.75">
      <c r="F3069" s="9"/>
      <c r="G3069" s="60" t="s">
        <v>170</v>
      </c>
      <c r="I3069" s="46"/>
      <c r="J3069" s="114"/>
      <c r="K3069" s="10">
        <f>K3051</f>
        <v>0</v>
      </c>
      <c r="L3069" s="115">
        <f>K3069</f>
        <v>0</v>
      </c>
      <c r="M3069" s="58"/>
      <c r="N3069" s="58"/>
      <c r="O3069" s="58"/>
      <c r="P3069" s="58"/>
      <c r="Q3069" s="58"/>
      <c r="R3069" s="58"/>
      <c r="S3069" s="58"/>
      <c r="T3069" s="58"/>
      <c r="U3069" s="211"/>
      <c r="V3069" s="377"/>
    </row>
    <row r="3070" spans="6:22">
      <c r="G3070" s="60" t="s">
        <v>171</v>
      </c>
      <c r="I3070" s="46"/>
      <c r="J3070" s="114"/>
      <c r="K3070" s="54">
        <f>L3070</f>
        <v>0</v>
      </c>
      <c r="L3070" s="10"/>
      <c r="M3070" s="58"/>
      <c r="N3070" s="58"/>
      <c r="O3070" s="58"/>
      <c r="P3070" s="58"/>
      <c r="Q3070" s="58"/>
      <c r="R3070" s="58"/>
      <c r="S3070" s="58"/>
      <c r="T3070" s="58"/>
      <c r="U3070" s="211"/>
      <c r="V3070" s="377"/>
    </row>
    <row r="3071" spans="6:22">
      <c r="G3071" s="60" t="s">
        <v>172</v>
      </c>
      <c r="I3071" s="46"/>
      <c r="J3071" s="114"/>
      <c r="K3071" s="114"/>
      <c r="L3071" s="10">
        <f>L3051</f>
        <v>0</v>
      </c>
      <c r="M3071" s="115">
        <f>L3071</f>
        <v>0</v>
      </c>
      <c r="N3071" s="114">
        <f>M3071</f>
        <v>0</v>
      </c>
      <c r="O3071" s="114"/>
      <c r="P3071" s="114"/>
      <c r="Q3071" s="114"/>
      <c r="R3071" s="114"/>
      <c r="S3071" s="114"/>
      <c r="T3071" s="114"/>
      <c r="U3071" s="140"/>
      <c r="V3071" s="378"/>
    </row>
    <row r="3072" spans="6:22">
      <c r="G3072" s="60" t="s">
        <v>173</v>
      </c>
      <c r="I3072" s="46"/>
      <c r="J3072" s="114"/>
      <c r="K3072" s="114"/>
      <c r="L3072" s="116"/>
      <c r="M3072" s="117"/>
      <c r="N3072" s="114"/>
      <c r="O3072" s="114"/>
      <c r="P3072" s="114"/>
      <c r="Q3072" s="114"/>
      <c r="R3072" s="114"/>
      <c r="S3072" s="114"/>
      <c r="T3072" s="114"/>
      <c r="U3072" s="140"/>
      <c r="V3072" s="378"/>
    </row>
    <row r="3073" spans="2:22">
      <c r="G3073" s="60" t="s">
        <v>174</v>
      </c>
      <c r="I3073" s="46"/>
      <c r="J3073" s="114"/>
      <c r="K3073" s="114"/>
      <c r="L3073" s="114"/>
      <c r="M3073" s="117">
        <v>0</v>
      </c>
      <c r="N3073" s="115">
        <f>M3073</f>
        <v>0</v>
      </c>
      <c r="O3073" s="114"/>
      <c r="P3073" s="58"/>
      <c r="Q3073" s="58"/>
      <c r="R3073" s="58"/>
      <c r="S3073" s="58"/>
      <c r="T3073" s="58"/>
      <c r="U3073" s="211"/>
      <c r="V3073" s="377"/>
    </row>
    <row r="3074" spans="2:22">
      <c r="G3074" s="60" t="s">
        <v>175</v>
      </c>
      <c r="I3074" s="46"/>
      <c r="J3074" s="114"/>
      <c r="K3074" s="114"/>
      <c r="L3074" s="114"/>
      <c r="M3074" s="54"/>
      <c r="N3074" s="117"/>
      <c r="O3074" s="114"/>
      <c r="P3074" s="58"/>
      <c r="Q3074" s="58"/>
      <c r="R3074" s="58"/>
      <c r="S3074" s="58"/>
      <c r="T3074" s="58"/>
      <c r="U3074" s="211"/>
      <c r="V3074" s="377"/>
    </row>
    <row r="3075" spans="2:22">
      <c r="G3075" s="60" t="s">
        <v>176</v>
      </c>
      <c r="I3075" s="47"/>
      <c r="J3075" s="104"/>
      <c r="K3075" s="104"/>
      <c r="L3075" s="104"/>
      <c r="M3075" s="104"/>
      <c r="N3075" s="118">
        <f>N3051</f>
        <v>0</v>
      </c>
      <c r="O3075" s="187"/>
      <c r="P3075" s="188"/>
      <c r="Q3075" s="188"/>
      <c r="R3075" s="188"/>
      <c r="S3075" s="188"/>
      <c r="T3075" s="188"/>
      <c r="U3075" s="364"/>
      <c r="V3075" s="383"/>
    </row>
    <row r="3076" spans="2:22">
      <c r="B3076" s="1" t="s">
        <v>278</v>
      </c>
      <c r="G3076" s="26" t="s">
        <v>17</v>
      </c>
      <c r="I3076" s="132">
        <f xml:space="preserve"> I3071 - I3070</f>
        <v>0</v>
      </c>
      <c r="J3076" s="132">
        <f xml:space="preserve"> J3070 + J3073 - J3072 - J3071</f>
        <v>0</v>
      </c>
      <c r="K3076" s="132">
        <f>K3072 - K3073</f>
        <v>0</v>
      </c>
      <c r="L3076" s="132">
        <f t="shared" ref="L3076:M3076" si="1617">L3072 - L3073</f>
        <v>0</v>
      </c>
      <c r="M3076" s="132">
        <f t="shared" si="1617"/>
        <v>0</v>
      </c>
      <c r="N3076" s="132">
        <f>N3073</f>
        <v>0</v>
      </c>
      <c r="O3076" s="132">
        <f>O3075</f>
        <v>0</v>
      </c>
      <c r="P3076" s="132">
        <f>P3075</f>
        <v>0</v>
      </c>
      <c r="Q3076" s="132">
        <f t="shared" ref="Q3076:S3076" si="1618">Q3075</f>
        <v>0</v>
      </c>
      <c r="R3076" s="132">
        <f t="shared" si="1618"/>
        <v>0</v>
      </c>
      <c r="S3076" s="132">
        <f t="shared" si="1618"/>
        <v>0</v>
      </c>
      <c r="T3076" s="132">
        <f t="shared" ref="T3076:U3076" si="1619">T3075</f>
        <v>0</v>
      </c>
      <c r="U3076" s="132">
        <f t="shared" si="1619"/>
        <v>0</v>
      </c>
      <c r="V3076" s="132">
        <f t="shared" ref="V3076" si="1620">V3075</f>
        <v>0</v>
      </c>
    </row>
    <row r="3077" spans="2:22">
      <c r="G3077" s="6"/>
      <c r="I3077" s="7"/>
      <c r="J3077" s="7"/>
      <c r="K3077" s="7"/>
      <c r="L3077" s="7"/>
      <c r="M3077" s="7"/>
      <c r="N3077" s="7"/>
      <c r="O3077" s="7"/>
      <c r="P3077" s="7"/>
      <c r="Q3077" s="7"/>
      <c r="R3077" s="7"/>
      <c r="S3077" s="7"/>
      <c r="T3077" s="7"/>
      <c r="U3077" s="132"/>
      <c r="V3077" s="7"/>
    </row>
    <row r="3078" spans="2:22">
      <c r="G3078" s="26" t="s">
        <v>12</v>
      </c>
      <c r="H3078" s="55"/>
      <c r="I3078" s="149"/>
      <c r="J3078" s="150"/>
      <c r="K3078" s="150"/>
      <c r="L3078" s="150"/>
      <c r="M3078" s="150"/>
      <c r="N3078" s="150"/>
      <c r="O3078" s="150"/>
      <c r="P3078" s="150"/>
      <c r="Q3078" s="150"/>
      <c r="R3078" s="150"/>
      <c r="S3078" s="150"/>
      <c r="T3078" s="150"/>
      <c r="U3078" s="150"/>
      <c r="V3078" s="384"/>
    </row>
    <row r="3079" spans="2:22">
      <c r="G3079" s="6"/>
      <c r="I3079" s="148"/>
      <c r="J3079" s="148"/>
      <c r="K3079" s="148"/>
      <c r="L3079" s="148"/>
      <c r="M3079" s="148"/>
      <c r="N3079" s="148"/>
      <c r="O3079" s="148"/>
      <c r="P3079" s="148"/>
      <c r="Q3079" s="148"/>
      <c r="R3079" s="148"/>
      <c r="S3079" s="148"/>
      <c r="T3079" s="148"/>
      <c r="U3079" s="148"/>
      <c r="V3079" s="148"/>
    </row>
    <row r="3080" spans="2:22" ht="18.75">
      <c r="C3080" s="1" t="s">
        <v>278</v>
      </c>
      <c r="D3080" s="1" t="s">
        <v>279</v>
      </c>
      <c r="E3080" s="1" t="s">
        <v>112</v>
      </c>
      <c r="F3080" s="9" t="s">
        <v>26</v>
      </c>
      <c r="H3080" s="55"/>
      <c r="I3080" s="151">
        <f xml:space="preserve"> I3051 + I3056 - I3062 + I3076 + I3078</f>
        <v>0</v>
      </c>
      <c r="J3080" s="152">
        <f xml:space="preserve"> J3051 + J3056 - J3062 + J3076 + J3078</f>
        <v>0</v>
      </c>
      <c r="K3080" s="152">
        <f xml:space="preserve"> K3051 + K3056 - K3062 + K3076 + K3078</f>
        <v>0</v>
      </c>
      <c r="L3080" s="152">
        <f t="shared" ref="L3080:S3080" si="1621" xml:space="preserve"> L3051 + L3056 - L3062 + L3076 + L3078</f>
        <v>0</v>
      </c>
      <c r="M3080" s="152">
        <f t="shared" si="1621"/>
        <v>40000</v>
      </c>
      <c r="N3080" s="152">
        <f t="shared" si="1621"/>
        <v>0</v>
      </c>
      <c r="O3080" s="152">
        <f t="shared" si="1621"/>
        <v>0</v>
      </c>
      <c r="P3080" s="152">
        <f t="shared" si="1621"/>
        <v>0</v>
      </c>
      <c r="Q3080" s="152">
        <f t="shared" si="1621"/>
        <v>0</v>
      </c>
      <c r="R3080" s="152">
        <f t="shared" si="1621"/>
        <v>0</v>
      </c>
      <c r="S3080" s="152">
        <f t="shared" si="1621"/>
        <v>0</v>
      </c>
      <c r="T3080" s="152">
        <f t="shared" ref="T3080:U3080" si="1622" xml:space="preserve"> T3051 + T3056 - T3062 + T3076 + T3078</f>
        <v>0</v>
      </c>
      <c r="U3080" s="152">
        <f t="shared" si="1622"/>
        <v>0</v>
      </c>
      <c r="V3080" s="385">
        <f t="shared" ref="V3080" si="1623" xml:space="preserve"> V3051 + V3056 - V3062 + V3076 + V3078</f>
        <v>0</v>
      </c>
    </row>
    <row r="3081" spans="2:22">
      <c r="G3081" s="6"/>
      <c r="I3081" s="7"/>
      <c r="J3081" s="7"/>
      <c r="K3081" s="7"/>
      <c r="L3081" s="23"/>
      <c r="M3081" s="23"/>
      <c r="N3081" s="23"/>
      <c r="O3081" s="23"/>
      <c r="P3081" s="23"/>
      <c r="Q3081" s="23"/>
      <c r="R3081" s="23"/>
      <c r="S3081" s="23"/>
      <c r="T3081" s="23"/>
      <c r="U3081" s="23"/>
      <c r="V3081" s="23"/>
    </row>
    <row r="3082" spans="2:22" ht="15.75" thickBot="1">
      <c r="S3082" s="1"/>
    </row>
    <row r="3083" spans="2:22" ht="15.75" thickBot="1">
      <c r="F3083" s="8"/>
      <c r="G3083" s="8"/>
      <c r="H3083" s="8"/>
      <c r="I3083" s="8"/>
      <c r="J3083" s="8"/>
      <c r="K3083" s="8"/>
      <c r="L3083" s="8"/>
      <c r="M3083" s="8"/>
      <c r="N3083" s="8"/>
      <c r="O3083" s="8"/>
      <c r="P3083" s="8"/>
      <c r="Q3083" s="8"/>
      <c r="R3083" s="8"/>
      <c r="S3083" s="8"/>
      <c r="T3083" s="8"/>
      <c r="U3083" s="8"/>
      <c r="V3083" s="8"/>
    </row>
    <row r="3084" spans="2:22" ht="21.75" thickBot="1">
      <c r="F3084" s="13" t="s">
        <v>4</v>
      </c>
      <c r="G3084" s="13"/>
      <c r="H3084" s="179" t="str">
        <f>G66</f>
        <v>Stateline (WA) - FPL Energy Vansycle LLC - REC Only</v>
      </c>
      <c r="I3084" s="180"/>
      <c r="J3084" s="190"/>
      <c r="K3084" s="168"/>
      <c r="S3084" s="1"/>
    </row>
    <row r="3085" spans="2:22">
      <c r="S3085" s="1"/>
    </row>
    <row r="3086" spans="2:22" ht="18.75">
      <c r="F3086" s="9" t="s">
        <v>21</v>
      </c>
      <c r="G3086" s="9"/>
      <c r="I3086" s="2">
        <f>'Facility Detail'!$G$3475</f>
        <v>2011</v>
      </c>
      <c r="J3086" s="2">
        <f>I3086+1</f>
        <v>2012</v>
      </c>
      <c r="K3086" s="2">
        <f t="shared" ref="K3086:R3086" si="1624">J3086+1</f>
        <v>2013</v>
      </c>
      <c r="L3086" s="2">
        <f t="shared" si="1624"/>
        <v>2014</v>
      </c>
      <c r="M3086" s="2">
        <f>L3086+1</f>
        <v>2015</v>
      </c>
      <c r="N3086" s="2">
        <f t="shared" si="1624"/>
        <v>2016</v>
      </c>
      <c r="O3086" s="2">
        <f t="shared" si="1624"/>
        <v>2017</v>
      </c>
      <c r="P3086" s="2">
        <f t="shared" si="1624"/>
        <v>2018</v>
      </c>
      <c r="Q3086" s="2">
        <f t="shared" si="1624"/>
        <v>2019</v>
      </c>
      <c r="R3086" s="2">
        <f t="shared" si="1624"/>
        <v>2020</v>
      </c>
      <c r="S3086" s="2">
        <f>R3086+1</f>
        <v>2021</v>
      </c>
      <c r="T3086" s="2">
        <f>S3086+1</f>
        <v>2022</v>
      </c>
      <c r="U3086" s="2">
        <f>T3086+1</f>
        <v>2023</v>
      </c>
      <c r="V3086" s="2">
        <f>U3086+1</f>
        <v>2024</v>
      </c>
    </row>
    <row r="3087" spans="2:22">
      <c r="G3087" s="60" t="str">
        <f>"Total MWh Produced / Purchased from " &amp; H3084</f>
        <v>Total MWh Produced / Purchased from Stateline (WA) - FPL Energy Vansycle LLC - REC Only</v>
      </c>
      <c r="H3087" s="55"/>
      <c r="I3087" s="3"/>
      <c r="J3087" s="4"/>
      <c r="K3087" s="4"/>
      <c r="L3087" s="4"/>
      <c r="M3087" s="4"/>
      <c r="N3087" s="4">
        <v>12946</v>
      </c>
      <c r="O3087" s="4"/>
      <c r="P3087" s="4"/>
      <c r="Q3087" s="4"/>
      <c r="R3087" s="4"/>
      <c r="S3087" s="4"/>
      <c r="T3087" s="4"/>
      <c r="U3087" s="4"/>
      <c r="V3087" s="369"/>
    </row>
    <row r="3088" spans="2:22">
      <c r="G3088" s="60" t="s">
        <v>25</v>
      </c>
      <c r="H3088" s="55"/>
      <c r="I3088" s="260"/>
      <c r="J3088" s="41"/>
      <c r="K3088" s="41"/>
      <c r="L3088" s="41"/>
      <c r="M3088" s="41"/>
      <c r="N3088" s="41">
        <v>1</v>
      </c>
      <c r="O3088" s="41"/>
      <c r="P3088" s="41"/>
      <c r="Q3088" s="41"/>
      <c r="R3088" s="41"/>
      <c r="S3088" s="41"/>
      <c r="T3088" s="41"/>
      <c r="U3088" s="41"/>
      <c r="V3088" s="381"/>
    </row>
    <row r="3089" spans="1:22">
      <c r="G3089" s="60" t="s">
        <v>20</v>
      </c>
      <c r="H3089" s="55"/>
      <c r="I3089" s="261"/>
      <c r="J3089" s="36"/>
      <c r="K3089" s="36"/>
      <c r="L3089" s="36"/>
      <c r="M3089" s="36"/>
      <c r="N3089" s="36">
        <v>1</v>
      </c>
      <c r="O3089" s="36"/>
      <c r="P3089" s="36"/>
      <c r="Q3089" s="36"/>
      <c r="R3089" s="36"/>
      <c r="S3089" s="36"/>
      <c r="T3089" s="36"/>
      <c r="U3089" s="36"/>
      <c r="V3089" s="382"/>
    </row>
    <row r="3090" spans="1:22">
      <c r="A3090" s="1" t="s">
        <v>300</v>
      </c>
      <c r="G3090" s="26" t="s">
        <v>22</v>
      </c>
      <c r="H3090" s="6"/>
      <c r="I3090" s="30">
        <v>0</v>
      </c>
      <c r="J3090" s="30">
        <v>0</v>
      </c>
      <c r="K3090" s="30">
        <v>0</v>
      </c>
      <c r="L3090" s="30">
        <v>0</v>
      </c>
      <c r="M3090" s="30">
        <v>0</v>
      </c>
      <c r="N3090" s="155">
        <v>12946</v>
      </c>
      <c r="O3090" s="155">
        <v>0</v>
      </c>
      <c r="P3090" s="155">
        <v>0</v>
      </c>
      <c r="Q3090" s="155">
        <v>0</v>
      </c>
      <c r="R3090" s="155">
        <v>0</v>
      </c>
      <c r="S3090" s="155">
        <v>0</v>
      </c>
      <c r="T3090" s="155">
        <v>0</v>
      </c>
      <c r="U3090" s="155">
        <v>0</v>
      </c>
      <c r="V3090" s="155">
        <v>0</v>
      </c>
    </row>
    <row r="3091" spans="1:22">
      <c r="I3091" s="29"/>
      <c r="J3091" s="29"/>
      <c r="K3091" s="29"/>
      <c r="L3091" s="29"/>
      <c r="M3091" s="29"/>
      <c r="N3091" s="20"/>
      <c r="O3091" s="20"/>
      <c r="P3091" s="20"/>
      <c r="Q3091" s="20"/>
      <c r="R3091" s="20"/>
      <c r="S3091" s="20"/>
      <c r="T3091" s="20"/>
      <c r="U3091" s="20"/>
      <c r="V3091" s="20"/>
    </row>
    <row r="3092" spans="1:22" ht="18.75">
      <c r="F3092" s="9" t="s">
        <v>118</v>
      </c>
      <c r="I3092" s="2">
        <f>'Facility Detail'!$G$3475</f>
        <v>2011</v>
      </c>
      <c r="J3092" s="2">
        <f>I3092+1</f>
        <v>2012</v>
      </c>
      <c r="K3092" s="2">
        <f t="shared" ref="K3092:R3092" si="1625">J3092+1</f>
        <v>2013</v>
      </c>
      <c r="L3092" s="2">
        <f t="shared" si="1625"/>
        <v>2014</v>
      </c>
      <c r="M3092" s="2">
        <f>L3092+1</f>
        <v>2015</v>
      </c>
      <c r="N3092" s="2">
        <f t="shared" si="1625"/>
        <v>2016</v>
      </c>
      <c r="O3092" s="2">
        <f t="shared" si="1625"/>
        <v>2017</v>
      </c>
      <c r="P3092" s="2">
        <f t="shared" si="1625"/>
        <v>2018</v>
      </c>
      <c r="Q3092" s="2">
        <f t="shared" si="1625"/>
        <v>2019</v>
      </c>
      <c r="R3092" s="2">
        <f t="shared" si="1625"/>
        <v>2020</v>
      </c>
      <c r="S3092" s="2">
        <f>R3092+1</f>
        <v>2021</v>
      </c>
      <c r="T3092" s="2">
        <f>S3092+1</f>
        <v>2022</v>
      </c>
      <c r="U3092" s="2">
        <f>T3092+1</f>
        <v>2023</v>
      </c>
      <c r="V3092" s="2">
        <f>U3092+1</f>
        <v>2024</v>
      </c>
    </row>
    <row r="3093" spans="1:22">
      <c r="G3093" s="60" t="s">
        <v>10</v>
      </c>
      <c r="H3093" s="55"/>
      <c r="I3093" s="38">
        <f>IF($J66= "Eligible", I3090 * 'Facility Detail'!$G$3472, 0 )</f>
        <v>0</v>
      </c>
      <c r="J3093" s="11">
        <f>IF($J66= "Eligible", J3090 * 'Facility Detail'!$G$3472, 0 )</f>
        <v>0</v>
      </c>
      <c r="K3093" s="11">
        <f>IF($J66= "Eligible", K3090 * 'Facility Detail'!$G$3472, 0 )</f>
        <v>0</v>
      </c>
      <c r="L3093" s="11">
        <f>IF($J66= "Eligible", L3090 * 'Facility Detail'!$G$3472, 0 )</f>
        <v>0</v>
      </c>
      <c r="M3093" s="11">
        <f>IF($J66= "Eligible", M3090 * 'Facility Detail'!$G$3472, 0 )</f>
        <v>0</v>
      </c>
      <c r="N3093" s="11">
        <f>IF($J66= "Eligible", N3090 * 'Facility Detail'!$G$3472, 0 )</f>
        <v>0</v>
      </c>
      <c r="O3093" s="11">
        <f>IF($J66= "Eligible", O3090 * 'Facility Detail'!$G$3472, 0 )</f>
        <v>0</v>
      </c>
      <c r="P3093" s="11">
        <f>IF($J66= "Eligible", P3090 * 'Facility Detail'!$G$3472, 0 )</f>
        <v>0</v>
      </c>
      <c r="Q3093" s="11">
        <f>IF($J66= "Eligible", Q3090 * 'Facility Detail'!$G$3472, 0 )</f>
        <v>0</v>
      </c>
      <c r="R3093" s="11">
        <f>IF($J66= "Eligible", R3090 * 'Facility Detail'!$G$3472, 0 )</f>
        <v>0</v>
      </c>
      <c r="S3093" s="11">
        <f>IF($J66= "Eligible", S3090 * 'Facility Detail'!$G$3472, 0 )</f>
        <v>0</v>
      </c>
      <c r="T3093" s="11">
        <f>IF($J66= "Eligible", T3090 * 'Facility Detail'!$G$3472, 0 )</f>
        <v>0</v>
      </c>
      <c r="U3093" s="11">
        <f>IF($J66= "Eligible", U3090 * 'Facility Detail'!$G$3472, 0 )</f>
        <v>0</v>
      </c>
      <c r="V3093" s="370">
        <f>IF($J66= "Eligible", V3090 * 'Facility Detail'!$G$3472, 0 )</f>
        <v>0</v>
      </c>
    </row>
    <row r="3094" spans="1:22">
      <c r="G3094" s="60" t="s">
        <v>6</v>
      </c>
      <c r="H3094" s="55"/>
      <c r="I3094" s="39">
        <f t="shared" ref="I3094:V3094" si="1626">IF($K66= "Eligible", I3090, 0 )</f>
        <v>0</v>
      </c>
      <c r="J3094" s="187">
        <f t="shared" si="1626"/>
        <v>0</v>
      </c>
      <c r="K3094" s="187">
        <f t="shared" si="1626"/>
        <v>0</v>
      </c>
      <c r="L3094" s="187">
        <f t="shared" si="1626"/>
        <v>0</v>
      </c>
      <c r="M3094" s="187">
        <f t="shared" si="1626"/>
        <v>0</v>
      </c>
      <c r="N3094" s="187">
        <f t="shared" si="1626"/>
        <v>0</v>
      </c>
      <c r="O3094" s="187">
        <f t="shared" si="1626"/>
        <v>0</v>
      </c>
      <c r="P3094" s="187">
        <f t="shared" si="1626"/>
        <v>0</v>
      </c>
      <c r="Q3094" s="187">
        <f t="shared" si="1626"/>
        <v>0</v>
      </c>
      <c r="R3094" s="187">
        <f t="shared" si="1626"/>
        <v>0</v>
      </c>
      <c r="S3094" s="187">
        <f t="shared" si="1626"/>
        <v>0</v>
      </c>
      <c r="T3094" s="187">
        <f t="shared" si="1626"/>
        <v>0</v>
      </c>
      <c r="U3094" s="187">
        <f t="shared" si="1626"/>
        <v>0</v>
      </c>
      <c r="V3094" s="371">
        <f t="shared" si="1626"/>
        <v>0</v>
      </c>
    </row>
    <row r="3095" spans="1:22">
      <c r="G3095" s="26" t="s">
        <v>120</v>
      </c>
      <c r="H3095" s="6"/>
      <c r="I3095" s="32">
        <v>0</v>
      </c>
      <c r="J3095" s="33">
        <v>0</v>
      </c>
      <c r="K3095" s="33">
        <v>0</v>
      </c>
      <c r="L3095" s="33">
        <v>0</v>
      </c>
      <c r="M3095" s="33">
        <v>0</v>
      </c>
      <c r="N3095" s="33">
        <v>0</v>
      </c>
      <c r="O3095" s="33">
        <v>0</v>
      </c>
      <c r="P3095" s="33">
        <v>0</v>
      </c>
      <c r="Q3095" s="33">
        <v>0</v>
      </c>
      <c r="R3095" s="33">
        <v>0</v>
      </c>
      <c r="S3095" s="33">
        <v>0</v>
      </c>
      <c r="T3095" s="33">
        <v>0</v>
      </c>
      <c r="U3095" s="33">
        <v>0</v>
      </c>
      <c r="V3095" s="33">
        <v>0</v>
      </c>
    </row>
    <row r="3096" spans="1:22">
      <c r="I3096" s="31"/>
      <c r="J3096" s="24"/>
      <c r="K3096" s="24"/>
      <c r="L3096" s="24"/>
      <c r="M3096" s="24"/>
      <c r="N3096" s="24"/>
      <c r="O3096" s="24"/>
      <c r="P3096" s="24"/>
      <c r="Q3096" s="24"/>
      <c r="R3096" s="24"/>
      <c r="S3096" s="24"/>
      <c r="T3096" s="24"/>
      <c r="U3096" s="24"/>
      <c r="V3096" s="24"/>
    </row>
    <row r="3097" spans="1:22" ht="18.75">
      <c r="F3097" s="9" t="s">
        <v>30</v>
      </c>
      <c r="I3097" s="2">
        <f>'Facility Detail'!$G$3475</f>
        <v>2011</v>
      </c>
      <c r="J3097" s="2">
        <f>I3097+1</f>
        <v>2012</v>
      </c>
      <c r="K3097" s="2">
        <f t="shared" ref="K3097:R3097" si="1627">J3097+1</f>
        <v>2013</v>
      </c>
      <c r="L3097" s="2">
        <f t="shared" si="1627"/>
        <v>2014</v>
      </c>
      <c r="M3097" s="2">
        <f>L3097+1</f>
        <v>2015</v>
      </c>
      <c r="N3097" s="2">
        <f t="shared" si="1627"/>
        <v>2016</v>
      </c>
      <c r="O3097" s="2">
        <f t="shared" si="1627"/>
        <v>2017</v>
      </c>
      <c r="P3097" s="2">
        <f t="shared" si="1627"/>
        <v>2018</v>
      </c>
      <c r="Q3097" s="2">
        <f t="shared" si="1627"/>
        <v>2019</v>
      </c>
      <c r="R3097" s="2">
        <f t="shared" si="1627"/>
        <v>2020</v>
      </c>
      <c r="S3097" s="2">
        <f>R3097+1</f>
        <v>2021</v>
      </c>
      <c r="T3097" s="2">
        <f>S3097+1</f>
        <v>2022</v>
      </c>
      <c r="U3097" s="2">
        <f>T3097+1</f>
        <v>2023</v>
      </c>
      <c r="V3097" s="2">
        <f>U3097+1</f>
        <v>2024</v>
      </c>
    </row>
    <row r="3098" spans="1:22">
      <c r="G3098" s="60" t="s">
        <v>47</v>
      </c>
      <c r="H3098" s="55"/>
      <c r="I3098" s="69"/>
      <c r="J3098" s="70"/>
      <c r="K3098" s="70"/>
      <c r="L3098" s="70"/>
      <c r="M3098" s="70"/>
      <c r="N3098" s="70"/>
      <c r="O3098" s="70"/>
      <c r="P3098" s="70"/>
      <c r="Q3098" s="70"/>
      <c r="R3098" s="70"/>
      <c r="S3098" s="70"/>
      <c r="T3098" s="70"/>
      <c r="U3098" s="70"/>
      <c r="V3098" s="372"/>
    </row>
    <row r="3099" spans="1:22">
      <c r="G3099" s="61" t="s">
        <v>23</v>
      </c>
      <c r="H3099" s="129"/>
      <c r="I3099" s="71"/>
      <c r="J3099" s="72"/>
      <c r="K3099" s="72"/>
      <c r="L3099" s="72"/>
      <c r="M3099" s="72"/>
      <c r="N3099" s="72"/>
      <c r="O3099" s="72"/>
      <c r="P3099" s="72"/>
      <c r="Q3099" s="72"/>
      <c r="R3099" s="72"/>
      <c r="S3099" s="72"/>
      <c r="T3099" s="72"/>
      <c r="U3099" s="72"/>
      <c r="V3099" s="373"/>
    </row>
    <row r="3100" spans="1:22">
      <c r="G3100" s="61" t="s">
        <v>89</v>
      </c>
      <c r="H3100" s="128"/>
      <c r="I3100" s="43"/>
      <c r="J3100" s="44"/>
      <c r="K3100" s="44"/>
      <c r="L3100" s="44"/>
      <c r="M3100" s="44"/>
      <c r="N3100" s="44"/>
      <c r="O3100" s="44"/>
      <c r="P3100" s="44"/>
      <c r="Q3100" s="44"/>
      <c r="R3100" s="44"/>
      <c r="S3100" s="44"/>
      <c r="T3100" s="44"/>
      <c r="U3100" s="44"/>
      <c r="V3100" s="374"/>
    </row>
    <row r="3101" spans="1:22">
      <c r="G3101" s="26" t="s">
        <v>90</v>
      </c>
      <c r="I3101" s="7">
        <v>0</v>
      </c>
      <c r="J3101" s="7">
        <v>0</v>
      </c>
      <c r="K3101" s="7">
        <v>0</v>
      </c>
      <c r="L3101" s="7">
        <v>0</v>
      </c>
      <c r="M3101" s="7">
        <v>0</v>
      </c>
      <c r="N3101" s="7">
        <v>0</v>
      </c>
      <c r="O3101" s="7">
        <v>0</v>
      </c>
      <c r="P3101" s="7">
        <v>0</v>
      </c>
      <c r="Q3101" s="7">
        <v>0</v>
      </c>
      <c r="R3101" s="7">
        <v>0</v>
      </c>
      <c r="S3101" s="7">
        <v>0</v>
      </c>
      <c r="T3101" s="7">
        <v>0</v>
      </c>
      <c r="U3101" s="132">
        <v>0</v>
      </c>
      <c r="V3101" s="7">
        <v>0</v>
      </c>
    </row>
    <row r="3102" spans="1:22">
      <c r="G3102" s="6"/>
      <c r="I3102" s="7"/>
      <c r="J3102" s="7"/>
      <c r="K3102" s="7"/>
      <c r="L3102" s="23"/>
      <c r="M3102" s="23"/>
      <c r="N3102" s="23"/>
      <c r="O3102" s="23"/>
      <c r="P3102" s="23"/>
      <c r="Q3102" s="23"/>
      <c r="R3102" s="23"/>
      <c r="S3102" s="23"/>
      <c r="T3102" s="23"/>
      <c r="U3102" s="23"/>
      <c r="V3102" s="23"/>
    </row>
    <row r="3103" spans="1:22" ht="18.75">
      <c r="F3103" s="9" t="s">
        <v>100</v>
      </c>
      <c r="I3103" s="2">
        <f>'Facility Detail'!$G$3475</f>
        <v>2011</v>
      </c>
      <c r="J3103" s="2">
        <f>I3103+1</f>
        <v>2012</v>
      </c>
      <c r="K3103" s="2">
        <f t="shared" ref="K3103:R3103" si="1628">J3103+1</f>
        <v>2013</v>
      </c>
      <c r="L3103" s="2">
        <f t="shared" si="1628"/>
        <v>2014</v>
      </c>
      <c r="M3103" s="2">
        <f>L3103+1</f>
        <v>2015</v>
      </c>
      <c r="N3103" s="2">
        <f t="shared" si="1628"/>
        <v>2016</v>
      </c>
      <c r="O3103" s="2">
        <f t="shared" si="1628"/>
        <v>2017</v>
      </c>
      <c r="P3103" s="2">
        <f t="shared" si="1628"/>
        <v>2018</v>
      </c>
      <c r="Q3103" s="2">
        <f t="shared" si="1628"/>
        <v>2019</v>
      </c>
      <c r="R3103" s="2">
        <f t="shared" si="1628"/>
        <v>2020</v>
      </c>
      <c r="S3103" s="2">
        <f>R3103+1</f>
        <v>2021</v>
      </c>
      <c r="T3103" s="2">
        <f>S3103+1</f>
        <v>2022</v>
      </c>
      <c r="U3103" s="2">
        <f>T3103+1</f>
        <v>2023</v>
      </c>
      <c r="V3103" s="2">
        <f>U3103+1</f>
        <v>2024</v>
      </c>
    </row>
    <row r="3104" spans="1:22">
      <c r="G3104" s="60" t="s">
        <v>68</v>
      </c>
      <c r="H3104" s="55"/>
      <c r="I3104" s="193"/>
      <c r="J3104" s="53">
        <f>I3104</f>
        <v>0</v>
      </c>
      <c r="K3104" s="194"/>
      <c r="L3104" s="194"/>
      <c r="M3104" s="194"/>
      <c r="N3104" s="194"/>
      <c r="O3104" s="194"/>
      <c r="P3104" s="194"/>
      <c r="Q3104" s="194"/>
      <c r="R3104" s="194"/>
      <c r="S3104" s="194"/>
      <c r="T3104" s="194"/>
      <c r="U3104" s="417"/>
      <c r="V3104" s="413"/>
    </row>
    <row r="3105" spans="2:22">
      <c r="G3105" s="60" t="s">
        <v>69</v>
      </c>
      <c r="H3105" s="55"/>
      <c r="I3105" s="195">
        <f>J3105</f>
        <v>0</v>
      </c>
      <c r="J3105" s="196"/>
      <c r="K3105" s="197"/>
      <c r="L3105" s="197"/>
      <c r="M3105" s="197"/>
      <c r="N3105" s="197"/>
      <c r="O3105" s="197"/>
      <c r="P3105" s="197"/>
      <c r="Q3105" s="197"/>
      <c r="R3105" s="197"/>
      <c r="S3105" s="197"/>
      <c r="T3105" s="197"/>
      <c r="U3105" s="418"/>
      <c r="V3105" s="414"/>
    </row>
    <row r="3106" spans="2:22">
      <c r="G3106" s="60" t="s">
        <v>70</v>
      </c>
      <c r="H3106" s="55"/>
      <c r="I3106" s="198"/>
      <c r="J3106" s="196">
        <f>J3090</f>
        <v>0</v>
      </c>
      <c r="K3106" s="199">
        <f>J3106</f>
        <v>0</v>
      </c>
      <c r="L3106" s="197"/>
      <c r="M3106" s="197"/>
      <c r="N3106" s="197"/>
      <c r="O3106" s="197"/>
      <c r="P3106" s="197"/>
      <c r="Q3106" s="197"/>
      <c r="R3106" s="197"/>
      <c r="S3106" s="197"/>
      <c r="T3106" s="197"/>
      <c r="U3106" s="418"/>
      <c r="V3106" s="414"/>
    </row>
    <row r="3107" spans="2:22">
      <c r="G3107" s="60" t="s">
        <v>71</v>
      </c>
      <c r="H3107" s="55"/>
      <c r="I3107" s="198"/>
      <c r="J3107" s="199">
        <f>K3107</f>
        <v>0</v>
      </c>
      <c r="K3107" s="200"/>
      <c r="L3107" s="197"/>
      <c r="M3107" s="197"/>
      <c r="N3107" s="197"/>
      <c r="O3107" s="197"/>
      <c r="P3107" s="197"/>
      <c r="Q3107" s="197"/>
      <c r="R3107" s="197"/>
      <c r="S3107" s="197"/>
      <c r="T3107" s="197"/>
      <c r="U3107" s="418"/>
      <c r="V3107" s="414"/>
    </row>
    <row r="3108" spans="2:22">
      <c r="G3108" s="60" t="s">
        <v>170</v>
      </c>
      <c r="I3108" s="198"/>
      <c r="J3108" s="201"/>
      <c r="K3108" s="196">
        <f>K3090</f>
        <v>0</v>
      </c>
      <c r="L3108" s="202">
        <f>K3108</f>
        <v>0</v>
      </c>
      <c r="M3108" s="197"/>
      <c r="N3108" s="197"/>
      <c r="O3108" s="197"/>
      <c r="P3108" s="197"/>
      <c r="Q3108" s="197"/>
      <c r="R3108" s="197"/>
      <c r="S3108" s="197"/>
      <c r="T3108" s="197"/>
      <c r="U3108" s="418"/>
      <c r="V3108" s="414"/>
    </row>
    <row r="3109" spans="2:22">
      <c r="G3109" s="60" t="s">
        <v>171</v>
      </c>
      <c r="I3109" s="198"/>
      <c r="J3109" s="201"/>
      <c r="K3109" s="199">
        <f>L3109</f>
        <v>0</v>
      </c>
      <c r="L3109" s="196"/>
      <c r="M3109" s="197"/>
      <c r="N3109" s="197"/>
      <c r="O3109" s="197"/>
      <c r="P3109" s="197"/>
      <c r="Q3109" s="197"/>
      <c r="R3109" s="197"/>
      <c r="S3109" s="197"/>
      <c r="T3109" s="197"/>
      <c r="U3109" s="418"/>
      <c r="V3109" s="414"/>
    </row>
    <row r="3110" spans="2:22">
      <c r="G3110" s="60" t="s">
        <v>172</v>
      </c>
      <c r="I3110" s="198"/>
      <c r="J3110" s="201"/>
      <c r="K3110" s="201"/>
      <c r="L3110" s="196">
        <f>L3090</f>
        <v>0</v>
      </c>
      <c r="M3110" s="202">
        <f>L3110</f>
        <v>0</v>
      </c>
      <c r="N3110" s="201"/>
      <c r="O3110" s="201"/>
      <c r="P3110" s="201"/>
      <c r="Q3110" s="201"/>
      <c r="R3110" s="201"/>
      <c r="S3110" s="201"/>
      <c r="T3110" s="201"/>
      <c r="U3110" s="419"/>
      <c r="V3110" s="415"/>
    </row>
    <row r="3111" spans="2:22">
      <c r="G3111" s="60" t="s">
        <v>173</v>
      </c>
      <c r="I3111" s="198"/>
      <c r="J3111" s="201"/>
      <c r="K3111" s="201"/>
      <c r="L3111" s="203"/>
      <c r="M3111" s="204"/>
      <c r="N3111" s="201"/>
      <c r="O3111" s="201"/>
      <c r="P3111" s="201"/>
      <c r="Q3111" s="201"/>
      <c r="R3111" s="201"/>
      <c r="S3111" s="201"/>
      <c r="T3111" s="201"/>
      <c r="U3111" s="419"/>
      <c r="V3111" s="415"/>
    </row>
    <row r="3112" spans="2:22">
      <c r="G3112" s="60" t="s">
        <v>174</v>
      </c>
      <c r="I3112" s="198"/>
      <c r="J3112" s="201"/>
      <c r="K3112" s="201"/>
      <c r="L3112" s="201"/>
      <c r="M3112" s="204">
        <v>0</v>
      </c>
      <c r="N3112" s="202">
        <f>M3112</f>
        <v>0</v>
      </c>
      <c r="O3112" s="202"/>
      <c r="P3112" s="197"/>
      <c r="Q3112" s="197"/>
      <c r="R3112" s="197"/>
      <c r="S3112" s="197"/>
      <c r="T3112" s="197"/>
      <c r="U3112" s="418"/>
      <c r="V3112" s="414"/>
    </row>
    <row r="3113" spans="2:22">
      <c r="G3113" s="60" t="s">
        <v>175</v>
      </c>
      <c r="I3113" s="198"/>
      <c r="J3113" s="201"/>
      <c r="K3113" s="201"/>
      <c r="L3113" s="201"/>
      <c r="M3113" s="199"/>
      <c r="N3113" s="204"/>
      <c r="O3113" s="204"/>
      <c r="P3113" s="197"/>
      <c r="Q3113" s="197"/>
      <c r="R3113" s="197"/>
      <c r="S3113" s="197"/>
      <c r="T3113" s="197"/>
      <c r="U3113" s="418"/>
      <c r="V3113" s="414"/>
    </row>
    <row r="3114" spans="2:22">
      <c r="G3114" s="60" t="s">
        <v>176</v>
      </c>
      <c r="I3114" s="198"/>
      <c r="J3114" s="201"/>
      <c r="K3114" s="201"/>
      <c r="L3114" s="201"/>
      <c r="M3114" s="201"/>
      <c r="N3114" s="204">
        <f>N3090</f>
        <v>12946</v>
      </c>
      <c r="O3114" s="204">
        <f>N3114</f>
        <v>12946</v>
      </c>
      <c r="P3114" s="202"/>
      <c r="Q3114" s="201"/>
      <c r="R3114" s="201"/>
      <c r="S3114" s="201"/>
      <c r="T3114" s="201"/>
      <c r="U3114" s="419"/>
      <c r="V3114" s="415"/>
    </row>
    <row r="3115" spans="2:22">
      <c r="G3115" s="60" t="s">
        <v>167</v>
      </c>
      <c r="I3115" s="198"/>
      <c r="J3115" s="201"/>
      <c r="K3115" s="201"/>
      <c r="L3115" s="201"/>
      <c r="M3115" s="201"/>
      <c r="N3115" s="205"/>
      <c r="O3115" s="115"/>
      <c r="P3115" s="204"/>
      <c r="Q3115" s="201"/>
      <c r="R3115" s="201"/>
      <c r="S3115" s="201"/>
      <c r="T3115" s="201"/>
      <c r="U3115" s="419"/>
      <c r="V3115" s="415"/>
    </row>
    <row r="3116" spans="2:22">
      <c r="G3116" s="60" t="s">
        <v>168</v>
      </c>
      <c r="I3116" s="206"/>
      <c r="J3116" s="207"/>
      <c r="K3116" s="207"/>
      <c r="L3116" s="207"/>
      <c r="M3116" s="207"/>
      <c r="N3116" s="207"/>
      <c r="O3116" s="207"/>
      <c r="P3116" s="264"/>
      <c r="Q3116" s="265"/>
      <c r="R3116" s="207"/>
      <c r="S3116" s="207"/>
      <c r="T3116" s="207"/>
      <c r="U3116" s="420"/>
      <c r="V3116" s="416"/>
    </row>
    <row r="3117" spans="2:22">
      <c r="B3117" s="1" t="s">
        <v>300</v>
      </c>
      <c r="G3117" s="26" t="s">
        <v>17</v>
      </c>
      <c r="I3117" s="148">
        <f xml:space="preserve"> I3110 - I3109</f>
        <v>0</v>
      </c>
      <c r="J3117" s="148">
        <f xml:space="preserve"> J3109 + J3112 - J3111 - J3110</f>
        <v>0</v>
      </c>
      <c r="K3117" s="148">
        <f>K3111 - K3112</f>
        <v>0</v>
      </c>
      <c r="L3117" s="148">
        <f t="shared" ref="L3117" si="1629">L3111 - L3112</f>
        <v>0</v>
      </c>
      <c r="M3117" s="148">
        <f>M3110-M3111-M3112</f>
        <v>0</v>
      </c>
      <c r="N3117" s="157">
        <f>N3112-N3113-N3114</f>
        <v>-12946</v>
      </c>
      <c r="O3117" s="157">
        <f>O3114-O3115-O3116</f>
        <v>12946</v>
      </c>
      <c r="P3117" s="157">
        <f>P3116</f>
        <v>0</v>
      </c>
      <c r="Q3117" s="157">
        <f t="shared" ref="Q3117:S3117" si="1630">Q3116</f>
        <v>0</v>
      </c>
      <c r="R3117" s="157">
        <f t="shared" si="1630"/>
        <v>0</v>
      </c>
      <c r="S3117" s="157">
        <f t="shared" si="1630"/>
        <v>0</v>
      </c>
      <c r="T3117" s="157">
        <f t="shared" ref="T3117:U3117" si="1631">T3116</f>
        <v>0</v>
      </c>
      <c r="U3117" s="421">
        <f t="shared" si="1631"/>
        <v>0</v>
      </c>
      <c r="V3117" s="157">
        <f t="shared" ref="V3117" si="1632">V3116</f>
        <v>0</v>
      </c>
    </row>
    <row r="3118" spans="2:22">
      <c r="G3118" s="6"/>
      <c r="I3118" s="148"/>
      <c r="J3118" s="148"/>
      <c r="K3118" s="148"/>
      <c r="L3118" s="148"/>
      <c r="M3118" s="148"/>
      <c r="N3118" s="148"/>
      <c r="O3118" s="148"/>
      <c r="P3118" s="148"/>
      <c r="Q3118" s="148"/>
      <c r="R3118" s="148"/>
      <c r="S3118" s="148"/>
      <c r="T3118" s="148"/>
      <c r="U3118" s="386"/>
      <c r="V3118" s="148"/>
    </row>
    <row r="3119" spans="2:22">
      <c r="G3119" s="26" t="s">
        <v>12</v>
      </c>
      <c r="H3119" s="55"/>
      <c r="I3119" s="149"/>
      <c r="J3119" s="150"/>
      <c r="K3119" s="150"/>
      <c r="L3119" s="150"/>
      <c r="M3119" s="150"/>
      <c r="N3119" s="150"/>
      <c r="O3119" s="150"/>
      <c r="P3119" s="150"/>
      <c r="Q3119" s="150"/>
      <c r="R3119" s="150"/>
      <c r="S3119" s="150"/>
      <c r="T3119" s="150"/>
      <c r="U3119" s="150"/>
      <c r="V3119" s="384"/>
    </row>
    <row r="3120" spans="2:22">
      <c r="G3120" s="6"/>
      <c r="I3120" s="148"/>
      <c r="J3120" s="148"/>
      <c r="K3120" s="148"/>
      <c r="L3120" s="148"/>
      <c r="M3120" s="148"/>
      <c r="N3120" s="148"/>
      <c r="O3120" s="148"/>
      <c r="P3120" s="148"/>
      <c r="Q3120" s="148"/>
      <c r="R3120" s="148"/>
      <c r="S3120" s="148"/>
      <c r="T3120" s="148"/>
      <c r="U3120" s="148"/>
      <c r="V3120" s="148"/>
    </row>
    <row r="3121" spans="1:22" ht="18.75">
      <c r="C3121" s="1" t="s">
        <v>300</v>
      </c>
      <c r="D3121" s="1" t="s">
        <v>301</v>
      </c>
      <c r="E3121" s="1" t="s">
        <v>107</v>
      </c>
      <c r="F3121" s="9" t="s">
        <v>26</v>
      </c>
      <c r="H3121" s="55"/>
      <c r="I3121" s="151">
        <f xml:space="preserve"> I3090 + I3095 - I3101 + I3117 + I3119</f>
        <v>0</v>
      </c>
      <c r="J3121" s="152">
        <f xml:space="preserve"> J3090 + J3095 - J3101 + J3117 + J3119</f>
        <v>0</v>
      </c>
      <c r="K3121" s="152">
        <f xml:space="preserve"> K3090 + K3095 - K3101 + K3117 + K3119</f>
        <v>0</v>
      </c>
      <c r="L3121" s="152">
        <f t="shared" ref="L3121:S3121" si="1633" xml:space="preserve"> L3090 + L3095 - L3101 + L3117 + L3119</f>
        <v>0</v>
      </c>
      <c r="M3121" s="152">
        <f t="shared" si="1633"/>
        <v>0</v>
      </c>
      <c r="N3121" s="152">
        <f t="shared" si="1633"/>
        <v>0</v>
      </c>
      <c r="O3121" s="152">
        <f t="shared" si="1633"/>
        <v>12946</v>
      </c>
      <c r="P3121" s="152">
        <f t="shared" si="1633"/>
        <v>0</v>
      </c>
      <c r="Q3121" s="152">
        <f t="shared" si="1633"/>
        <v>0</v>
      </c>
      <c r="R3121" s="152">
        <f t="shared" si="1633"/>
        <v>0</v>
      </c>
      <c r="S3121" s="152">
        <f t="shared" si="1633"/>
        <v>0</v>
      </c>
      <c r="T3121" s="152">
        <f t="shared" ref="T3121:U3121" si="1634" xml:space="preserve"> T3090 + T3095 - T3101 + T3117 + T3119</f>
        <v>0</v>
      </c>
      <c r="U3121" s="152">
        <f t="shared" si="1634"/>
        <v>0</v>
      </c>
      <c r="V3121" s="385">
        <f t="shared" ref="V3121" si="1635" xml:space="preserve"> V3090 + V3095 - V3101 + V3117 + V3119</f>
        <v>0</v>
      </c>
    </row>
    <row r="3122" spans="1:22">
      <c r="G3122" s="6"/>
      <c r="I3122" s="7"/>
      <c r="J3122" s="7"/>
      <c r="K3122" s="7"/>
      <c r="L3122" s="23"/>
      <c r="M3122" s="23"/>
      <c r="N3122" s="23"/>
      <c r="O3122" s="23"/>
      <c r="P3122" s="23"/>
      <c r="Q3122" s="23"/>
      <c r="R3122" s="23"/>
      <c r="S3122" s="23"/>
      <c r="T3122" s="23"/>
      <c r="U3122" s="23"/>
      <c r="V3122" s="23"/>
    </row>
    <row r="3123" spans="1:22" ht="15.75" thickBot="1">
      <c r="S3123" s="1"/>
    </row>
    <row r="3124" spans="1:22" ht="15.75" thickBot="1">
      <c r="A3124" s="276"/>
      <c r="B3124" s="276"/>
      <c r="C3124" s="276"/>
      <c r="D3124" s="276"/>
      <c r="E3124" s="276"/>
      <c r="F3124" s="342"/>
      <c r="G3124" s="342"/>
      <c r="H3124" s="342"/>
      <c r="I3124" s="342"/>
      <c r="J3124" s="342"/>
      <c r="K3124" s="342"/>
      <c r="L3124" s="342"/>
      <c r="M3124" s="342"/>
      <c r="N3124" s="342"/>
      <c r="O3124" s="342"/>
      <c r="P3124" s="342"/>
      <c r="Q3124" s="342"/>
      <c r="R3124" s="342"/>
      <c r="S3124" s="342"/>
      <c r="T3124" s="342"/>
      <c r="U3124" s="342"/>
      <c r="V3124" s="342"/>
    </row>
    <row r="3125" spans="1:22" ht="21" thickBot="1">
      <c r="A3125" s="276"/>
      <c r="B3125" s="276"/>
      <c r="C3125" s="276"/>
      <c r="D3125" s="276"/>
      <c r="E3125" s="276"/>
      <c r="F3125" s="279" t="s">
        <v>4</v>
      </c>
      <c r="G3125" s="279"/>
      <c r="H3125" s="280" t="s">
        <v>267</v>
      </c>
      <c r="I3125" s="343"/>
      <c r="J3125" s="281"/>
      <c r="K3125" s="281"/>
      <c r="L3125" s="281"/>
      <c r="M3125" s="281"/>
      <c r="N3125" s="281"/>
      <c r="O3125" s="281"/>
      <c r="P3125" s="281"/>
      <c r="Q3125" s="281"/>
      <c r="R3125" s="281"/>
      <c r="S3125" s="281"/>
      <c r="T3125" s="281"/>
      <c r="U3125" s="281"/>
      <c r="V3125" s="281"/>
    </row>
    <row r="3126" spans="1:22">
      <c r="A3126" s="276"/>
      <c r="B3126" s="276"/>
      <c r="C3126" s="276"/>
      <c r="D3126" s="276"/>
      <c r="E3126" s="276"/>
      <c r="F3126" s="281"/>
      <c r="G3126" s="281"/>
      <c r="H3126" s="281"/>
      <c r="I3126" s="281"/>
      <c r="J3126" s="281"/>
      <c r="K3126" s="281"/>
      <c r="L3126" s="281"/>
      <c r="M3126" s="281"/>
      <c r="N3126" s="281"/>
      <c r="O3126" s="281"/>
      <c r="P3126" s="281"/>
      <c r="Q3126" s="281"/>
      <c r="R3126" s="281"/>
      <c r="S3126" s="281"/>
      <c r="T3126" s="281"/>
      <c r="U3126" s="281"/>
      <c r="V3126" s="281"/>
    </row>
    <row r="3127" spans="1:22" ht="18">
      <c r="A3127" s="276"/>
      <c r="B3127" s="276"/>
      <c r="C3127" s="276"/>
      <c r="D3127" s="276"/>
      <c r="E3127" s="276"/>
      <c r="F3127" s="282" t="s">
        <v>21</v>
      </c>
      <c r="G3127" s="282"/>
      <c r="H3127" s="281"/>
      <c r="I3127" s="290">
        <v>2011</v>
      </c>
      <c r="J3127" s="290">
        <f>I3127+1</f>
        <v>2012</v>
      </c>
      <c r="K3127" s="290">
        <f t="shared" ref="K3127" si="1636">J3127+1</f>
        <v>2013</v>
      </c>
      <c r="L3127" s="290">
        <f t="shared" ref="L3127" si="1637">K3127+1</f>
        <v>2014</v>
      </c>
      <c r="M3127" s="290">
        <f>L3127+1</f>
        <v>2015</v>
      </c>
      <c r="N3127" s="290">
        <f t="shared" ref="N3127" si="1638">M3127+1</f>
        <v>2016</v>
      </c>
      <c r="O3127" s="290">
        <f t="shared" ref="O3127" si="1639">N3127+1</f>
        <v>2017</v>
      </c>
      <c r="P3127" s="290">
        <f t="shared" ref="P3127" si="1640">O3127+1</f>
        <v>2018</v>
      </c>
      <c r="Q3127" s="290">
        <f t="shared" ref="Q3127" si="1641">P3127+1</f>
        <v>2019</v>
      </c>
      <c r="R3127" s="290">
        <f t="shared" ref="R3127" si="1642">Q3127+1</f>
        <v>2020</v>
      </c>
      <c r="S3127" s="290">
        <f>R3127+1</f>
        <v>2021</v>
      </c>
      <c r="T3127" s="290">
        <f>S3127+1</f>
        <v>2022</v>
      </c>
      <c r="U3127" s="290">
        <f>T3127+1</f>
        <v>2023</v>
      </c>
      <c r="V3127" s="290">
        <f>U3127+1</f>
        <v>2024</v>
      </c>
    </row>
    <row r="3128" spans="1:22">
      <c r="A3128" s="276"/>
      <c r="B3128" s="276"/>
      <c r="C3128" s="276"/>
      <c r="D3128" s="276"/>
      <c r="E3128" s="276"/>
      <c r="F3128" s="281"/>
      <c r="G3128" s="283" t="str">
        <f>"Total MWh Produced / Purchased from " &amp; H3125</f>
        <v>Total MWh Produced / Purchased from Sweetwater Solar</v>
      </c>
      <c r="H3128" s="284"/>
      <c r="I3128" s="291"/>
      <c r="J3128" s="292"/>
      <c r="K3128" s="292"/>
      <c r="L3128" s="292"/>
      <c r="M3128" s="292"/>
      <c r="N3128" s="292"/>
      <c r="O3128" s="292"/>
      <c r="P3128" s="292"/>
      <c r="Q3128" s="292"/>
      <c r="R3128" s="292"/>
      <c r="S3128" s="292">
        <v>179694</v>
      </c>
      <c r="T3128" s="292">
        <v>0</v>
      </c>
      <c r="U3128" s="292">
        <v>0</v>
      </c>
      <c r="V3128" s="394">
        <v>0</v>
      </c>
    </row>
    <row r="3129" spans="1:22">
      <c r="A3129" s="276"/>
      <c r="B3129" s="276"/>
      <c r="C3129" s="276"/>
      <c r="D3129" s="276"/>
      <c r="E3129" s="276"/>
      <c r="F3129" s="281"/>
      <c r="G3129" s="283" t="s">
        <v>25</v>
      </c>
      <c r="H3129" s="284"/>
      <c r="I3129" s="293"/>
      <c r="J3129" s="294"/>
      <c r="K3129" s="294"/>
      <c r="L3129" s="294"/>
      <c r="M3129" s="294"/>
      <c r="N3129" s="294"/>
      <c r="O3129" s="294"/>
      <c r="P3129" s="294"/>
      <c r="Q3129" s="294"/>
      <c r="R3129" s="294"/>
      <c r="S3129" s="294">
        <v>1</v>
      </c>
      <c r="T3129" s="294">
        <v>1</v>
      </c>
      <c r="U3129" s="294">
        <v>1</v>
      </c>
      <c r="V3129" s="395">
        <v>1</v>
      </c>
    </row>
    <row r="3130" spans="1:22">
      <c r="A3130" s="276"/>
      <c r="B3130" s="276"/>
      <c r="C3130" s="276"/>
      <c r="D3130" s="276"/>
      <c r="E3130" s="276"/>
      <c r="F3130" s="281"/>
      <c r="G3130" s="283" t="s">
        <v>20</v>
      </c>
      <c r="H3130" s="284"/>
      <c r="I3130" s="295"/>
      <c r="J3130" s="296"/>
      <c r="K3130" s="296"/>
      <c r="L3130" s="296"/>
      <c r="M3130" s="296"/>
      <c r="N3130" s="296"/>
      <c r="O3130" s="296"/>
      <c r="P3130" s="296"/>
      <c r="Q3130" s="296"/>
      <c r="R3130" s="296"/>
      <c r="S3130" s="296">
        <v>0</v>
      </c>
      <c r="T3130" s="296">
        <v>0</v>
      </c>
      <c r="U3130" s="296">
        <v>0</v>
      </c>
      <c r="V3130" s="396">
        <v>0</v>
      </c>
    </row>
    <row r="3131" spans="1:22">
      <c r="A3131" s="361" t="s">
        <v>234</v>
      </c>
      <c r="B3131" s="361"/>
      <c r="C3131" s="361"/>
      <c r="D3131" s="276"/>
      <c r="E3131" s="276"/>
      <c r="F3131" s="281"/>
      <c r="G3131" s="285" t="s">
        <v>22</v>
      </c>
      <c r="H3131" s="286"/>
      <c r="I3131" s="297">
        <v>0</v>
      </c>
      <c r="J3131" s="297">
        <v>0</v>
      </c>
      <c r="K3131" s="297">
        <v>0</v>
      </c>
      <c r="L3131" s="297">
        <v>0</v>
      </c>
      <c r="M3131" s="297">
        <v>0</v>
      </c>
      <c r="N3131" s="298">
        <v>0</v>
      </c>
      <c r="O3131" s="298">
        <v>0</v>
      </c>
      <c r="P3131" s="298">
        <v>0</v>
      </c>
      <c r="Q3131" s="298">
        <f t="shared" ref="Q3131:V3131" si="1643">Q3128*Q3130</f>
        <v>0</v>
      </c>
      <c r="R3131" s="298">
        <f t="shared" si="1643"/>
        <v>0</v>
      </c>
      <c r="S3131" s="298">
        <f t="shared" si="1643"/>
        <v>0</v>
      </c>
      <c r="T3131" s="298">
        <f t="shared" si="1643"/>
        <v>0</v>
      </c>
      <c r="U3131" s="298">
        <f t="shared" si="1643"/>
        <v>0</v>
      </c>
      <c r="V3131" s="298">
        <f t="shared" si="1643"/>
        <v>0</v>
      </c>
    </row>
    <row r="3132" spans="1:22">
      <c r="A3132" s="276"/>
      <c r="B3132" s="276"/>
      <c r="C3132" s="276"/>
      <c r="D3132" s="276"/>
      <c r="E3132" s="276"/>
      <c r="F3132" s="281"/>
      <c r="G3132" s="281"/>
      <c r="H3132" s="281"/>
      <c r="I3132" s="299"/>
      <c r="J3132" s="299"/>
      <c r="K3132" s="299"/>
      <c r="L3132" s="299"/>
      <c r="M3132" s="299"/>
      <c r="N3132" s="300"/>
      <c r="O3132" s="300"/>
      <c r="P3132" s="300"/>
      <c r="Q3132" s="300"/>
      <c r="R3132" s="300"/>
      <c r="S3132" s="300"/>
      <c r="T3132" s="300"/>
      <c r="U3132" s="300"/>
      <c r="V3132" s="300"/>
    </row>
    <row r="3133" spans="1:22" ht="18">
      <c r="A3133" s="276"/>
      <c r="B3133" s="276"/>
      <c r="C3133" s="276"/>
      <c r="D3133" s="276"/>
      <c r="E3133" s="276"/>
      <c r="F3133" s="282" t="s">
        <v>118</v>
      </c>
      <c r="G3133" s="281"/>
      <c r="H3133" s="281"/>
      <c r="I3133" s="290">
        <v>2011</v>
      </c>
      <c r="J3133" s="290">
        <f>I3133+1</f>
        <v>2012</v>
      </c>
      <c r="K3133" s="290">
        <f t="shared" ref="K3133" si="1644">J3133+1</f>
        <v>2013</v>
      </c>
      <c r="L3133" s="290">
        <f t="shared" ref="L3133" si="1645">K3133+1</f>
        <v>2014</v>
      </c>
      <c r="M3133" s="290">
        <f>L3133+1</f>
        <v>2015</v>
      </c>
      <c r="N3133" s="290">
        <f t="shared" ref="N3133" si="1646">M3133+1</f>
        <v>2016</v>
      </c>
      <c r="O3133" s="290">
        <f t="shared" ref="O3133" si="1647">N3133+1</f>
        <v>2017</v>
      </c>
      <c r="P3133" s="290">
        <f t="shared" ref="P3133" si="1648">O3133+1</f>
        <v>2018</v>
      </c>
      <c r="Q3133" s="290">
        <f t="shared" ref="Q3133" si="1649">P3133+1</f>
        <v>2019</v>
      </c>
      <c r="R3133" s="290">
        <f t="shared" ref="R3133" si="1650">Q3133+1</f>
        <v>2020</v>
      </c>
      <c r="S3133" s="290">
        <f>R3133+1</f>
        <v>2021</v>
      </c>
      <c r="T3133" s="290">
        <f>S3133+1</f>
        <v>2022</v>
      </c>
      <c r="U3133" s="290">
        <f>T3133+1</f>
        <v>2023</v>
      </c>
      <c r="V3133" s="290">
        <f>U3133+1</f>
        <v>2024</v>
      </c>
    </row>
    <row r="3134" spans="1:22">
      <c r="A3134" s="276"/>
      <c r="B3134" s="276"/>
      <c r="C3134" s="276"/>
      <c r="D3134" s="276"/>
      <c r="E3134" s="276"/>
      <c r="F3134" s="281"/>
      <c r="G3134" s="283" t="s">
        <v>10</v>
      </c>
      <c r="H3134" s="284"/>
      <c r="I3134" s="301">
        <f>IF($J67= "Eligible", I3131 * 'Facility Detail'!$G$3472, 0 )</f>
        <v>0</v>
      </c>
      <c r="J3134" s="302">
        <f>IF($J67= "Eligible", J3131 * 'Facility Detail'!$G$3472, 0 )</f>
        <v>0</v>
      </c>
      <c r="K3134" s="302">
        <f>IF($J67= "Eligible", K3131 * 'Facility Detail'!$G$3472, 0 )</f>
        <v>0</v>
      </c>
      <c r="L3134" s="302">
        <f>IF($J67= "Eligible", L3131 * 'Facility Detail'!$G$3472, 0 )</f>
        <v>0</v>
      </c>
      <c r="M3134" s="302">
        <f>IF($J67= "Eligible", M3131 * 'Facility Detail'!$G$3472, 0 )</f>
        <v>0</v>
      </c>
      <c r="N3134" s="302">
        <f>IF($J67= "Eligible", N3131 * 'Facility Detail'!$G$3472, 0 )</f>
        <v>0</v>
      </c>
      <c r="O3134" s="302">
        <f>IF($J67= "Eligible", O3131 * 'Facility Detail'!$G$3472, 0 )</f>
        <v>0</v>
      </c>
      <c r="P3134" s="302">
        <f>IF($J67= "Eligible", P3131 * 'Facility Detail'!$G$3472, 0 )</f>
        <v>0</v>
      </c>
      <c r="Q3134" s="302">
        <f>IF($J67= "Eligible", Q3131 * 'Facility Detail'!$G$3472, 0 )</f>
        <v>0</v>
      </c>
      <c r="R3134" s="302">
        <f>IF($J67= "Eligible", R3131 * 'Facility Detail'!$G$3472, 0 )</f>
        <v>0</v>
      </c>
      <c r="S3134" s="302">
        <f>IF($J67= "Eligible", S3131 * 'Facility Detail'!$G$3472, 0 )</f>
        <v>0</v>
      </c>
      <c r="T3134" s="302">
        <f>IF($J67= "Eligible", T3131 * 'Facility Detail'!$G$3472, 0 )</f>
        <v>0</v>
      </c>
      <c r="U3134" s="302">
        <f>IF($J67= "Eligible", U3131 * 'Facility Detail'!$G$3472, 0 )</f>
        <v>0</v>
      </c>
      <c r="V3134" s="397">
        <f>IF($J67= "Eligible", V3131 * 'Facility Detail'!$G$3472, 0 )</f>
        <v>0</v>
      </c>
    </row>
    <row r="3135" spans="1:22">
      <c r="A3135" s="276"/>
      <c r="B3135" s="276"/>
      <c r="C3135" s="276"/>
      <c r="D3135" s="276"/>
      <c r="E3135" s="276"/>
      <c r="F3135" s="281"/>
      <c r="G3135" s="283" t="s">
        <v>6</v>
      </c>
      <c r="H3135" s="284"/>
      <c r="I3135" s="303">
        <f t="shared" ref="I3135:V3135" si="1651">IF($K67= "Eligible", I3131, 0 )</f>
        <v>0</v>
      </c>
      <c r="J3135" s="304">
        <f t="shared" si="1651"/>
        <v>0</v>
      </c>
      <c r="K3135" s="304">
        <f t="shared" si="1651"/>
        <v>0</v>
      </c>
      <c r="L3135" s="304">
        <f t="shared" si="1651"/>
        <v>0</v>
      </c>
      <c r="M3135" s="304">
        <f t="shared" si="1651"/>
        <v>0</v>
      </c>
      <c r="N3135" s="304">
        <f t="shared" si="1651"/>
        <v>0</v>
      </c>
      <c r="O3135" s="304">
        <f t="shared" si="1651"/>
        <v>0</v>
      </c>
      <c r="P3135" s="304">
        <f t="shared" si="1651"/>
        <v>0</v>
      </c>
      <c r="Q3135" s="304">
        <f t="shared" si="1651"/>
        <v>0</v>
      </c>
      <c r="R3135" s="304">
        <f t="shared" si="1651"/>
        <v>0</v>
      </c>
      <c r="S3135" s="304">
        <f t="shared" si="1651"/>
        <v>0</v>
      </c>
      <c r="T3135" s="304">
        <f t="shared" si="1651"/>
        <v>0</v>
      </c>
      <c r="U3135" s="304">
        <f t="shared" si="1651"/>
        <v>0</v>
      </c>
      <c r="V3135" s="398">
        <f t="shared" si="1651"/>
        <v>0</v>
      </c>
    </row>
    <row r="3136" spans="1:22">
      <c r="A3136" s="276"/>
      <c r="B3136" s="276"/>
      <c r="C3136" s="276"/>
      <c r="D3136" s="276"/>
      <c r="E3136" s="276"/>
      <c r="F3136" s="281"/>
      <c r="G3136" s="285" t="s">
        <v>120</v>
      </c>
      <c r="H3136" s="286"/>
      <c r="I3136" s="305">
        <f>SUM(I3134:I3135)</f>
        <v>0</v>
      </c>
      <c r="J3136" s="306">
        <f t="shared" ref="J3136:S3136" si="1652">SUM(J3134:J3135)</f>
        <v>0</v>
      </c>
      <c r="K3136" s="306">
        <f t="shared" si="1652"/>
        <v>0</v>
      </c>
      <c r="L3136" s="306">
        <f t="shared" si="1652"/>
        <v>0</v>
      </c>
      <c r="M3136" s="306">
        <f t="shared" si="1652"/>
        <v>0</v>
      </c>
      <c r="N3136" s="306">
        <f t="shared" si="1652"/>
        <v>0</v>
      </c>
      <c r="O3136" s="306">
        <f t="shared" si="1652"/>
        <v>0</v>
      </c>
      <c r="P3136" s="306">
        <f t="shared" si="1652"/>
        <v>0</v>
      </c>
      <c r="Q3136" s="306">
        <f t="shared" si="1652"/>
        <v>0</v>
      </c>
      <c r="R3136" s="306">
        <f t="shared" si="1652"/>
        <v>0</v>
      </c>
      <c r="S3136" s="306">
        <f t="shared" si="1652"/>
        <v>0</v>
      </c>
      <c r="T3136" s="306">
        <f t="shared" ref="T3136:U3136" si="1653">SUM(T3134:T3135)</f>
        <v>0</v>
      </c>
      <c r="U3136" s="306">
        <f t="shared" si="1653"/>
        <v>0</v>
      </c>
      <c r="V3136" s="306">
        <f t="shared" ref="V3136" si="1654">SUM(V3134:V3135)</f>
        <v>0</v>
      </c>
    </row>
    <row r="3137" spans="1:22">
      <c r="A3137" s="276"/>
      <c r="B3137" s="276"/>
      <c r="C3137" s="276"/>
      <c r="D3137" s="276"/>
      <c r="E3137" s="276"/>
      <c r="F3137" s="281"/>
      <c r="G3137" s="281"/>
      <c r="H3137" s="281"/>
      <c r="I3137" s="307"/>
      <c r="J3137" s="308"/>
      <c r="K3137" s="308"/>
      <c r="L3137" s="308"/>
      <c r="M3137" s="308"/>
      <c r="N3137" s="308"/>
      <c r="O3137" s="308"/>
      <c r="P3137" s="308"/>
      <c r="Q3137" s="308"/>
      <c r="R3137" s="308"/>
      <c r="S3137" s="308"/>
      <c r="T3137" s="308"/>
      <c r="U3137" s="308"/>
      <c r="V3137" s="308"/>
    </row>
    <row r="3138" spans="1:22" ht="18">
      <c r="A3138" s="276"/>
      <c r="B3138" s="276"/>
      <c r="C3138" s="276"/>
      <c r="D3138" s="276"/>
      <c r="E3138" s="276"/>
      <c r="F3138" s="282" t="s">
        <v>30</v>
      </c>
      <c r="G3138" s="281"/>
      <c r="H3138" s="281"/>
      <c r="I3138" s="290">
        <v>2011</v>
      </c>
      <c r="J3138" s="290">
        <f>I3138+1</f>
        <v>2012</v>
      </c>
      <c r="K3138" s="290">
        <f t="shared" ref="K3138" si="1655">J3138+1</f>
        <v>2013</v>
      </c>
      <c r="L3138" s="290">
        <f t="shared" ref="L3138" si="1656">K3138+1</f>
        <v>2014</v>
      </c>
      <c r="M3138" s="290">
        <f>L3138+1</f>
        <v>2015</v>
      </c>
      <c r="N3138" s="290">
        <f t="shared" ref="N3138" si="1657">M3138+1</f>
        <v>2016</v>
      </c>
      <c r="O3138" s="290">
        <f t="shared" ref="O3138" si="1658">N3138+1</f>
        <v>2017</v>
      </c>
      <c r="P3138" s="290">
        <f t="shared" ref="P3138" si="1659">O3138+1</f>
        <v>2018</v>
      </c>
      <c r="Q3138" s="290">
        <f t="shared" ref="Q3138" si="1660">P3138+1</f>
        <v>2019</v>
      </c>
      <c r="R3138" s="290">
        <f t="shared" ref="R3138" si="1661">Q3138+1</f>
        <v>2020</v>
      </c>
      <c r="S3138" s="290">
        <f>R3138+1</f>
        <v>2021</v>
      </c>
      <c r="T3138" s="290">
        <f>S3138+1</f>
        <v>2022</v>
      </c>
      <c r="U3138" s="290">
        <f>T3138+1</f>
        <v>2023</v>
      </c>
      <c r="V3138" s="290">
        <f>U3138+1</f>
        <v>2024</v>
      </c>
    </row>
    <row r="3139" spans="1:22">
      <c r="A3139" s="276"/>
      <c r="B3139" s="276"/>
      <c r="C3139" s="276"/>
      <c r="D3139" s="276"/>
      <c r="E3139" s="276"/>
      <c r="F3139" s="281"/>
      <c r="G3139" s="283" t="s">
        <v>47</v>
      </c>
      <c r="H3139" s="284"/>
      <c r="I3139" s="309"/>
      <c r="J3139" s="310"/>
      <c r="K3139" s="310"/>
      <c r="L3139" s="310"/>
      <c r="M3139" s="310"/>
      <c r="N3139" s="310"/>
      <c r="O3139" s="310"/>
      <c r="P3139" s="310"/>
      <c r="Q3139" s="310"/>
      <c r="R3139" s="310"/>
      <c r="S3139" s="310"/>
      <c r="T3139" s="310"/>
      <c r="U3139" s="310"/>
      <c r="V3139" s="399"/>
    </row>
    <row r="3140" spans="1:22">
      <c r="A3140" s="276"/>
      <c r="B3140" s="276"/>
      <c r="C3140" s="276"/>
      <c r="D3140" s="276"/>
      <c r="E3140" s="276"/>
      <c r="F3140" s="281"/>
      <c r="G3140" s="287" t="s">
        <v>23</v>
      </c>
      <c r="H3140" s="288"/>
      <c r="I3140" s="311"/>
      <c r="J3140" s="312"/>
      <c r="K3140" s="312"/>
      <c r="L3140" s="312"/>
      <c r="M3140" s="312"/>
      <c r="N3140" s="312"/>
      <c r="O3140" s="312"/>
      <c r="P3140" s="312"/>
      <c r="Q3140" s="312"/>
      <c r="R3140" s="312"/>
      <c r="S3140" s="312"/>
      <c r="T3140" s="312"/>
      <c r="U3140" s="312"/>
      <c r="V3140" s="400"/>
    </row>
    <row r="3141" spans="1:22">
      <c r="A3141" s="276"/>
      <c r="B3141" s="276"/>
      <c r="C3141" s="276"/>
      <c r="D3141" s="276"/>
      <c r="E3141" s="276"/>
      <c r="F3141" s="281"/>
      <c r="G3141" s="287" t="s">
        <v>89</v>
      </c>
      <c r="H3141" s="289"/>
      <c r="I3141" s="313"/>
      <c r="J3141" s="314"/>
      <c r="K3141" s="314"/>
      <c r="L3141" s="314"/>
      <c r="M3141" s="314"/>
      <c r="N3141" s="314"/>
      <c r="O3141" s="314"/>
      <c r="P3141" s="314"/>
      <c r="Q3141" s="314"/>
      <c r="R3141" s="314"/>
      <c r="S3141" s="314"/>
      <c r="T3141" s="314"/>
      <c r="U3141" s="314"/>
      <c r="V3141" s="401"/>
    </row>
    <row r="3142" spans="1:22">
      <c r="A3142" s="276"/>
      <c r="B3142" s="276"/>
      <c r="C3142" s="276"/>
      <c r="D3142" s="276"/>
      <c r="E3142" s="276"/>
      <c r="F3142" s="281"/>
      <c r="G3142" s="285" t="s">
        <v>90</v>
      </c>
      <c r="H3142" s="281"/>
      <c r="I3142" s="315">
        <v>0</v>
      </c>
      <c r="J3142" s="315">
        <v>0</v>
      </c>
      <c r="K3142" s="315">
        <v>0</v>
      </c>
      <c r="L3142" s="315">
        <v>0</v>
      </c>
      <c r="M3142" s="315">
        <v>0</v>
      </c>
      <c r="N3142" s="315">
        <v>0</v>
      </c>
      <c r="O3142" s="315">
        <v>0</v>
      </c>
      <c r="P3142" s="315">
        <v>0</v>
      </c>
      <c r="Q3142" s="315">
        <v>0</v>
      </c>
      <c r="R3142" s="315">
        <v>0</v>
      </c>
      <c r="S3142" s="315">
        <v>0</v>
      </c>
      <c r="T3142" s="315">
        <v>0</v>
      </c>
      <c r="U3142" s="409">
        <v>0</v>
      </c>
      <c r="V3142" s="315">
        <v>0</v>
      </c>
    </row>
    <row r="3143" spans="1:22">
      <c r="A3143" s="276"/>
      <c r="B3143" s="276"/>
      <c r="C3143" s="276"/>
      <c r="D3143" s="276"/>
      <c r="E3143" s="276"/>
      <c r="F3143" s="281"/>
      <c r="G3143" s="286"/>
      <c r="H3143" s="281"/>
      <c r="I3143" s="315"/>
      <c r="J3143" s="315"/>
      <c r="K3143" s="315"/>
      <c r="L3143" s="316"/>
      <c r="M3143" s="316"/>
      <c r="N3143" s="316"/>
      <c r="O3143" s="316"/>
      <c r="P3143" s="316"/>
      <c r="Q3143" s="316"/>
      <c r="R3143" s="316"/>
      <c r="S3143" s="316"/>
      <c r="T3143" s="316"/>
      <c r="U3143" s="316"/>
      <c r="V3143" s="316"/>
    </row>
    <row r="3144" spans="1:22" ht="18">
      <c r="A3144" s="276"/>
      <c r="B3144" s="276"/>
      <c r="C3144" s="276"/>
      <c r="D3144" s="276"/>
      <c r="E3144" s="276"/>
      <c r="F3144" s="282" t="s">
        <v>100</v>
      </c>
      <c r="G3144" s="281"/>
      <c r="H3144" s="281"/>
      <c r="I3144" s="290">
        <f>'Facility Detail'!$G$3475</f>
        <v>2011</v>
      </c>
      <c r="J3144" s="290">
        <f>I3144+1</f>
        <v>2012</v>
      </c>
      <c r="K3144" s="290">
        <f t="shared" ref="K3144" si="1662">J3144+1</f>
        <v>2013</v>
      </c>
      <c r="L3144" s="290">
        <f t="shared" ref="L3144" si="1663">K3144+1</f>
        <v>2014</v>
      </c>
      <c r="M3144" s="290">
        <f>L3144+1</f>
        <v>2015</v>
      </c>
      <c r="N3144" s="290">
        <f t="shared" ref="N3144" si="1664">M3144+1</f>
        <v>2016</v>
      </c>
      <c r="O3144" s="290">
        <f t="shared" ref="O3144" si="1665">N3144+1</f>
        <v>2017</v>
      </c>
      <c r="P3144" s="290">
        <f t="shared" ref="P3144" si="1666">O3144+1</f>
        <v>2018</v>
      </c>
      <c r="Q3144" s="290">
        <f t="shared" ref="Q3144" si="1667">P3144+1</f>
        <v>2019</v>
      </c>
      <c r="R3144" s="290">
        <f t="shared" ref="R3144" si="1668">Q3144+1</f>
        <v>2020</v>
      </c>
      <c r="S3144" s="290">
        <f>R3144+1</f>
        <v>2021</v>
      </c>
      <c r="T3144" s="290">
        <f>S3144+1</f>
        <v>2022</v>
      </c>
      <c r="U3144" s="290">
        <f>T3144+1</f>
        <v>2023</v>
      </c>
      <c r="V3144" s="290">
        <f>U3144+1</f>
        <v>2024</v>
      </c>
    </row>
    <row r="3145" spans="1:22">
      <c r="A3145" s="276"/>
      <c r="B3145" s="276"/>
      <c r="C3145" s="276"/>
      <c r="D3145" s="276"/>
      <c r="E3145" s="276"/>
      <c r="F3145" s="281"/>
      <c r="G3145" s="283" t="s">
        <v>68</v>
      </c>
      <c r="H3145" s="284"/>
      <c r="I3145" s="291"/>
      <c r="J3145" s="317">
        <f>I3145</f>
        <v>0</v>
      </c>
      <c r="K3145" s="318"/>
      <c r="L3145" s="318"/>
      <c r="M3145" s="318"/>
      <c r="N3145" s="318"/>
      <c r="O3145" s="318"/>
      <c r="P3145" s="318"/>
      <c r="Q3145" s="318"/>
      <c r="R3145" s="318"/>
      <c r="S3145" s="318"/>
      <c r="T3145" s="348"/>
      <c r="U3145" s="348"/>
      <c r="V3145" s="402"/>
    </row>
    <row r="3146" spans="1:22">
      <c r="A3146" s="276"/>
      <c r="B3146" s="276"/>
      <c r="C3146" s="276"/>
      <c r="D3146" s="276"/>
      <c r="E3146" s="276"/>
      <c r="F3146" s="281"/>
      <c r="G3146" s="283" t="s">
        <v>69</v>
      </c>
      <c r="H3146" s="284"/>
      <c r="I3146" s="319">
        <f>J3146</f>
        <v>0</v>
      </c>
      <c r="J3146" s="320"/>
      <c r="K3146" s="321"/>
      <c r="L3146" s="321"/>
      <c r="M3146" s="321"/>
      <c r="N3146" s="321"/>
      <c r="O3146" s="321"/>
      <c r="P3146" s="321"/>
      <c r="Q3146" s="321"/>
      <c r="R3146" s="321"/>
      <c r="S3146" s="321"/>
      <c r="T3146" s="349"/>
      <c r="U3146" s="349"/>
      <c r="V3146" s="403"/>
    </row>
    <row r="3147" spans="1:22">
      <c r="A3147" s="276"/>
      <c r="B3147" s="276"/>
      <c r="C3147" s="276"/>
      <c r="D3147" s="276"/>
      <c r="E3147" s="276"/>
      <c r="F3147" s="281"/>
      <c r="G3147" s="283" t="s">
        <v>70</v>
      </c>
      <c r="H3147" s="284"/>
      <c r="I3147" s="322"/>
      <c r="J3147" s="320">
        <f>J3131</f>
        <v>0</v>
      </c>
      <c r="K3147" s="323">
        <f>J3147</f>
        <v>0</v>
      </c>
      <c r="L3147" s="321"/>
      <c r="M3147" s="321"/>
      <c r="N3147" s="321"/>
      <c r="O3147" s="321"/>
      <c r="P3147" s="321"/>
      <c r="Q3147" s="321"/>
      <c r="R3147" s="321"/>
      <c r="S3147" s="321"/>
      <c r="T3147" s="349"/>
      <c r="U3147" s="349"/>
      <c r="V3147" s="403"/>
    </row>
    <row r="3148" spans="1:22">
      <c r="A3148" s="276"/>
      <c r="B3148" s="276"/>
      <c r="C3148" s="276"/>
      <c r="D3148" s="276"/>
      <c r="E3148" s="276"/>
      <c r="F3148" s="281"/>
      <c r="G3148" s="283" t="s">
        <v>71</v>
      </c>
      <c r="H3148" s="284"/>
      <c r="I3148" s="322"/>
      <c r="J3148" s="323">
        <f>K3148</f>
        <v>0</v>
      </c>
      <c r="K3148" s="320"/>
      <c r="L3148" s="321"/>
      <c r="M3148" s="321"/>
      <c r="N3148" s="321"/>
      <c r="O3148" s="321"/>
      <c r="P3148" s="321"/>
      <c r="Q3148" s="321"/>
      <c r="R3148" s="321"/>
      <c r="S3148" s="321"/>
      <c r="T3148" s="349"/>
      <c r="U3148" s="349"/>
      <c r="V3148" s="403"/>
    </row>
    <row r="3149" spans="1:22">
      <c r="A3149" s="276"/>
      <c r="B3149" s="276"/>
      <c r="C3149" s="276"/>
      <c r="D3149" s="276"/>
      <c r="E3149" s="276"/>
      <c r="F3149" s="281"/>
      <c r="G3149" s="283" t="s">
        <v>170</v>
      </c>
      <c r="H3149" s="281"/>
      <c r="I3149" s="322"/>
      <c r="J3149" s="324"/>
      <c r="K3149" s="320">
        <f>K3131</f>
        <v>0</v>
      </c>
      <c r="L3149" s="325">
        <f>K3149</f>
        <v>0</v>
      </c>
      <c r="M3149" s="321"/>
      <c r="N3149" s="321"/>
      <c r="O3149" s="321"/>
      <c r="P3149" s="321"/>
      <c r="Q3149" s="321"/>
      <c r="R3149" s="321"/>
      <c r="S3149" s="321"/>
      <c r="T3149" s="350"/>
      <c r="U3149" s="350"/>
      <c r="V3149" s="404"/>
    </row>
    <row r="3150" spans="1:22">
      <c r="A3150" s="276"/>
      <c r="B3150" s="276"/>
      <c r="C3150" s="276"/>
      <c r="D3150" s="276"/>
      <c r="E3150" s="276"/>
      <c r="F3150" s="281"/>
      <c r="G3150" s="283" t="s">
        <v>171</v>
      </c>
      <c r="H3150" s="281"/>
      <c r="I3150" s="322"/>
      <c r="J3150" s="324"/>
      <c r="K3150" s="323">
        <f>L3150</f>
        <v>0</v>
      </c>
      <c r="L3150" s="320"/>
      <c r="M3150" s="321"/>
      <c r="N3150" s="321"/>
      <c r="O3150" s="321"/>
      <c r="P3150" s="321"/>
      <c r="Q3150" s="321"/>
      <c r="R3150" s="321"/>
      <c r="S3150" s="321"/>
      <c r="T3150" s="350"/>
      <c r="U3150" s="350"/>
      <c r="V3150" s="404"/>
    </row>
    <row r="3151" spans="1:22">
      <c r="A3151" s="276"/>
      <c r="B3151" s="276"/>
      <c r="C3151" s="276"/>
      <c r="D3151" s="276"/>
      <c r="E3151" s="276"/>
      <c r="F3151" s="281"/>
      <c r="G3151" s="283" t="s">
        <v>172</v>
      </c>
      <c r="H3151" s="281"/>
      <c r="I3151" s="322"/>
      <c r="J3151" s="324"/>
      <c r="K3151" s="324"/>
      <c r="L3151" s="320">
        <f>L3131</f>
        <v>0</v>
      </c>
      <c r="M3151" s="325">
        <f>L3151</f>
        <v>0</v>
      </c>
      <c r="N3151" s="324"/>
      <c r="O3151" s="321"/>
      <c r="P3151" s="321"/>
      <c r="Q3151" s="321"/>
      <c r="R3151" s="321"/>
      <c r="S3151" s="321"/>
      <c r="T3151" s="350"/>
      <c r="U3151" s="350"/>
      <c r="V3151" s="404"/>
    </row>
    <row r="3152" spans="1:22">
      <c r="A3152" s="276"/>
      <c r="B3152" s="276"/>
      <c r="C3152" s="276"/>
      <c r="D3152" s="276"/>
      <c r="E3152" s="276"/>
      <c r="F3152" s="281"/>
      <c r="G3152" s="283" t="s">
        <v>173</v>
      </c>
      <c r="H3152" s="281"/>
      <c r="I3152" s="322"/>
      <c r="J3152" s="324"/>
      <c r="K3152" s="324"/>
      <c r="L3152" s="323"/>
      <c r="M3152" s="320"/>
      <c r="N3152" s="324"/>
      <c r="O3152" s="321"/>
      <c r="P3152" s="321"/>
      <c r="Q3152" s="321"/>
      <c r="R3152" s="321"/>
      <c r="S3152" s="321"/>
      <c r="T3152" s="350"/>
      <c r="U3152" s="350"/>
      <c r="V3152" s="404"/>
    </row>
    <row r="3153" spans="1:22">
      <c r="A3153" s="276"/>
      <c r="B3153" s="276"/>
      <c r="C3153" s="276"/>
      <c r="D3153" s="276"/>
      <c r="E3153" s="276"/>
      <c r="F3153" s="281"/>
      <c r="G3153" s="283" t="s">
        <v>174</v>
      </c>
      <c r="H3153" s="281"/>
      <c r="I3153" s="322"/>
      <c r="J3153" s="324"/>
      <c r="K3153" s="324"/>
      <c r="L3153" s="324"/>
      <c r="M3153" s="320">
        <v>0</v>
      </c>
      <c r="N3153" s="325">
        <f>M3153</f>
        <v>0</v>
      </c>
      <c r="O3153" s="321"/>
      <c r="P3153" s="321"/>
      <c r="Q3153" s="321"/>
      <c r="R3153" s="321"/>
      <c r="S3153" s="321"/>
      <c r="T3153" s="350"/>
      <c r="U3153" s="350"/>
      <c r="V3153" s="404"/>
    </row>
    <row r="3154" spans="1:22">
      <c r="A3154" s="276"/>
      <c r="B3154" s="276"/>
      <c r="C3154" s="276"/>
      <c r="D3154" s="276"/>
      <c r="E3154" s="276"/>
      <c r="F3154" s="281"/>
      <c r="G3154" s="283" t="s">
        <v>175</v>
      </c>
      <c r="H3154" s="281"/>
      <c r="I3154" s="322"/>
      <c r="J3154" s="324"/>
      <c r="K3154" s="324"/>
      <c r="L3154" s="324"/>
      <c r="M3154" s="323"/>
      <c r="N3154" s="320"/>
      <c r="O3154" s="321"/>
      <c r="P3154" s="321"/>
      <c r="Q3154" s="321"/>
      <c r="R3154" s="321"/>
      <c r="S3154" s="321"/>
      <c r="T3154" s="350"/>
      <c r="U3154" s="350"/>
      <c r="V3154" s="404"/>
    </row>
    <row r="3155" spans="1:22">
      <c r="A3155" s="276"/>
      <c r="B3155" s="276"/>
      <c r="C3155" s="276"/>
      <c r="D3155" s="276"/>
      <c r="E3155" s="276"/>
      <c r="F3155" s="281"/>
      <c r="G3155" s="283" t="s">
        <v>176</v>
      </c>
      <c r="H3155" s="281"/>
      <c r="I3155" s="322"/>
      <c r="J3155" s="324"/>
      <c r="K3155" s="324"/>
      <c r="L3155" s="324"/>
      <c r="M3155" s="324"/>
      <c r="N3155" s="326">
        <f>N3131</f>
        <v>0</v>
      </c>
      <c r="O3155" s="327">
        <f>N3155</f>
        <v>0</v>
      </c>
      <c r="P3155" s="321"/>
      <c r="Q3155" s="321"/>
      <c r="R3155" s="321"/>
      <c r="S3155" s="321"/>
      <c r="T3155" s="350"/>
      <c r="U3155" s="350"/>
      <c r="V3155" s="404"/>
    </row>
    <row r="3156" spans="1:22">
      <c r="A3156" s="276"/>
      <c r="B3156" s="276"/>
      <c r="C3156" s="276"/>
      <c r="D3156" s="276"/>
      <c r="E3156" s="276"/>
      <c r="F3156" s="281"/>
      <c r="G3156" s="283" t="s">
        <v>167</v>
      </c>
      <c r="H3156" s="281"/>
      <c r="I3156" s="322"/>
      <c r="J3156" s="324"/>
      <c r="K3156" s="324"/>
      <c r="L3156" s="324"/>
      <c r="M3156" s="324"/>
      <c r="N3156" s="328"/>
      <c r="O3156" s="329"/>
      <c r="P3156" s="321"/>
      <c r="Q3156" s="321"/>
      <c r="R3156" s="321"/>
      <c r="S3156" s="321"/>
      <c r="T3156" s="350"/>
      <c r="U3156" s="350"/>
      <c r="V3156" s="404"/>
    </row>
    <row r="3157" spans="1:22">
      <c r="A3157" s="276"/>
      <c r="B3157" s="276"/>
      <c r="C3157" s="276"/>
      <c r="D3157" s="276"/>
      <c r="E3157" s="276"/>
      <c r="F3157" s="281"/>
      <c r="G3157" s="283" t="s">
        <v>168</v>
      </c>
      <c r="H3157" s="281"/>
      <c r="I3157" s="322"/>
      <c r="J3157" s="324"/>
      <c r="K3157" s="324"/>
      <c r="L3157" s="324"/>
      <c r="M3157" s="324"/>
      <c r="N3157" s="324"/>
      <c r="O3157" s="329">
        <f>O3131</f>
        <v>0</v>
      </c>
      <c r="P3157" s="327">
        <f>O3157</f>
        <v>0</v>
      </c>
      <c r="Q3157" s="321"/>
      <c r="R3157" s="321"/>
      <c r="S3157" s="321"/>
      <c r="T3157" s="350"/>
      <c r="U3157" s="350"/>
      <c r="V3157" s="404"/>
    </row>
    <row r="3158" spans="1:22">
      <c r="A3158" s="276"/>
      <c r="B3158" s="276"/>
      <c r="C3158" s="276"/>
      <c r="D3158" s="276"/>
      <c r="E3158" s="276"/>
      <c r="F3158" s="281"/>
      <c r="G3158" s="283" t="s">
        <v>185</v>
      </c>
      <c r="H3158" s="281"/>
      <c r="I3158" s="322"/>
      <c r="J3158" s="324"/>
      <c r="K3158" s="324"/>
      <c r="L3158" s="324"/>
      <c r="M3158" s="324"/>
      <c r="N3158" s="324"/>
      <c r="O3158" s="327"/>
      <c r="P3158" s="329"/>
      <c r="Q3158" s="321"/>
      <c r="R3158" s="321"/>
      <c r="S3158" s="321"/>
      <c r="T3158" s="350"/>
      <c r="U3158" s="350"/>
      <c r="V3158" s="404"/>
    </row>
    <row r="3159" spans="1:22">
      <c r="A3159" s="276"/>
      <c r="B3159" s="276"/>
      <c r="C3159" s="276"/>
      <c r="D3159" s="276"/>
      <c r="E3159" s="276"/>
      <c r="F3159" s="281"/>
      <c r="G3159" s="283" t="s">
        <v>186</v>
      </c>
      <c r="H3159" s="281"/>
      <c r="I3159" s="322"/>
      <c r="J3159" s="324"/>
      <c r="K3159" s="324"/>
      <c r="L3159" s="324"/>
      <c r="M3159" s="324"/>
      <c r="N3159" s="324"/>
      <c r="O3159" s="324"/>
      <c r="P3159" s="329"/>
      <c r="Q3159" s="323">
        <f>P3159</f>
        <v>0</v>
      </c>
      <c r="R3159" s="321"/>
      <c r="S3159" s="321"/>
      <c r="T3159" s="350"/>
      <c r="U3159" s="350"/>
      <c r="V3159" s="404"/>
    </row>
    <row r="3160" spans="1:22">
      <c r="A3160" s="276"/>
      <c r="B3160" s="276"/>
      <c r="C3160" s="276"/>
      <c r="D3160" s="276"/>
      <c r="E3160" s="276"/>
      <c r="F3160" s="281"/>
      <c r="G3160" s="283" t="s">
        <v>187</v>
      </c>
      <c r="H3160" s="281"/>
      <c r="I3160" s="322"/>
      <c r="J3160" s="324"/>
      <c r="K3160" s="324"/>
      <c r="L3160" s="324"/>
      <c r="M3160" s="324"/>
      <c r="N3160" s="324"/>
      <c r="O3160" s="324"/>
      <c r="P3160" s="327"/>
      <c r="Q3160" s="330"/>
      <c r="R3160" s="321"/>
      <c r="S3160" s="321"/>
      <c r="T3160" s="350"/>
      <c r="U3160" s="350"/>
      <c r="V3160" s="404"/>
    </row>
    <row r="3161" spans="1:22">
      <c r="A3161" s="276"/>
      <c r="B3161" s="276"/>
      <c r="C3161" s="276"/>
      <c r="D3161" s="276"/>
      <c r="E3161" s="276"/>
      <c r="F3161" s="281"/>
      <c r="G3161" s="283" t="s">
        <v>188</v>
      </c>
      <c r="H3161" s="281"/>
      <c r="I3161" s="322"/>
      <c r="J3161" s="324"/>
      <c r="K3161" s="324"/>
      <c r="L3161" s="324"/>
      <c r="M3161" s="324"/>
      <c r="N3161" s="324"/>
      <c r="O3161" s="324"/>
      <c r="P3161" s="324"/>
      <c r="Q3161" s="329"/>
      <c r="R3161" s="331">
        <f>Q3161</f>
        <v>0</v>
      </c>
      <c r="S3161" s="321"/>
      <c r="T3161" s="350"/>
      <c r="U3161" s="350"/>
      <c r="V3161" s="404"/>
    </row>
    <row r="3162" spans="1:22">
      <c r="A3162" s="276"/>
      <c r="B3162" s="276"/>
      <c r="C3162" s="276"/>
      <c r="D3162" s="276"/>
      <c r="E3162" s="276"/>
      <c r="F3162" s="281"/>
      <c r="G3162" s="283" t="s">
        <v>189</v>
      </c>
      <c r="H3162" s="281"/>
      <c r="I3162" s="322"/>
      <c r="J3162" s="324"/>
      <c r="K3162" s="324"/>
      <c r="L3162" s="324"/>
      <c r="M3162" s="324"/>
      <c r="N3162" s="324"/>
      <c r="O3162" s="324"/>
      <c r="P3162" s="324"/>
      <c r="Q3162" s="331">
        <f>R3131</f>
        <v>0</v>
      </c>
      <c r="R3162" s="332">
        <f>Q3162</f>
        <v>0</v>
      </c>
      <c r="S3162" s="321"/>
      <c r="T3162" s="350"/>
      <c r="U3162" s="350"/>
      <c r="V3162" s="404"/>
    </row>
    <row r="3163" spans="1:22">
      <c r="A3163" s="276"/>
      <c r="B3163" s="276"/>
      <c r="C3163" s="276"/>
      <c r="D3163" s="276"/>
      <c r="E3163" s="276"/>
      <c r="F3163" s="281"/>
      <c r="G3163" s="283" t="s">
        <v>190</v>
      </c>
      <c r="H3163" s="281"/>
      <c r="I3163" s="322"/>
      <c r="J3163" s="324"/>
      <c r="K3163" s="324"/>
      <c r="L3163" s="324"/>
      <c r="M3163" s="324"/>
      <c r="N3163" s="324"/>
      <c r="O3163" s="324"/>
      <c r="P3163" s="324"/>
      <c r="Q3163" s="324"/>
      <c r="R3163" s="332"/>
      <c r="S3163" s="331">
        <f>R3163</f>
        <v>0</v>
      </c>
      <c r="T3163" s="350"/>
      <c r="U3163" s="350"/>
      <c r="V3163" s="404"/>
    </row>
    <row r="3164" spans="1:22">
      <c r="A3164" s="276"/>
      <c r="B3164" s="276"/>
      <c r="C3164" s="276"/>
      <c r="D3164" s="276"/>
      <c r="E3164" s="276"/>
      <c r="F3164" s="281"/>
      <c r="G3164" s="283" t="s">
        <v>199</v>
      </c>
      <c r="H3164" s="281"/>
      <c r="I3164" s="322"/>
      <c r="J3164" s="324"/>
      <c r="K3164" s="324"/>
      <c r="L3164" s="324"/>
      <c r="M3164" s="324"/>
      <c r="N3164" s="324"/>
      <c r="O3164" s="324"/>
      <c r="P3164" s="324"/>
      <c r="Q3164" s="324"/>
      <c r="R3164" s="327"/>
      <c r="S3164" s="332">
        <v>0</v>
      </c>
      <c r="T3164" s="350"/>
      <c r="U3164" s="350"/>
      <c r="V3164" s="404"/>
    </row>
    <row r="3165" spans="1:22">
      <c r="A3165" s="276"/>
      <c r="B3165" s="276"/>
      <c r="C3165" s="276"/>
      <c r="D3165" s="276"/>
      <c r="E3165" s="276"/>
      <c r="F3165" s="281"/>
      <c r="G3165" s="283" t="s">
        <v>200</v>
      </c>
      <c r="H3165" s="281"/>
      <c r="I3165" s="322"/>
      <c r="J3165" s="324"/>
      <c r="K3165" s="324"/>
      <c r="L3165" s="324"/>
      <c r="M3165" s="324"/>
      <c r="N3165" s="324"/>
      <c r="O3165" s="324"/>
      <c r="P3165" s="324"/>
      <c r="Q3165" s="324"/>
      <c r="R3165" s="324"/>
      <c r="S3165" s="332">
        <v>0</v>
      </c>
      <c r="T3165" s="331">
        <f>S3165</f>
        <v>0</v>
      </c>
      <c r="U3165" s="350"/>
      <c r="V3165" s="404"/>
    </row>
    <row r="3166" spans="1:22">
      <c r="A3166" s="276"/>
      <c r="B3166" s="276"/>
      <c r="C3166" s="276"/>
      <c r="D3166" s="276"/>
      <c r="E3166" s="276"/>
      <c r="F3166" s="281"/>
      <c r="G3166" s="283" t="s">
        <v>308</v>
      </c>
      <c r="H3166" s="281"/>
      <c r="I3166" s="322"/>
      <c r="J3166" s="324"/>
      <c r="K3166" s="324"/>
      <c r="L3166" s="324"/>
      <c r="M3166" s="324"/>
      <c r="N3166" s="324"/>
      <c r="O3166" s="324"/>
      <c r="P3166" s="324"/>
      <c r="Q3166" s="324"/>
      <c r="R3166" s="324"/>
      <c r="S3166" s="327">
        <f>T3166</f>
        <v>0</v>
      </c>
      <c r="T3166" s="332">
        <v>0</v>
      </c>
      <c r="U3166" s="350"/>
      <c r="V3166" s="404"/>
    </row>
    <row r="3167" spans="1:22">
      <c r="A3167" s="276"/>
      <c r="B3167" s="276"/>
      <c r="C3167" s="276"/>
      <c r="D3167" s="276"/>
      <c r="E3167" s="276"/>
      <c r="F3167" s="281"/>
      <c r="G3167" s="283" t="s">
        <v>307</v>
      </c>
      <c r="H3167" s="281"/>
      <c r="I3167" s="333"/>
      <c r="J3167" s="334"/>
      <c r="K3167" s="334"/>
      <c r="L3167" s="334"/>
      <c r="M3167" s="334"/>
      <c r="N3167" s="334"/>
      <c r="O3167" s="334"/>
      <c r="P3167" s="334"/>
      <c r="Q3167" s="334"/>
      <c r="R3167" s="334"/>
      <c r="S3167" s="334"/>
      <c r="T3167" s="332">
        <v>0</v>
      </c>
      <c r="U3167" s="331">
        <f>T3167</f>
        <v>0</v>
      </c>
      <c r="V3167" s="351">
        <f>U3167</f>
        <v>0</v>
      </c>
    </row>
    <row r="3168" spans="1:22">
      <c r="A3168" s="276"/>
      <c r="B3168" s="276"/>
      <c r="C3168" s="276"/>
      <c r="D3168" s="276"/>
      <c r="E3168" s="276"/>
      <c r="F3168" s="281"/>
      <c r="G3168" s="283" t="s">
        <v>318</v>
      </c>
      <c r="H3168" s="281"/>
      <c r="I3168" s="333"/>
      <c r="J3168" s="334"/>
      <c r="K3168" s="334"/>
      <c r="L3168" s="334"/>
      <c r="M3168" s="334"/>
      <c r="N3168" s="334"/>
      <c r="O3168" s="334"/>
      <c r="P3168" s="334"/>
      <c r="Q3168" s="334"/>
      <c r="R3168" s="334"/>
      <c r="S3168" s="334"/>
      <c r="T3168" s="327">
        <f>U3168</f>
        <v>0</v>
      </c>
      <c r="U3168" s="410">
        <v>0</v>
      </c>
      <c r="V3168" s="405">
        <v>0</v>
      </c>
    </row>
    <row r="3169" spans="1:22">
      <c r="A3169" s="276"/>
      <c r="B3169" s="276"/>
      <c r="C3169" s="276"/>
      <c r="D3169" s="276"/>
      <c r="E3169" s="276"/>
      <c r="F3169" s="281"/>
      <c r="G3169" s="283" t="s">
        <v>319</v>
      </c>
      <c r="H3169" s="281"/>
      <c r="I3169" s="335"/>
      <c r="J3169" s="336"/>
      <c r="K3169" s="336"/>
      <c r="L3169" s="336"/>
      <c r="M3169" s="336"/>
      <c r="N3169" s="336"/>
      <c r="O3169" s="336"/>
      <c r="P3169" s="336"/>
      <c r="Q3169" s="336"/>
      <c r="R3169" s="336"/>
      <c r="S3169" s="336"/>
      <c r="T3169" s="336"/>
      <c r="U3169" s="411">
        <v>0</v>
      </c>
      <c r="V3169" s="406">
        <v>0</v>
      </c>
    </row>
    <row r="3170" spans="1:22">
      <c r="A3170" s="276"/>
      <c r="B3170" s="361" t="s">
        <v>234</v>
      </c>
      <c r="C3170" s="361"/>
      <c r="D3170" s="361"/>
      <c r="E3170" s="276"/>
      <c r="F3170" s="281"/>
      <c r="G3170" s="285" t="s">
        <v>17</v>
      </c>
      <c r="H3170" s="281"/>
      <c r="I3170" s="315">
        <f xml:space="preserve"> I3151 - I3150</f>
        <v>0</v>
      </c>
      <c r="J3170" s="315">
        <f xml:space="preserve"> J3150 + J3153 - J3152 - J3151</f>
        <v>0</v>
      </c>
      <c r="K3170" s="315">
        <f>K3152 - K3153</f>
        <v>0</v>
      </c>
      <c r="L3170" s="315">
        <f>L3152 - L3153</f>
        <v>0</v>
      </c>
      <c r="M3170" s="315">
        <f>M3151-M3152-M3153</f>
        <v>0</v>
      </c>
      <c r="N3170" s="315">
        <f>N3153-N3154-N3155</f>
        <v>0</v>
      </c>
      <c r="O3170" s="315">
        <f>O3155-O3156-O3157</f>
        <v>0</v>
      </c>
      <c r="P3170" s="337">
        <f>P3157-P3158-P3159</f>
        <v>0</v>
      </c>
      <c r="Q3170" s="337">
        <f>Q3159+Q3162-Q3161-Q3160</f>
        <v>0</v>
      </c>
      <c r="R3170" s="337">
        <f>R3161-R3162+R3164</f>
        <v>0</v>
      </c>
      <c r="S3170" s="315">
        <f>S3163-S3164+S3165-S3166</f>
        <v>0</v>
      </c>
      <c r="T3170" s="315">
        <f>T3165-T3166-T3167+T3168</f>
        <v>0</v>
      </c>
      <c r="U3170" s="315">
        <f>U3167-U3168-U3169</f>
        <v>0</v>
      </c>
      <c r="V3170" s="315">
        <f>V3167-V3168-V3169</f>
        <v>0</v>
      </c>
    </row>
    <row r="3171" spans="1:22">
      <c r="A3171" s="276"/>
      <c r="B3171" s="276"/>
      <c r="C3171" s="276"/>
      <c r="D3171" s="276"/>
      <c r="E3171" s="276"/>
      <c r="F3171" s="281"/>
      <c r="G3171" s="286"/>
      <c r="H3171" s="281"/>
      <c r="I3171" s="337"/>
      <c r="J3171" s="337"/>
      <c r="K3171" s="337"/>
      <c r="L3171" s="337"/>
      <c r="M3171" s="337"/>
      <c r="N3171" s="337"/>
      <c r="O3171" s="337"/>
      <c r="P3171" s="337"/>
      <c r="Q3171" s="337"/>
      <c r="R3171" s="337"/>
      <c r="S3171" s="337"/>
      <c r="T3171" s="337"/>
      <c r="U3171" s="337"/>
      <c r="V3171" s="337"/>
    </row>
    <row r="3172" spans="1:22">
      <c r="A3172" s="276"/>
      <c r="B3172" s="276"/>
      <c r="C3172" s="276"/>
      <c r="D3172" s="276"/>
      <c r="E3172" s="276"/>
      <c r="F3172" s="281"/>
      <c r="G3172" s="285" t="s">
        <v>12</v>
      </c>
      <c r="H3172" s="284"/>
      <c r="I3172" s="338"/>
      <c r="J3172" s="339"/>
      <c r="K3172" s="339"/>
      <c r="L3172" s="339"/>
      <c r="M3172" s="339"/>
      <c r="N3172" s="339"/>
      <c r="O3172" s="339"/>
      <c r="P3172" s="339"/>
      <c r="Q3172" s="339"/>
      <c r="R3172" s="339"/>
      <c r="S3172" s="339"/>
      <c r="T3172" s="339"/>
      <c r="U3172" s="339"/>
      <c r="V3172" s="407"/>
    </row>
    <row r="3173" spans="1:22">
      <c r="A3173" s="276"/>
      <c r="B3173" s="276"/>
      <c r="C3173" s="276"/>
      <c r="D3173" s="276"/>
      <c r="E3173" s="276"/>
      <c r="F3173" s="281"/>
      <c r="G3173" s="286"/>
      <c r="H3173" s="281"/>
      <c r="I3173" s="337"/>
      <c r="J3173" s="337"/>
      <c r="K3173" s="337"/>
      <c r="L3173" s="337"/>
      <c r="M3173" s="337"/>
      <c r="N3173" s="337"/>
      <c r="O3173" s="337"/>
      <c r="P3173" s="337"/>
      <c r="Q3173" s="337"/>
      <c r="R3173" s="337"/>
      <c r="S3173" s="337"/>
      <c r="T3173" s="337"/>
      <c r="U3173" s="337"/>
      <c r="V3173" s="337"/>
    </row>
    <row r="3174" spans="1:22" ht="18">
      <c r="A3174" s="276"/>
      <c r="B3174" s="276"/>
      <c r="C3174" s="361" t="s">
        <v>234</v>
      </c>
      <c r="D3174" s="361" t="s">
        <v>253</v>
      </c>
      <c r="E3174" s="361" t="s">
        <v>108</v>
      </c>
      <c r="F3174" s="282" t="s">
        <v>26</v>
      </c>
      <c r="G3174" s="281"/>
      <c r="H3174" s="284"/>
      <c r="I3174" s="340">
        <f t="shared" ref="I3174:S3174" si="1669" xml:space="preserve"> I3131 + I3136 - I3142 + I3170 + I3172</f>
        <v>0</v>
      </c>
      <c r="J3174" s="341">
        <f t="shared" si="1669"/>
        <v>0</v>
      </c>
      <c r="K3174" s="341">
        <f t="shared" si="1669"/>
        <v>0</v>
      </c>
      <c r="L3174" s="341">
        <f t="shared" si="1669"/>
        <v>0</v>
      </c>
      <c r="M3174" s="341">
        <f t="shared" si="1669"/>
        <v>0</v>
      </c>
      <c r="N3174" s="341">
        <f t="shared" si="1669"/>
        <v>0</v>
      </c>
      <c r="O3174" s="341">
        <f t="shared" si="1669"/>
        <v>0</v>
      </c>
      <c r="P3174" s="341">
        <f t="shared" si="1669"/>
        <v>0</v>
      </c>
      <c r="Q3174" s="341">
        <f t="shared" si="1669"/>
        <v>0</v>
      </c>
      <c r="R3174" s="341">
        <f t="shared" si="1669"/>
        <v>0</v>
      </c>
      <c r="S3174" s="341">
        <f t="shared" si="1669"/>
        <v>0</v>
      </c>
      <c r="T3174" s="341">
        <f t="shared" ref="T3174:U3174" si="1670" xml:space="preserve"> T3131 + T3136 - T3142 + T3170 + T3172</f>
        <v>0</v>
      </c>
      <c r="U3174" s="341">
        <f t="shared" si="1670"/>
        <v>0</v>
      </c>
      <c r="V3174" s="408">
        <f t="shared" ref="V3174" si="1671" xml:space="preserve"> V3131 + V3136 - V3142 + V3170 + V3172</f>
        <v>0</v>
      </c>
    </row>
    <row r="3175" spans="1:22" ht="15.75" thickBot="1">
      <c r="A3175" s="276"/>
      <c r="B3175" s="276"/>
      <c r="C3175" s="276"/>
      <c r="D3175" s="276"/>
      <c r="E3175" s="276"/>
      <c r="F3175" s="281"/>
      <c r="G3175" s="281"/>
      <c r="H3175" s="281"/>
      <c r="I3175" s="281"/>
      <c r="J3175" s="281"/>
      <c r="K3175" s="281"/>
      <c r="L3175" s="281"/>
      <c r="M3175" s="281"/>
      <c r="N3175" s="281"/>
      <c r="O3175" s="281"/>
      <c r="P3175" s="281"/>
      <c r="Q3175" s="281"/>
      <c r="R3175" s="281"/>
      <c r="S3175" s="281"/>
      <c r="T3175" s="281"/>
      <c r="U3175" s="281"/>
      <c r="V3175" s="281"/>
    </row>
    <row r="3176" spans="1:22">
      <c r="F3176" s="8"/>
      <c r="G3176" s="8"/>
      <c r="H3176" s="8"/>
      <c r="I3176" s="8"/>
      <c r="J3176" s="8"/>
      <c r="K3176" s="8"/>
      <c r="L3176" s="8"/>
      <c r="M3176" s="8"/>
      <c r="N3176" s="8"/>
      <c r="O3176" s="8"/>
      <c r="P3176" s="8"/>
      <c r="Q3176" s="8"/>
      <c r="R3176" s="8"/>
      <c r="S3176" s="8"/>
      <c r="T3176" s="8"/>
      <c r="U3176" s="8"/>
      <c r="V3176" s="8"/>
    </row>
    <row r="3177" spans="1:22" ht="15.75" thickBot="1">
      <c r="S3177" s="1"/>
    </row>
    <row r="3178" spans="1:22" ht="21.75" thickBot="1">
      <c r="F3178" s="13" t="s">
        <v>4</v>
      </c>
      <c r="G3178" s="13"/>
      <c r="H3178" s="179" t="s">
        <v>154</v>
      </c>
      <c r="I3178" s="177"/>
      <c r="S3178" s="1"/>
    </row>
    <row r="3179" spans="1:22">
      <c r="S3179" s="1"/>
    </row>
    <row r="3180" spans="1:22" ht="18.75">
      <c r="F3180" s="9" t="s">
        <v>21</v>
      </c>
      <c r="G3180" s="9"/>
      <c r="I3180" s="2">
        <f>'Facility Detail'!$G$3475</f>
        <v>2011</v>
      </c>
      <c r="J3180" s="2">
        <f t="shared" ref="J3180:P3180" si="1672">I3180+1</f>
        <v>2012</v>
      </c>
      <c r="K3180" s="2">
        <f t="shared" si="1672"/>
        <v>2013</v>
      </c>
      <c r="L3180" s="2">
        <f t="shared" si="1672"/>
        <v>2014</v>
      </c>
      <c r="M3180" s="2">
        <f>L3180+1</f>
        <v>2015</v>
      </c>
      <c r="N3180" s="2">
        <f t="shared" si="1672"/>
        <v>2016</v>
      </c>
      <c r="O3180" s="2">
        <f t="shared" si="1672"/>
        <v>2017</v>
      </c>
      <c r="P3180" s="2">
        <f t="shared" si="1672"/>
        <v>2018</v>
      </c>
      <c r="Q3180" s="2">
        <f t="shared" ref="Q3180" si="1673">P3180+1</f>
        <v>2019</v>
      </c>
      <c r="R3180" s="2">
        <f t="shared" ref="R3180" si="1674">Q3180+1</f>
        <v>2020</v>
      </c>
      <c r="S3180" s="2">
        <f>R3180+1</f>
        <v>2021</v>
      </c>
      <c r="T3180" s="2">
        <f>S3180+1</f>
        <v>2022</v>
      </c>
      <c r="U3180" s="2">
        <f>T3180+1</f>
        <v>2023</v>
      </c>
      <c r="V3180" s="2">
        <f>U3180+1</f>
        <v>2024</v>
      </c>
    </row>
    <row r="3181" spans="1:22">
      <c r="G3181" s="60" t="str">
        <f>"Total MWh Produced / Purchased from " &amp; H3178</f>
        <v>Total MWh Produced / Purchased from Top of the World</v>
      </c>
      <c r="H3181" s="55"/>
      <c r="I3181" s="3"/>
      <c r="J3181" s="4"/>
      <c r="K3181" s="4"/>
      <c r="L3181" s="4"/>
      <c r="M3181" s="4">
        <v>570069</v>
      </c>
      <c r="N3181" s="4">
        <v>651049</v>
      </c>
      <c r="O3181" s="4">
        <v>611543</v>
      </c>
      <c r="P3181" s="4">
        <v>532188.39900000009</v>
      </c>
      <c r="Q3181" s="4">
        <v>263927</v>
      </c>
      <c r="R3181" s="4">
        <v>519246</v>
      </c>
      <c r="S3181" s="4">
        <v>392340</v>
      </c>
      <c r="T3181" s="4">
        <v>394510</v>
      </c>
      <c r="U3181" s="4">
        <v>254849.44000000003</v>
      </c>
      <c r="V3181" s="369">
        <v>599607.81979925965</v>
      </c>
    </row>
    <row r="3182" spans="1:22">
      <c r="G3182" s="60" t="s">
        <v>25</v>
      </c>
      <c r="H3182" s="55"/>
      <c r="I3182" s="260"/>
      <c r="J3182" s="41"/>
      <c r="K3182" s="41"/>
      <c r="L3182" s="41"/>
      <c r="M3182" s="41">
        <v>1</v>
      </c>
      <c r="N3182" s="41">
        <v>1</v>
      </c>
      <c r="O3182" s="41">
        <v>1</v>
      </c>
      <c r="P3182" s="41">
        <v>1</v>
      </c>
      <c r="Q3182" s="41">
        <v>1</v>
      </c>
      <c r="R3182" s="41">
        <v>1</v>
      </c>
      <c r="S3182" s="41">
        <v>1</v>
      </c>
      <c r="T3182" s="41">
        <v>1</v>
      </c>
      <c r="U3182" s="41">
        <v>1</v>
      </c>
      <c r="V3182" s="381">
        <v>1</v>
      </c>
    </row>
    <row r="3183" spans="1:22">
      <c r="G3183" s="60" t="s">
        <v>20</v>
      </c>
      <c r="H3183" s="55"/>
      <c r="I3183" s="261">
        <v>7.8921000000000005E-2</v>
      </c>
      <c r="J3183" s="36">
        <v>7.9619999999999996E-2</v>
      </c>
      <c r="K3183" s="36">
        <v>7.8747999999999999E-2</v>
      </c>
      <c r="L3183" s="36">
        <v>8.0235000000000001E-2</v>
      </c>
      <c r="M3183" s="36">
        <v>8.0535999999999996E-2</v>
      </c>
      <c r="N3183" s="36">
        <v>8.1698151927344531E-2</v>
      </c>
      <c r="O3183" s="36">
        <v>8.0833713568703974E-2</v>
      </c>
      <c r="P3183" s="36">
        <v>7.9451999999999995E-2</v>
      </c>
      <c r="Q3183" s="36">
        <v>7.6724662968274293E-2</v>
      </c>
      <c r="R3183" s="36">
        <f>R2942</f>
        <v>8.1268700519883177E-2</v>
      </c>
      <c r="S3183" s="36">
        <f>S2</f>
        <v>7.9696892166366717E-2</v>
      </c>
      <c r="T3183" s="36">
        <f>T2</f>
        <v>7.8737918965874246E-2</v>
      </c>
      <c r="U3183" s="36">
        <f>U2</f>
        <v>7.7386335360771719E-2</v>
      </c>
      <c r="V3183" s="388">
        <f>V2</f>
        <v>7.7478165526227077E-2</v>
      </c>
    </row>
    <row r="3184" spans="1:22">
      <c r="A3184" s="1" t="s">
        <v>154</v>
      </c>
      <c r="G3184" s="26" t="s">
        <v>22</v>
      </c>
      <c r="H3184" s="6"/>
      <c r="I3184" s="30">
        <f xml:space="preserve"> ROUND(I3181 * I3182 * I3183,0)</f>
        <v>0</v>
      </c>
      <c r="J3184" s="30">
        <f t="shared" ref="J3184:L3184" si="1675" xml:space="preserve"> ROUND(J3181 * J3182 * J3183,0)</f>
        <v>0</v>
      </c>
      <c r="K3184" s="30">
        <f t="shared" si="1675"/>
        <v>0</v>
      </c>
      <c r="L3184" s="30">
        <f t="shared" si="1675"/>
        <v>0</v>
      </c>
      <c r="M3184" s="30">
        <v>45911</v>
      </c>
      <c r="N3184" s="155">
        <v>53189</v>
      </c>
      <c r="O3184" s="155">
        <v>49434</v>
      </c>
      <c r="P3184" s="155">
        <v>42284</v>
      </c>
      <c r="Q3184" s="155">
        <f>Q3181*Q3183</f>
        <v>20249.710123227731</v>
      </c>
      <c r="R3184" s="155">
        <f>R3181*R3183</f>
        <v>42198.447670147259</v>
      </c>
      <c r="S3184" s="155">
        <f>ROUNDDOWN(S3181*S3183,0)</f>
        <v>31268</v>
      </c>
      <c r="T3184" s="155">
        <f>ROUNDUP(T3181*T3183,0)</f>
        <v>31063</v>
      </c>
      <c r="U3184" s="155">
        <f>ROUNDDOWN(U3181*U3183,0)</f>
        <v>19721</v>
      </c>
      <c r="V3184" s="155">
        <f>V3181*V3183</f>
        <v>46456.51391322718</v>
      </c>
    </row>
    <row r="3185" spans="6:22">
      <c r="I3185" s="29"/>
      <c r="J3185" s="29"/>
      <c r="K3185" s="29"/>
      <c r="L3185" s="29"/>
      <c r="M3185" s="29"/>
      <c r="N3185" s="20"/>
      <c r="O3185" s="20"/>
      <c r="P3185" s="20"/>
      <c r="Q3185" s="20"/>
      <c r="R3185" s="20"/>
      <c r="S3185" s="20"/>
      <c r="T3185" s="20"/>
      <c r="U3185" s="20"/>
      <c r="V3185" s="20"/>
    </row>
    <row r="3186" spans="6:22" ht="18.75">
      <c r="F3186" s="9" t="s">
        <v>118</v>
      </c>
      <c r="I3186" s="2">
        <f>'Facility Detail'!$G$3475</f>
        <v>2011</v>
      </c>
      <c r="J3186" s="2">
        <f t="shared" ref="J3186:O3186" si="1676">I3186+1</f>
        <v>2012</v>
      </c>
      <c r="K3186" s="2">
        <f t="shared" si="1676"/>
        <v>2013</v>
      </c>
      <c r="L3186" s="2">
        <f t="shared" si="1676"/>
        <v>2014</v>
      </c>
      <c r="M3186" s="2">
        <f>L3186+1</f>
        <v>2015</v>
      </c>
      <c r="N3186" s="2">
        <f t="shared" si="1676"/>
        <v>2016</v>
      </c>
      <c r="O3186" s="2">
        <f t="shared" si="1676"/>
        <v>2017</v>
      </c>
      <c r="P3186" s="2">
        <f>P3180</f>
        <v>2018</v>
      </c>
      <c r="Q3186" s="2">
        <f t="shared" ref="Q3186" si="1677">P3186+1</f>
        <v>2019</v>
      </c>
      <c r="R3186" s="2">
        <f t="shared" ref="R3186" si="1678">Q3186+1</f>
        <v>2020</v>
      </c>
      <c r="S3186" s="2">
        <f>R3186+1</f>
        <v>2021</v>
      </c>
      <c r="T3186" s="2">
        <f>S3186+1</f>
        <v>2022</v>
      </c>
      <c r="U3186" s="2">
        <f>T3186+1</f>
        <v>2023</v>
      </c>
      <c r="V3186" s="2">
        <f>U3186+1</f>
        <v>2024</v>
      </c>
    </row>
    <row r="3187" spans="6:22">
      <c r="G3187" s="60" t="s">
        <v>10</v>
      </c>
      <c r="H3187" s="55"/>
      <c r="I3187" s="38">
        <f>IF($J68= "Eligible", I3184 * 'Facility Detail'!$G$3472, 0 )</f>
        <v>0</v>
      </c>
      <c r="J3187" s="11">
        <f>IF($J68= "Eligible", J3184 * 'Facility Detail'!$G$3472, 0 )</f>
        <v>0</v>
      </c>
      <c r="K3187" s="11">
        <f>IF($J68= "Eligible", K3184 * 'Facility Detail'!$G$3472, 0 )</f>
        <v>0</v>
      </c>
      <c r="L3187" s="11">
        <f>IF($J68= "Eligible", L3184 * 'Facility Detail'!$G$3472, 0 )</f>
        <v>0</v>
      </c>
      <c r="M3187" s="11">
        <f>IF($J68= "Eligible", M3184 * 'Facility Detail'!$G$3472, 0 )</f>
        <v>0</v>
      </c>
      <c r="N3187" s="11">
        <f>IF($J68= "Eligible", N3184 * 'Facility Detail'!$G$3472, 0 )</f>
        <v>0</v>
      </c>
      <c r="O3187" s="11">
        <f>IF($J68= "Eligible", O3184 * 'Facility Detail'!$G$3472, 0 )</f>
        <v>0</v>
      </c>
      <c r="P3187" s="11">
        <f>IF($J68= "Eligible", P3184 * 'Facility Detail'!$G$3472, 0 )</f>
        <v>0</v>
      </c>
      <c r="Q3187" s="11">
        <f>IF($J68= "Eligible", Q3184 * 'Facility Detail'!$G$3472, 0 )</f>
        <v>0</v>
      </c>
      <c r="R3187" s="11">
        <f>IF($J68= "Eligible", R3184 * 'Facility Detail'!$G$3472, 0 )</f>
        <v>0</v>
      </c>
      <c r="S3187" s="11">
        <f>IF($J68= "Eligible", S3184 * 'Facility Detail'!$G$3472, 0 )</f>
        <v>0</v>
      </c>
      <c r="T3187" s="11">
        <f>IF($J68= "Eligible", T3184 * 'Facility Detail'!$G$3472, 0 )</f>
        <v>0</v>
      </c>
      <c r="U3187" s="11">
        <f>IF($J68= "Eligible", U3184 * 'Facility Detail'!$G$3472, 0 )</f>
        <v>0</v>
      </c>
      <c r="V3187" s="370">
        <f>IF($J68= "Eligible", V3184 * 'Facility Detail'!$G$3472, 0 )</f>
        <v>0</v>
      </c>
    </row>
    <row r="3188" spans="6:22">
      <c r="G3188" s="60" t="s">
        <v>6</v>
      </c>
      <c r="H3188" s="55"/>
      <c r="I3188" s="39">
        <f t="shared" ref="I3188:V3188" si="1679">IF($K68= "Eligible", I3184, 0 )</f>
        <v>0</v>
      </c>
      <c r="J3188" s="187">
        <f t="shared" si="1679"/>
        <v>0</v>
      </c>
      <c r="K3188" s="187">
        <f t="shared" si="1679"/>
        <v>0</v>
      </c>
      <c r="L3188" s="187">
        <f t="shared" si="1679"/>
        <v>0</v>
      </c>
      <c r="M3188" s="187">
        <f t="shared" si="1679"/>
        <v>0</v>
      </c>
      <c r="N3188" s="187">
        <f t="shared" si="1679"/>
        <v>0</v>
      </c>
      <c r="O3188" s="187">
        <f t="shared" si="1679"/>
        <v>0</v>
      </c>
      <c r="P3188" s="187">
        <f t="shared" si="1679"/>
        <v>0</v>
      </c>
      <c r="Q3188" s="187">
        <f t="shared" si="1679"/>
        <v>0</v>
      </c>
      <c r="R3188" s="187">
        <f t="shared" si="1679"/>
        <v>0</v>
      </c>
      <c r="S3188" s="187">
        <f t="shared" si="1679"/>
        <v>0</v>
      </c>
      <c r="T3188" s="187">
        <f t="shared" si="1679"/>
        <v>0</v>
      </c>
      <c r="U3188" s="187">
        <f t="shared" si="1679"/>
        <v>0</v>
      </c>
      <c r="V3188" s="371">
        <f t="shared" si="1679"/>
        <v>0</v>
      </c>
    </row>
    <row r="3189" spans="6:22">
      <c r="G3189" s="26" t="s">
        <v>120</v>
      </c>
      <c r="H3189" s="6"/>
      <c r="I3189" s="32">
        <f>SUM(I3187:I3188)</f>
        <v>0</v>
      </c>
      <c r="J3189" s="33">
        <f t="shared" ref="J3189:S3189" si="1680">SUM(J3187:J3188)</f>
        <v>0</v>
      </c>
      <c r="K3189" s="33">
        <f t="shared" si="1680"/>
        <v>0</v>
      </c>
      <c r="L3189" s="33">
        <f t="shared" si="1680"/>
        <v>0</v>
      </c>
      <c r="M3189" s="33">
        <f t="shared" si="1680"/>
        <v>0</v>
      </c>
      <c r="N3189" s="33">
        <f t="shared" si="1680"/>
        <v>0</v>
      </c>
      <c r="O3189" s="33">
        <f t="shared" si="1680"/>
        <v>0</v>
      </c>
      <c r="P3189" s="33">
        <f t="shared" si="1680"/>
        <v>0</v>
      </c>
      <c r="Q3189" s="33">
        <f t="shared" si="1680"/>
        <v>0</v>
      </c>
      <c r="R3189" s="33">
        <f t="shared" si="1680"/>
        <v>0</v>
      </c>
      <c r="S3189" s="33">
        <f t="shared" si="1680"/>
        <v>0</v>
      </c>
      <c r="T3189" s="33">
        <f t="shared" ref="T3189:U3189" si="1681">SUM(T3187:T3188)</f>
        <v>0</v>
      </c>
      <c r="U3189" s="33">
        <f t="shared" si="1681"/>
        <v>0</v>
      </c>
      <c r="V3189" s="33">
        <f t="shared" ref="V3189" si="1682">SUM(V3187:V3188)</f>
        <v>0</v>
      </c>
    </row>
    <row r="3190" spans="6:22">
      <c r="I3190" s="31"/>
      <c r="J3190" s="24"/>
      <c r="K3190" s="24"/>
      <c r="L3190" s="24"/>
      <c r="M3190" s="24"/>
      <c r="N3190" s="24"/>
      <c r="O3190" s="24"/>
      <c r="P3190" s="24"/>
      <c r="Q3190" s="24"/>
      <c r="R3190" s="24"/>
      <c r="S3190" s="24"/>
      <c r="T3190" s="24"/>
      <c r="U3190" s="24"/>
      <c r="V3190" s="24"/>
    </row>
    <row r="3191" spans="6:22" ht="18.75">
      <c r="F3191" s="9" t="s">
        <v>30</v>
      </c>
      <c r="I3191" s="2">
        <f>'Facility Detail'!$G$3475</f>
        <v>2011</v>
      </c>
      <c r="J3191" s="2">
        <f t="shared" ref="J3191:O3191" si="1683">I3191+1</f>
        <v>2012</v>
      </c>
      <c r="K3191" s="2">
        <f t="shared" si="1683"/>
        <v>2013</v>
      </c>
      <c r="L3191" s="2">
        <f t="shared" si="1683"/>
        <v>2014</v>
      </c>
      <c r="M3191" s="2">
        <f>L3191+1</f>
        <v>2015</v>
      </c>
      <c r="N3191" s="2">
        <f t="shared" si="1683"/>
        <v>2016</v>
      </c>
      <c r="O3191" s="2">
        <f t="shared" si="1683"/>
        <v>2017</v>
      </c>
      <c r="P3191" s="2">
        <f>P3180</f>
        <v>2018</v>
      </c>
      <c r="Q3191" s="2">
        <f t="shared" ref="Q3191:S3191" si="1684">Q3180</f>
        <v>2019</v>
      </c>
      <c r="R3191" s="2">
        <f t="shared" si="1684"/>
        <v>2020</v>
      </c>
      <c r="S3191" s="2">
        <f t="shared" si="1684"/>
        <v>2021</v>
      </c>
      <c r="T3191" s="2">
        <f t="shared" ref="T3191:U3191" si="1685">T3180</f>
        <v>2022</v>
      </c>
      <c r="U3191" s="2">
        <f t="shared" si="1685"/>
        <v>2023</v>
      </c>
      <c r="V3191" s="2">
        <f t="shared" ref="V3191" si="1686">V3180</f>
        <v>2024</v>
      </c>
    </row>
    <row r="3192" spans="6:22">
      <c r="G3192" s="60" t="s">
        <v>47</v>
      </c>
      <c r="H3192" s="55"/>
      <c r="I3192" s="69"/>
      <c r="J3192" s="70"/>
      <c r="K3192" s="70"/>
      <c r="L3192" s="70"/>
      <c r="M3192" s="70"/>
      <c r="N3192" s="70"/>
      <c r="O3192" s="70"/>
      <c r="P3192" s="70"/>
      <c r="Q3192" s="70"/>
      <c r="R3192" s="70"/>
      <c r="S3192" s="70"/>
      <c r="T3192" s="70"/>
      <c r="U3192" s="70"/>
      <c r="V3192" s="372"/>
    </row>
    <row r="3193" spans="6:22">
      <c r="G3193" s="61" t="s">
        <v>23</v>
      </c>
      <c r="H3193" s="129"/>
      <c r="I3193" s="71"/>
      <c r="J3193" s="72"/>
      <c r="K3193" s="72"/>
      <c r="L3193" s="72"/>
      <c r="M3193" s="72"/>
      <c r="N3193" s="72"/>
      <c r="O3193" s="72"/>
      <c r="P3193" s="72"/>
      <c r="Q3193" s="72"/>
      <c r="R3193" s="72"/>
      <c r="S3193" s="72"/>
      <c r="T3193" s="72"/>
      <c r="U3193" s="72"/>
      <c r="V3193" s="373"/>
    </row>
    <row r="3194" spans="6:22">
      <c r="G3194" s="61" t="s">
        <v>89</v>
      </c>
      <c r="H3194" s="128"/>
      <c r="I3194" s="43"/>
      <c r="J3194" s="44"/>
      <c r="K3194" s="44"/>
      <c r="L3194" s="44"/>
      <c r="M3194" s="44"/>
      <c r="N3194" s="44"/>
      <c r="O3194" s="44"/>
      <c r="P3194" s="44"/>
      <c r="Q3194" s="44"/>
      <c r="R3194" s="44"/>
      <c r="S3194" s="44"/>
      <c r="T3194" s="44"/>
      <c r="U3194" s="44"/>
      <c r="V3194" s="374"/>
    </row>
    <row r="3195" spans="6:22">
      <c r="G3195" s="26" t="s">
        <v>90</v>
      </c>
      <c r="I3195" s="7">
        <f t="shared" ref="I3195:O3195" si="1687">SUM(I3192:I3194)</f>
        <v>0</v>
      </c>
      <c r="J3195" s="7">
        <f t="shared" si="1687"/>
        <v>0</v>
      </c>
      <c r="K3195" s="7">
        <f t="shared" si="1687"/>
        <v>0</v>
      </c>
      <c r="L3195" s="7">
        <f t="shared" si="1687"/>
        <v>0</v>
      </c>
      <c r="M3195" s="7">
        <f t="shared" si="1687"/>
        <v>0</v>
      </c>
      <c r="N3195" s="7">
        <f t="shared" si="1687"/>
        <v>0</v>
      </c>
      <c r="O3195" s="7">
        <f t="shared" si="1687"/>
        <v>0</v>
      </c>
      <c r="P3195" s="7">
        <f t="shared" ref="P3195:Q3195" si="1688">SUM(P3192:P3194)</f>
        <v>0</v>
      </c>
      <c r="Q3195" s="7">
        <f t="shared" si="1688"/>
        <v>0</v>
      </c>
      <c r="R3195" s="7">
        <f t="shared" ref="R3195:S3195" si="1689">SUM(R3192:R3194)</f>
        <v>0</v>
      </c>
      <c r="S3195" s="7">
        <f t="shared" si="1689"/>
        <v>0</v>
      </c>
      <c r="T3195" s="7">
        <f t="shared" ref="T3195:U3195" si="1690">SUM(T3192:T3194)</f>
        <v>0</v>
      </c>
      <c r="U3195" s="132">
        <f t="shared" si="1690"/>
        <v>0</v>
      </c>
      <c r="V3195" s="7">
        <f t="shared" ref="V3195" si="1691">SUM(V3192:V3194)</f>
        <v>0</v>
      </c>
    </row>
    <row r="3196" spans="6:22">
      <c r="G3196" s="6"/>
      <c r="I3196" s="7"/>
      <c r="J3196" s="7"/>
      <c r="K3196" s="7"/>
      <c r="L3196" s="23"/>
      <c r="M3196" s="23"/>
      <c r="N3196" s="23"/>
      <c r="O3196" s="23"/>
      <c r="P3196" s="23"/>
      <c r="Q3196" s="23"/>
      <c r="R3196" s="23"/>
      <c r="S3196" s="23"/>
      <c r="T3196" s="23"/>
      <c r="U3196" s="23"/>
      <c r="V3196" s="23"/>
    </row>
    <row r="3197" spans="6:22" ht="18.75">
      <c r="F3197" s="9" t="s">
        <v>100</v>
      </c>
      <c r="I3197" s="2">
        <f>'Facility Detail'!$G$3475</f>
        <v>2011</v>
      </c>
      <c r="J3197" s="2">
        <f t="shared" ref="J3197:O3197" si="1692">I3197+1</f>
        <v>2012</v>
      </c>
      <c r="K3197" s="2">
        <f t="shared" si="1692"/>
        <v>2013</v>
      </c>
      <c r="L3197" s="2">
        <f t="shared" si="1692"/>
        <v>2014</v>
      </c>
      <c r="M3197" s="2">
        <f>L3197+1</f>
        <v>2015</v>
      </c>
      <c r="N3197" s="2">
        <f t="shared" si="1692"/>
        <v>2016</v>
      </c>
      <c r="O3197" s="2">
        <f t="shared" si="1692"/>
        <v>2017</v>
      </c>
      <c r="P3197" s="2">
        <f>P3180</f>
        <v>2018</v>
      </c>
      <c r="Q3197" s="2">
        <f t="shared" ref="Q3197:S3197" si="1693">Q3180</f>
        <v>2019</v>
      </c>
      <c r="R3197" s="2">
        <f t="shared" si="1693"/>
        <v>2020</v>
      </c>
      <c r="S3197" s="2">
        <f t="shared" si="1693"/>
        <v>2021</v>
      </c>
      <c r="T3197" s="2">
        <f t="shared" ref="T3197:U3197" si="1694">T3180</f>
        <v>2022</v>
      </c>
      <c r="U3197" s="2">
        <f t="shared" si="1694"/>
        <v>2023</v>
      </c>
      <c r="V3197" s="2">
        <f t="shared" ref="V3197" si="1695">V3180</f>
        <v>2024</v>
      </c>
    </row>
    <row r="3198" spans="6:22">
      <c r="G3198" s="60" t="s">
        <v>68</v>
      </c>
      <c r="I3198" s="3">
        <f>I3184</f>
        <v>0</v>
      </c>
      <c r="J3198" s="45">
        <f>I3198</f>
        <v>0</v>
      </c>
      <c r="K3198" s="102"/>
      <c r="L3198" s="102"/>
      <c r="M3198" s="102"/>
      <c r="N3198" s="102"/>
      <c r="O3198" s="102"/>
      <c r="P3198" s="102"/>
      <c r="Q3198" s="102"/>
      <c r="R3198" s="102"/>
      <c r="S3198" s="102"/>
      <c r="T3198" s="210"/>
      <c r="U3198" s="210"/>
      <c r="V3198" s="376"/>
    </row>
    <row r="3199" spans="6:22">
      <c r="G3199" s="60" t="s">
        <v>69</v>
      </c>
      <c r="I3199" s="122">
        <f>J3199</f>
        <v>0</v>
      </c>
      <c r="J3199" s="10"/>
      <c r="K3199" s="58"/>
      <c r="L3199" s="58"/>
      <c r="M3199" s="58"/>
      <c r="N3199" s="58"/>
      <c r="O3199" s="58"/>
      <c r="P3199" s="58"/>
      <c r="Q3199" s="58"/>
      <c r="R3199" s="58"/>
      <c r="S3199" s="58"/>
      <c r="T3199" s="211"/>
      <c r="U3199" s="211"/>
      <c r="V3199" s="377"/>
    </row>
    <row r="3200" spans="6:22">
      <c r="G3200" s="60" t="s">
        <v>70</v>
      </c>
      <c r="I3200" s="46"/>
      <c r="J3200" s="10">
        <f>J3184</f>
        <v>0</v>
      </c>
      <c r="K3200" s="54">
        <f>J3200</f>
        <v>0</v>
      </c>
      <c r="L3200" s="58"/>
      <c r="M3200" s="58"/>
      <c r="N3200" s="58"/>
      <c r="O3200" s="58"/>
      <c r="P3200" s="58"/>
      <c r="Q3200" s="58"/>
      <c r="R3200" s="58"/>
      <c r="S3200" s="58"/>
      <c r="T3200" s="211"/>
      <c r="U3200" s="211"/>
      <c r="V3200" s="377"/>
    </row>
    <row r="3201" spans="7:22">
      <c r="G3201" s="60" t="s">
        <v>71</v>
      </c>
      <c r="I3201" s="46"/>
      <c r="J3201" s="54">
        <f>K3201</f>
        <v>0</v>
      </c>
      <c r="K3201" s="10"/>
      <c r="L3201" s="58"/>
      <c r="M3201" s="58"/>
      <c r="N3201" s="58"/>
      <c r="O3201" s="58"/>
      <c r="P3201" s="58"/>
      <c r="Q3201" s="58"/>
      <c r="R3201" s="58"/>
      <c r="S3201" s="58"/>
      <c r="T3201" s="211"/>
      <c r="U3201" s="211"/>
      <c r="V3201" s="377"/>
    </row>
    <row r="3202" spans="7:22">
      <c r="G3202" s="60" t="s">
        <v>170</v>
      </c>
      <c r="I3202" s="46"/>
      <c r="J3202" s="114"/>
      <c r="K3202" s="10">
        <f>K3184</f>
        <v>0</v>
      </c>
      <c r="L3202" s="115">
        <f>K3202</f>
        <v>0</v>
      </c>
      <c r="M3202" s="58"/>
      <c r="N3202" s="58"/>
      <c r="O3202" s="58"/>
      <c r="P3202" s="58"/>
      <c r="Q3202" s="58"/>
      <c r="R3202" s="58"/>
      <c r="S3202" s="58"/>
      <c r="T3202" s="140"/>
      <c r="U3202" s="140"/>
      <c r="V3202" s="378"/>
    </row>
    <row r="3203" spans="7:22">
      <c r="G3203" s="60" t="s">
        <v>171</v>
      </c>
      <c r="I3203" s="46"/>
      <c r="J3203" s="114"/>
      <c r="K3203" s="54">
        <f>L3203</f>
        <v>0</v>
      </c>
      <c r="L3203" s="10"/>
      <c r="M3203" s="58"/>
      <c r="N3203" s="58"/>
      <c r="O3203" s="58" t="s">
        <v>169</v>
      </c>
      <c r="P3203" s="58"/>
      <c r="Q3203" s="58"/>
      <c r="R3203" s="58"/>
      <c r="S3203" s="58"/>
      <c r="T3203" s="140"/>
      <c r="U3203" s="140"/>
      <c r="V3203" s="378"/>
    </row>
    <row r="3204" spans="7:22">
      <c r="G3204" s="60" t="s">
        <v>172</v>
      </c>
      <c r="I3204" s="46"/>
      <c r="J3204" s="114"/>
      <c r="K3204" s="114"/>
      <c r="L3204" s="10">
        <f>L3184</f>
        <v>0</v>
      </c>
      <c r="M3204" s="115">
        <f>L3204</f>
        <v>0</v>
      </c>
      <c r="N3204" s="114"/>
      <c r="O3204" s="58"/>
      <c r="P3204" s="58"/>
      <c r="Q3204" s="58"/>
      <c r="R3204" s="58"/>
      <c r="S3204" s="58"/>
      <c r="T3204" s="140"/>
      <c r="U3204" s="140"/>
      <c r="V3204" s="378"/>
    </row>
    <row r="3205" spans="7:22">
      <c r="G3205" s="60" t="s">
        <v>173</v>
      </c>
      <c r="I3205" s="46"/>
      <c r="J3205" s="114"/>
      <c r="K3205" s="114"/>
      <c r="L3205" s="54"/>
      <c r="M3205" s="10"/>
      <c r="N3205" s="114"/>
      <c r="O3205" s="58"/>
      <c r="P3205" s="58"/>
      <c r="Q3205" s="58"/>
      <c r="R3205" s="58"/>
      <c r="S3205" s="58"/>
      <c r="T3205" s="140"/>
      <c r="U3205" s="140"/>
      <c r="V3205" s="378"/>
    </row>
    <row r="3206" spans="7:22">
      <c r="G3206" s="60" t="s">
        <v>174</v>
      </c>
      <c r="I3206" s="46"/>
      <c r="J3206" s="114"/>
      <c r="K3206" s="114"/>
      <c r="L3206" s="114"/>
      <c r="M3206" s="10">
        <f>M3184</f>
        <v>45911</v>
      </c>
      <c r="N3206" s="115">
        <f>M3206</f>
        <v>45911</v>
      </c>
      <c r="O3206" s="58"/>
      <c r="P3206" s="58"/>
      <c r="Q3206" s="58"/>
      <c r="R3206" s="58"/>
      <c r="S3206" s="58"/>
      <c r="T3206" s="140"/>
      <c r="U3206" s="140"/>
      <c r="V3206" s="378"/>
    </row>
    <row r="3207" spans="7:22">
      <c r="G3207" s="60" t="s">
        <v>175</v>
      </c>
      <c r="I3207" s="46"/>
      <c r="J3207" s="114"/>
      <c r="K3207" s="114"/>
      <c r="L3207" s="114"/>
      <c r="M3207" s="54"/>
      <c r="N3207" s="10"/>
      <c r="O3207" s="58"/>
      <c r="P3207" s="58"/>
      <c r="Q3207" s="58"/>
      <c r="R3207" s="58"/>
      <c r="S3207" s="58"/>
      <c r="T3207" s="140"/>
      <c r="U3207" s="140"/>
      <c r="V3207" s="378"/>
    </row>
    <row r="3208" spans="7:22">
      <c r="G3208" s="60" t="s">
        <v>176</v>
      </c>
      <c r="I3208" s="46"/>
      <c r="J3208" s="114"/>
      <c r="K3208" s="114"/>
      <c r="L3208" s="114"/>
      <c r="M3208" s="114"/>
      <c r="N3208" s="143">
        <f>N3184</f>
        <v>53189</v>
      </c>
      <c r="O3208" s="116">
        <f>N3208</f>
        <v>53189</v>
      </c>
      <c r="P3208" s="58"/>
      <c r="Q3208" s="58"/>
      <c r="R3208" s="58"/>
      <c r="S3208" s="58"/>
      <c r="T3208" s="140"/>
      <c r="U3208" s="140"/>
      <c r="V3208" s="378"/>
    </row>
    <row r="3209" spans="7:22">
      <c r="G3209" s="60" t="s">
        <v>167</v>
      </c>
      <c r="I3209" s="46"/>
      <c r="J3209" s="114"/>
      <c r="K3209" s="114"/>
      <c r="L3209" s="114"/>
      <c r="M3209" s="114"/>
      <c r="N3209" s="144"/>
      <c r="O3209" s="117"/>
      <c r="P3209" s="58"/>
      <c r="Q3209" s="58"/>
      <c r="R3209" s="58"/>
      <c r="S3209" s="58"/>
      <c r="T3209" s="140"/>
      <c r="U3209" s="140"/>
      <c r="V3209" s="378"/>
    </row>
    <row r="3210" spans="7:22">
      <c r="G3210" s="60" t="s">
        <v>168</v>
      </c>
      <c r="I3210" s="46"/>
      <c r="J3210" s="114"/>
      <c r="K3210" s="114"/>
      <c r="L3210" s="114"/>
      <c r="M3210" s="114"/>
      <c r="N3210" s="114"/>
      <c r="O3210" s="117">
        <v>0</v>
      </c>
      <c r="P3210" s="116">
        <f>O3210</f>
        <v>0</v>
      </c>
      <c r="Q3210" s="58"/>
      <c r="R3210" s="58"/>
      <c r="S3210" s="58"/>
      <c r="T3210" s="140"/>
      <c r="U3210" s="140"/>
      <c r="V3210" s="378"/>
    </row>
    <row r="3211" spans="7:22">
      <c r="G3211" s="60" t="s">
        <v>185</v>
      </c>
      <c r="I3211" s="46"/>
      <c r="J3211" s="114"/>
      <c r="K3211" s="114"/>
      <c r="L3211" s="114"/>
      <c r="M3211" s="114"/>
      <c r="N3211" s="114"/>
      <c r="O3211" s="116"/>
      <c r="P3211" s="117"/>
      <c r="Q3211" s="58"/>
      <c r="R3211" s="58"/>
      <c r="S3211" s="58"/>
      <c r="T3211" s="140"/>
      <c r="U3211" s="140"/>
      <c r="V3211" s="378"/>
    </row>
    <row r="3212" spans="7:22">
      <c r="G3212" s="60" t="s">
        <v>186</v>
      </c>
      <c r="I3212" s="46"/>
      <c r="J3212" s="114"/>
      <c r="K3212" s="114"/>
      <c r="L3212" s="114"/>
      <c r="M3212" s="114"/>
      <c r="N3212" s="114"/>
      <c r="O3212" s="114"/>
      <c r="P3212" s="117"/>
      <c r="Q3212" s="54"/>
      <c r="R3212" s="58"/>
      <c r="S3212" s="58"/>
      <c r="T3212" s="140"/>
      <c r="U3212" s="140"/>
      <c r="V3212" s="378"/>
    </row>
    <row r="3213" spans="7:22">
      <c r="G3213" s="60" t="s">
        <v>187</v>
      </c>
      <c r="I3213" s="46"/>
      <c r="J3213" s="114"/>
      <c r="K3213" s="114"/>
      <c r="L3213" s="114"/>
      <c r="M3213" s="114"/>
      <c r="N3213" s="114"/>
      <c r="O3213" s="114"/>
      <c r="P3213" s="116"/>
      <c r="Q3213" s="275"/>
      <c r="R3213" s="58"/>
      <c r="S3213" s="58"/>
      <c r="T3213" s="140"/>
      <c r="U3213" s="140"/>
      <c r="V3213" s="378"/>
    </row>
    <row r="3214" spans="7:22">
      <c r="G3214" s="60" t="s">
        <v>188</v>
      </c>
      <c r="I3214" s="46"/>
      <c r="J3214" s="114"/>
      <c r="K3214" s="114"/>
      <c r="L3214" s="114"/>
      <c r="M3214" s="114"/>
      <c r="N3214" s="114"/>
      <c r="O3214" s="114"/>
      <c r="P3214" s="114"/>
      <c r="Q3214" s="117"/>
      <c r="R3214" s="145"/>
      <c r="S3214" s="58"/>
      <c r="T3214" s="140"/>
      <c r="U3214" s="140"/>
      <c r="V3214" s="378"/>
    </row>
    <row r="3215" spans="7:22">
      <c r="G3215" s="60" t="s">
        <v>189</v>
      </c>
      <c r="I3215" s="46"/>
      <c r="J3215" s="114"/>
      <c r="K3215" s="114"/>
      <c r="L3215" s="114"/>
      <c r="M3215" s="114"/>
      <c r="N3215" s="114"/>
      <c r="O3215" s="114"/>
      <c r="P3215" s="114"/>
      <c r="Q3215" s="145"/>
      <c r="R3215" s="167"/>
      <c r="S3215" s="58">
        <f>R3215</f>
        <v>0</v>
      </c>
      <c r="T3215" s="140"/>
      <c r="U3215" s="140"/>
      <c r="V3215" s="378"/>
    </row>
    <row r="3216" spans="7:22">
      <c r="G3216" s="60" t="s">
        <v>190</v>
      </c>
      <c r="I3216" s="46"/>
      <c r="J3216" s="114"/>
      <c r="K3216" s="114"/>
      <c r="L3216" s="114"/>
      <c r="M3216" s="114"/>
      <c r="N3216" s="114"/>
      <c r="O3216" s="114"/>
      <c r="P3216" s="114"/>
      <c r="Q3216" s="114"/>
      <c r="R3216" s="167">
        <v>0</v>
      </c>
      <c r="S3216" s="145">
        <v>0</v>
      </c>
      <c r="T3216" s="140"/>
      <c r="U3216" s="140"/>
      <c r="V3216" s="378"/>
    </row>
    <row r="3217" spans="2:22">
      <c r="G3217" s="60" t="s">
        <v>199</v>
      </c>
      <c r="I3217" s="46"/>
      <c r="J3217" s="114"/>
      <c r="K3217" s="114"/>
      <c r="L3217" s="114"/>
      <c r="M3217" s="114"/>
      <c r="N3217" s="114"/>
      <c r="O3217" s="114"/>
      <c r="P3217" s="114"/>
      <c r="Q3217" s="114"/>
      <c r="R3217" s="116"/>
      <c r="S3217" s="167">
        <v>0</v>
      </c>
      <c r="T3217" s="140">
        <f>S3217</f>
        <v>0</v>
      </c>
      <c r="U3217" s="140"/>
      <c r="V3217" s="378"/>
    </row>
    <row r="3218" spans="2:22">
      <c r="G3218" s="60" t="s">
        <v>200</v>
      </c>
      <c r="I3218" s="46"/>
      <c r="J3218" s="114"/>
      <c r="K3218" s="114"/>
      <c r="L3218" s="114"/>
      <c r="M3218" s="114"/>
      <c r="N3218" s="114"/>
      <c r="O3218" s="114"/>
      <c r="P3218" s="114"/>
      <c r="Q3218" s="114"/>
      <c r="R3218" s="114"/>
      <c r="S3218" s="167">
        <f>T3218</f>
        <v>0</v>
      </c>
      <c r="T3218" s="145">
        <v>0</v>
      </c>
      <c r="U3218" s="140"/>
      <c r="V3218" s="378"/>
    </row>
    <row r="3219" spans="2:22">
      <c r="G3219" s="60" t="s">
        <v>308</v>
      </c>
      <c r="I3219" s="46"/>
      <c r="J3219" s="114"/>
      <c r="K3219" s="114"/>
      <c r="L3219" s="114"/>
      <c r="M3219" s="114"/>
      <c r="N3219" s="114"/>
      <c r="O3219" s="114"/>
      <c r="P3219" s="114"/>
      <c r="Q3219" s="114"/>
      <c r="R3219" s="114"/>
      <c r="S3219" s="116"/>
      <c r="T3219" s="167">
        <v>0</v>
      </c>
      <c r="U3219" s="140">
        <f>T3219</f>
        <v>0</v>
      </c>
      <c r="V3219" s="378">
        <f>U3219</f>
        <v>0</v>
      </c>
    </row>
    <row r="3220" spans="2:22">
      <c r="G3220" s="60" t="s">
        <v>307</v>
      </c>
      <c r="I3220" s="110"/>
      <c r="J3220" s="103"/>
      <c r="K3220" s="103"/>
      <c r="L3220" s="103"/>
      <c r="M3220" s="103"/>
      <c r="N3220" s="103"/>
      <c r="O3220" s="103"/>
      <c r="P3220" s="103"/>
      <c r="Q3220" s="103"/>
      <c r="R3220" s="103"/>
      <c r="S3220" s="103"/>
      <c r="T3220" s="167">
        <f>U3220</f>
        <v>0</v>
      </c>
      <c r="U3220" s="145">
        <v>0</v>
      </c>
      <c r="V3220" s="347">
        <v>0</v>
      </c>
    </row>
    <row r="3221" spans="2:22">
      <c r="G3221" s="60" t="s">
        <v>318</v>
      </c>
      <c r="I3221" s="110"/>
      <c r="J3221" s="103"/>
      <c r="K3221" s="103"/>
      <c r="L3221" s="103"/>
      <c r="M3221" s="103"/>
      <c r="N3221" s="103"/>
      <c r="O3221" s="103"/>
      <c r="P3221" s="103"/>
      <c r="Q3221" s="103"/>
      <c r="R3221" s="103"/>
      <c r="S3221" s="103"/>
      <c r="T3221" s="116"/>
      <c r="U3221" s="367">
        <v>0</v>
      </c>
      <c r="V3221" s="389">
        <v>0</v>
      </c>
    </row>
    <row r="3222" spans="2:22">
      <c r="G3222" s="60" t="s">
        <v>319</v>
      </c>
      <c r="I3222" s="47"/>
      <c r="J3222" s="188"/>
      <c r="K3222" s="188"/>
      <c r="L3222" s="188"/>
      <c r="M3222" s="188"/>
      <c r="N3222" s="188"/>
      <c r="O3222" s="188"/>
      <c r="P3222" s="188"/>
      <c r="Q3222" s="188"/>
      <c r="R3222" s="188"/>
      <c r="S3222" s="188">
        <f>S3215-S3216+S3217-S3218</f>
        <v>0</v>
      </c>
      <c r="T3222" s="188">
        <f>T3217-T3218-T3219+T3220</f>
        <v>0</v>
      </c>
      <c r="U3222" s="391">
        <f>U3219-U3220-U3221</f>
        <v>0</v>
      </c>
      <c r="V3222" s="390">
        <f>V3219-V3220-V3221</f>
        <v>0</v>
      </c>
    </row>
    <row r="3223" spans="2:22">
      <c r="B3223" s="1" t="s">
        <v>154</v>
      </c>
      <c r="G3223" s="26" t="s">
        <v>17</v>
      </c>
      <c r="I3223" s="7">
        <f xml:space="preserve"> I3204 - I3203</f>
        <v>0</v>
      </c>
      <c r="J3223" s="7">
        <f xml:space="preserve"> J3203 + J3206 - J3205 - J3204</f>
        <v>0</v>
      </c>
      <c r="K3223" s="7">
        <v>0</v>
      </c>
      <c r="L3223" s="7">
        <f>L3202-L3203-L3204</f>
        <v>0</v>
      </c>
      <c r="M3223" s="7">
        <f>M3204-M3205-M3206</f>
        <v>-45911</v>
      </c>
      <c r="N3223" s="7">
        <f>N3206-N3207-N3208</f>
        <v>-7278</v>
      </c>
      <c r="O3223" s="7">
        <f>O3208-O3209-O3210</f>
        <v>53189</v>
      </c>
      <c r="P3223" s="148">
        <f>P3210-P3211-P3212</f>
        <v>0</v>
      </c>
      <c r="Q3223" s="148">
        <f>Q3212-Q3213-Q3214</f>
        <v>0</v>
      </c>
      <c r="R3223" s="148">
        <f>R3217</f>
        <v>0</v>
      </c>
      <c r="S3223" s="7">
        <f>S3218*-1</f>
        <v>0</v>
      </c>
      <c r="T3223" s="7">
        <f>T3218-T3219-T3220</f>
        <v>0</v>
      </c>
      <c r="U3223" s="132">
        <f>U3218-U3219-U3220</f>
        <v>0</v>
      </c>
      <c r="V3223" s="7">
        <f>V3218-V3219-V3220</f>
        <v>0</v>
      </c>
    </row>
    <row r="3224" spans="2:22">
      <c r="G3224" s="6"/>
      <c r="I3224" s="148"/>
      <c r="J3224" s="148"/>
      <c r="K3224" s="148"/>
      <c r="L3224" s="148"/>
      <c r="M3224" s="148"/>
      <c r="N3224" s="148"/>
      <c r="O3224" s="148"/>
      <c r="P3224" s="148"/>
      <c r="Q3224" s="148"/>
      <c r="R3224" s="148"/>
      <c r="S3224" s="148"/>
      <c r="T3224" s="148"/>
      <c r="U3224" s="386"/>
      <c r="V3224" s="148"/>
    </row>
    <row r="3225" spans="2:22">
      <c r="G3225" s="26" t="s">
        <v>12</v>
      </c>
      <c r="H3225" s="55"/>
      <c r="I3225" s="149"/>
      <c r="J3225" s="150"/>
      <c r="K3225" s="150"/>
      <c r="L3225" s="150"/>
      <c r="M3225" s="150"/>
      <c r="N3225" s="150"/>
      <c r="O3225" s="150"/>
      <c r="P3225" s="150"/>
      <c r="Q3225" s="150"/>
      <c r="R3225" s="150"/>
      <c r="S3225" s="150"/>
      <c r="T3225" s="150"/>
      <c r="U3225" s="150"/>
      <c r="V3225" s="384"/>
    </row>
    <row r="3226" spans="2:22">
      <c r="G3226" s="6"/>
      <c r="I3226" s="148"/>
      <c r="J3226" s="148"/>
      <c r="K3226" s="148"/>
      <c r="L3226" s="148"/>
      <c r="M3226" s="148"/>
      <c r="N3226" s="148"/>
      <c r="O3226" s="148"/>
      <c r="P3226" s="148"/>
      <c r="Q3226" s="148"/>
      <c r="R3226" s="148"/>
      <c r="S3226" s="148"/>
      <c r="T3226" s="148"/>
      <c r="U3226" s="148"/>
      <c r="V3226" s="148"/>
    </row>
    <row r="3227" spans="2:22" ht="18.75">
      <c r="C3227" s="1" t="s">
        <v>154</v>
      </c>
      <c r="D3227" s="1" t="s">
        <v>155</v>
      </c>
      <c r="E3227" s="1" t="s">
        <v>107</v>
      </c>
      <c r="F3227" s="9" t="s">
        <v>26</v>
      </c>
      <c r="H3227" s="55"/>
      <c r="I3227" s="151">
        <f t="shared" ref="I3227:S3227" si="1696" xml:space="preserve"> I3184 + I3189 - I3195 + I3223 + I3225</f>
        <v>0</v>
      </c>
      <c r="J3227" s="152">
        <f t="shared" si="1696"/>
        <v>0</v>
      </c>
      <c r="K3227" s="152">
        <f t="shared" si="1696"/>
        <v>0</v>
      </c>
      <c r="L3227" s="152">
        <f t="shared" si="1696"/>
        <v>0</v>
      </c>
      <c r="M3227" s="152">
        <f t="shared" si="1696"/>
        <v>0</v>
      </c>
      <c r="N3227" s="152">
        <f t="shared" si="1696"/>
        <v>45911</v>
      </c>
      <c r="O3227" s="152">
        <f t="shared" si="1696"/>
        <v>102623</v>
      </c>
      <c r="P3227" s="152">
        <f t="shared" si="1696"/>
        <v>42284</v>
      </c>
      <c r="Q3227" s="152">
        <f t="shared" si="1696"/>
        <v>20249.710123227731</v>
      </c>
      <c r="R3227" s="152">
        <f t="shared" si="1696"/>
        <v>42198.447670147259</v>
      </c>
      <c r="S3227" s="152">
        <f t="shared" si="1696"/>
        <v>31268</v>
      </c>
      <c r="T3227" s="152">
        <f t="shared" ref="T3227:U3227" si="1697" xml:space="preserve"> T3184 + T3189 - T3195 + T3223 + T3225</f>
        <v>31063</v>
      </c>
      <c r="U3227" s="152">
        <f t="shared" si="1697"/>
        <v>19721</v>
      </c>
      <c r="V3227" s="385">
        <f t="shared" ref="V3227" si="1698" xml:space="preserve"> V3184 + V3189 - V3195 + V3223 + V3225</f>
        <v>46456.51391322718</v>
      </c>
    </row>
    <row r="3228" spans="2:22">
      <c r="G3228" s="6"/>
      <c r="I3228" s="7"/>
      <c r="J3228" s="7"/>
      <c r="K3228" s="7"/>
      <c r="L3228" s="23"/>
      <c r="M3228" s="23"/>
      <c r="N3228" s="23"/>
      <c r="O3228" s="23"/>
      <c r="P3228" s="23"/>
      <c r="Q3228" s="23"/>
      <c r="R3228" s="23"/>
      <c r="S3228" s="23"/>
      <c r="T3228" s="23"/>
      <c r="U3228" s="23"/>
      <c r="V3228" s="23"/>
    </row>
    <row r="3229" spans="2:22" ht="15.75" thickBot="1">
      <c r="S3229" s="1"/>
    </row>
    <row r="3230" spans="2:22" ht="15.75" thickBot="1">
      <c r="F3230" s="8"/>
      <c r="G3230" s="8"/>
      <c r="H3230" s="8"/>
      <c r="I3230" s="8"/>
      <c r="J3230" s="8"/>
      <c r="K3230" s="8"/>
      <c r="L3230" s="8"/>
      <c r="M3230" s="8"/>
      <c r="N3230" s="8"/>
      <c r="O3230" s="8"/>
      <c r="P3230" s="8"/>
      <c r="Q3230" s="8"/>
      <c r="R3230" s="8"/>
      <c r="S3230" s="8"/>
      <c r="T3230" s="8"/>
      <c r="U3230" s="8"/>
      <c r="V3230" s="8"/>
    </row>
    <row r="3231" spans="2:22" ht="21.75" thickBot="1">
      <c r="F3231" s="13" t="s">
        <v>4</v>
      </c>
      <c r="G3231" s="13"/>
      <c r="H3231" s="179" t="s">
        <v>268</v>
      </c>
      <c r="I3231" s="177"/>
      <c r="S3231" s="1"/>
    </row>
    <row r="3232" spans="2:22">
      <c r="S3232" s="1"/>
    </row>
    <row r="3233" spans="1:22" ht="18.75">
      <c r="F3233" s="9" t="s">
        <v>21</v>
      </c>
      <c r="G3233" s="9"/>
      <c r="I3233" s="2">
        <v>2011</v>
      </c>
      <c r="J3233" s="2">
        <f>I3233+1</f>
        <v>2012</v>
      </c>
      <c r="K3233" s="2">
        <f t="shared" ref="K3233" si="1699">J3233+1</f>
        <v>2013</v>
      </c>
      <c r="L3233" s="2">
        <f t="shared" ref="L3233" si="1700">K3233+1</f>
        <v>2014</v>
      </c>
      <c r="M3233" s="2">
        <f>L3233+1</f>
        <v>2015</v>
      </c>
      <c r="N3233" s="2">
        <f t="shared" ref="N3233" si="1701">M3233+1</f>
        <v>2016</v>
      </c>
      <c r="O3233" s="2">
        <f t="shared" ref="O3233" si="1702">N3233+1</f>
        <v>2017</v>
      </c>
      <c r="P3233" s="2">
        <f t="shared" ref="P3233" si="1703">O3233+1</f>
        <v>2018</v>
      </c>
      <c r="Q3233" s="2">
        <f t="shared" ref="Q3233" si="1704">P3233+1</f>
        <v>2019</v>
      </c>
      <c r="R3233" s="2">
        <f t="shared" ref="R3233" si="1705">Q3233+1</f>
        <v>2020</v>
      </c>
      <c r="S3233" s="2">
        <f>R3233+1</f>
        <v>2021</v>
      </c>
      <c r="T3233" s="2">
        <f>S3233+1</f>
        <v>2022</v>
      </c>
      <c r="U3233" s="2">
        <f>T3233+1</f>
        <v>2023</v>
      </c>
      <c r="V3233" s="2">
        <f>U3233+1</f>
        <v>2024</v>
      </c>
    </row>
    <row r="3234" spans="1:22">
      <c r="G3234" s="60" t="str">
        <f>"Total MWh Produced / Purchased from " &amp; H3231</f>
        <v>Total MWh Produced / Purchased from TB Flats Wind I</v>
      </c>
      <c r="H3234" s="55"/>
      <c r="I3234" s="3"/>
      <c r="J3234" s="4"/>
      <c r="K3234" s="4"/>
      <c r="L3234" s="4"/>
      <c r="M3234" s="4"/>
      <c r="N3234" s="4"/>
      <c r="O3234" s="4"/>
      <c r="P3234" s="4"/>
      <c r="Q3234" s="4"/>
      <c r="R3234" s="4"/>
      <c r="S3234" s="4">
        <v>764615</v>
      </c>
      <c r="T3234" s="4">
        <v>874045</v>
      </c>
      <c r="U3234" s="4">
        <v>755047</v>
      </c>
      <c r="V3234" s="369">
        <v>908325.35320384649</v>
      </c>
    </row>
    <row r="3235" spans="1:22">
      <c r="G3235" s="60" t="s">
        <v>25</v>
      </c>
      <c r="H3235" s="55"/>
      <c r="I3235" s="260"/>
      <c r="J3235" s="41"/>
      <c r="K3235" s="41"/>
      <c r="L3235" s="41"/>
      <c r="M3235" s="41"/>
      <c r="N3235" s="41"/>
      <c r="O3235" s="41"/>
      <c r="P3235" s="41"/>
      <c r="Q3235" s="41"/>
      <c r="R3235" s="41"/>
      <c r="S3235" s="41">
        <v>1</v>
      </c>
      <c r="T3235" s="41">
        <v>1</v>
      </c>
      <c r="U3235" s="41">
        <v>1</v>
      </c>
      <c r="V3235" s="381">
        <v>1</v>
      </c>
    </row>
    <row r="3236" spans="1:22">
      <c r="G3236" s="60" t="s">
        <v>20</v>
      </c>
      <c r="H3236" s="55"/>
      <c r="I3236" s="261"/>
      <c r="J3236" s="36"/>
      <c r="K3236" s="36"/>
      <c r="L3236" s="36"/>
      <c r="M3236" s="36"/>
      <c r="N3236" s="36"/>
      <c r="O3236" s="36"/>
      <c r="P3236" s="36"/>
      <c r="Q3236" s="36"/>
      <c r="R3236" s="36"/>
      <c r="S3236" s="36">
        <f>S2</f>
        <v>7.9696892166366717E-2</v>
      </c>
      <c r="T3236" s="36">
        <f>T2</f>
        <v>7.8737918965874246E-2</v>
      </c>
      <c r="U3236" s="36">
        <f>U2</f>
        <v>7.7386335360771719E-2</v>
      </c>
      <c r="V3236" s="388">
        <f>V2</f>
        <v>7.7478165526227077E-2</v>
      </c>
    </row>
    <row r="3237" spans="1:22">
      <c r="A3237" s="1" t="s">
        <v>268</v>
      </c>
      <c r="G3237" s="26" t="s">
        <v>22</v>
      </c>
      <c r="H3237" s="6"/>
      <c r="I3237" s="30">
        <v>0</v>
      </c>
      <c r="J3237" s="30">
        <v>0</v>
      </c>
      <c r="K3237" s="30">
        <v>0</v>
      </c>
      <c r="L3237" s="30">
        <v>0</v>
      </c>
      <c r="M3237" s="30">
        <v>0</v>
      </c>
      <c r="N3237" s="155">
        <v>0</v>
      </c>
      <c r="O3237" s="155">
        <v>0</v>
      </c>
      <c r="P3237" s="155">
        <v>0</v>
      </c>
      <c r="Q3237" s="155">
        <f>Q3234*Q3236</f>
        <v>0</v>
      </c>
      <c r="R3237" s="155">
        <f>R3234*R3236</f>
        <v>0</v>
      </c>
      <c r="S3237" s="155">
        <f>ROUNDUP(S3234*S3236,0)</f>
        <v>60938</v>
      </c>
      <c r="T3237" s="155">
        <f>ROUNDUP(T3234*T3236,0)</f>
        <v>68821</v>
      </c>
      <c r="U3237" s="155">
        <f>U3234*U3236</f>
        <v>58430.320355144606</v>
      </c>
      <c r="V3237" s="155">
        <f>V3234*V3236</f>
        <v>70375.382067196289</v>
      </c>
    </row>
    <row r="3238" spans="1:22">
      <c r="I3238" s="29"/>
      <c r="J3238" s="29"/>
      <c r="K3238" s="29"/>
      <c r="L3238" s="29"/>
      <c r="M3238" s="29"/>
      <c r="N3238" s="20"/>
      <c r="O3238" s="20"/>
      <c r="P3238" s="20"/>
      <c r="Q3238" s="20"/>
      <c r="R3238" s="20"/>
      <c r="S3238" s="20"/>
      <c r="T3238" s="20"/>
      <c r="U3238" s="20"/>
      <c r="V3238" s="20"/>
    </row>
    <row r="3239" spans="1:22" ht="18.75">
      <c r="F3239" s="9" t="s">
        <v>118</v>
      </c>
      <c r="I3239" s="2">
        <v>2011</v>
      </c>
      <c r="J3239" s="2">
        <f>I3239+1</f>
        <v>2012</v>
      </c>
      <c r="K3239" s="2">
        <f t="shared" ref="K3239" si="1706">J3239+1</f>
        <v>2013</v>
      </c>
      <c r="L3239" s="2">
        <f t="shared" ref="L3239" si="1707">K3239+1</f>
        <v>2014</v>
      </c>
      <c r="M3239" s="2">
        <f>L3239+1</f>
        <v>2015</v>
      </c>
      <c r="N3239" s="2">
        <f t="shared" ref="N3239" si="1708">M3239+1</f>
        <v>2016</v>
      </c>
      <c r="O3239" s="2">
        <f t="shared" ref="O3239" si="1709">N3239+1</f>
        <v>2017</v>
      </c>
      <c r="P3239" s="2">
        <f t="shared" ref="P3239" si="1710">O3239+1</f>
        <v>2018</v>
      </c>
      <c r="Q3239" s="2">
        <f t="shared" ref="Q3239" si="1711">P3239+1</f>
        <v>2019</v>
      </c>
      <c r="R3239" s="2">
        <f t="shared" ref="R3239" si="1712">Q3239+1</f>
        <v>2020</v>
      </c>
      <c r="S3239" s="2">
        <f>R3239+1</f>
        <v>2021</v>
      </c>
      <c r="T3239" s="2">
        <f>S3239+1</f>
        <v>2022</v>
      </c>
      <c r="U3239" s="2">
        <f>T3239+1</f>
        <v>2023</v>
      </c>
      <c r="V3239" s="2">
        <f>U3239+1</f>
        <v>2024</v>
      </c>
    </row>
    <row r="3240" spans="1:22">
      <c r="G3240" s="60" t="s">
        <v>10</v>
      </c>
      <c r="H3240" s="55"/>
      <c r="I3240" s="38">
        <f>IF($J69= "Eligible", I3237 * 'Facility Detail'!$G$3472, 0 )</f>
        <v>0</v>
      </c>
      <c r="J3240" s="11">
        <f>IF($J69= "Eligible", J3237 * 'Facility Detail'!$G$3472, 0 )</f>
        <v>0</v>
      </c>
      <c r="K3240" s="11">
        <f>IF($J69= "Eligible", K3237 * 'Facility Detail'!$G$3472, 0 )</f>
        <v>0</v>
      </c>
      <c r="L3240" s="11">
        <f>IF($J69= "Eligible", L3237 * 'Facility Detail'!$G$3472, 0 )</f>
        <v>0</v>
      </c>
      <c r="M3240" s="11">
        <f>IF($J69= "Eligible", M3237 * 'Facility Detail'!$G$3472, 0 )</f>
        <v>0</v>
      </c>
      <c r="N3240" s="11">
        <f>IF($J69= "Eligible", N3237 * 'Facility Detail'!$G$3472, 0 )</f>
        <v>0</v>
      </c>
      <c r="O3240" s="11">
        <f>IF($J69= "Eligible", O3237 * 'Facility Detail'!$G$3472, 0 )</f>
        <v>0</v>
      </c>
      <c r="P3240" s="11">
        <f>IF($J69= "Eligible", P3237 * 'Facility Detail'!$G$3472, 0 )</f>
        <v>0</v>
      </c>
      <c r="Q3240" s="11">
        <f>IF($J69= "Eligible", Q3237 * 'Facility Detail'!$G$3472, 0 )</f>
        <v>0</v>
      </c>
      <c r="R3240" s="11">
        <f>IF($J69= "Eligible", R3237 * 'Facility Detail'!$G$3472, 0 )</f>
        <v>0</v>
      </c>
      <c r="S3240" s="11">
        <f>IF($J69= "Eligible", S3237 * 'Facility Detail'!$G$3472, 0 )</f>
        <v>0</v>
      </c>
      <c r="T3240" s="11">
        <f>IF($J69= "Eligible", T3237 * 'Facility Detail'!$G$3472, 0 )</f>
        <v>0</v>
      </c>
      <c r="U3240" s="11">
        <f>IF($J69= "Eligible", U3237 * 'Facility Detail'!$G$3472, 0 )</f>
        <v>0</v>
      </c>
      <c r="V3240" s="370">
        <f>IF($J69= "Eligible", V3237 * 'Facility Detail'!$G$3472, 0 )</f>
        <v>0</v>
      </c>
    </row>
    <row r="3241" spans="1:22">
      <c r="G3241" s="60" t="s">
        <v>6</v>
      </c>
      <c r="H3241" s="55"/>
      <c r="I3241" s="39">
        <f t="shared" ref="I3241:V3241" si="1713">IF($K69= "Eligible", I3237, 0 )</f>
        <v>0</v>
      </c>
      <c r="J3241" s="187">
        <f t="shared" si="1713"/>
        <v>0</v>
      </c>
      <c r="K3241" s="187">
        <f t="shared" si="1713"/>
        <v>0</v>
      </c>
      <c r="L3241" s="187">
        <f t="shared" si="1713"/>
        <v>0</v>
      </c>
      <c r="M3241" s="187">
        <f t="shared" si="1713"/>
        <v>0</v>
      </c>
      <c r="N3241" s="187">
        <f t="shared" si="1713"/>
        <v>0</v>
      </c>
      <c r="O3241" s="187">
        <f t="shared" si="1713"/>
        <v>0</v>
      </c>
      <c r="P3241" s="187">
        <f t="shared" si="1713"/>
        <v>0</v>
      </c>
      <c r="Q3241" s="187">
        <f t="shared" si="1713"/>
        <v>0</v>
      </c>
      <c r="R3241" s="187">
        <f t="shared" si="1713"/>
        <v>0</v>
      </c>
      <c r="S3241" s="187">
        <f t="shared" si="1713"/>
        <v>0</v>
      </c>
      <c r="T3241" s="187">
        <f t="shared" si="1713"/>
        <v>0</v>
      </c>
      <c r="U3241" s="187">
        <f t="shared" si="1713"/>
        <v>0</v>
      </c>
      <c r="V3241" s="371">
        <f t="shared" si="1713"/>
        <v>0</v>
      </c>
    </row>
    <row r="3242" spans="1:22">
      <c r="G3242" s="26" t="s">
        <v>120</v>
      </c>
      <c r="H3242" s="6"/>
      <c r="I3242" s="32">
        <f>SUM(I3240:I3241)</f>
        <v>0</v>
      </c>
      <c r="J3242" s="33">
        <f t="shared" ref="J3242:S3242" si="1714">SUM(J3240:J3241)</f>
        <v>0</v>
      </c>
      <c r="K3242" s="33">
        <f t="shared" si="1714"/>
        <v>0</v>
      </c>
      <c r="L3242" s="33">
        <f t="shared" si="1714"/>
        <v>0</v>
      </c>
      <c r="M3242" s="33">
        <f t="shared" si="1714"/>
        <v>0</v>
      </c>
      <c r="N3242" s="33">
        <f t="shared" si="1714"/>
        <v>0</v>
      </c>
      <c r="O3242" s="33">
        <f t="shared" si="1714"/>
        <v>0</v>
      </c>
      <c r="P3242" s="33">
        <f t="shared" si="1714"/>
        <v>0</v>
      </c>
      <c r="Q3242" s="33">
        <f t="shared" si="1714"/>
        <v>0</v>
      </c>
      <c r="R3242" s="33">
        <f t="shared" si="1714"/>
        <v>0</v>
      </c>
      <c r="S3242" s="33">
        <f t="shared" si="1714"/>
        <v>0</v>
      </c>
      <c r="T3242" s="33">
        <f t="shared" ref="T3242:U3242" si="1715">SUM(T3240:T3241)</f>
        <v>0</v>
      </c>
      <c r="U3242" s="33">
        <f t="shared" si="1715"/>
        <v>0</v>
      </c>
      <c r="V3242" s="33">
        <f t="shared" ref="V3242" si="1716">SUM(V3240:V3241)</f>
        <v>0</v>
      </c>
    </row>
    <row r="3243" spans="1:22">
      <c r="I3243" s="31"/>
      <c r="J3243" s="24"/>
      <c r="K3243" s="24"/>
      <c r="L3243" s="24"/>
      <c r="M3243" s="24"/>
      <c r="N3243" s="24"/>
      <c r="O3243" s="24"/>
      <c r="P3243" s="24"/>
      <c r="Q3243" s="24"/>
      <c r="R3243" s="24"/>
      <c r="S3243" s="24"/>
      <c r="T3243" s="24"/>
      <c r="U3243" s="24"/>
      <c r="V3243" s="24"/>
    </row>
    <row r="3244" spans="1:22" ht="18.75">
      <c r="F3244" s="9" t="s">
        <v>30</v>
      </c>
      <c r="I3244" s="2">
        <v>2011</v>
      </c>
      <c r="J3244" s="2">
        <f>I3244+1</f>
        <v>2012</v>
      </c>
      <c r="K3244" s="2">
        <f t="shared" ref="K3244" si="1717">J3244+1</f>
        <v>2013</v>
      </c>
      <c r="L3244" s="2">
        <f t="shared" ref="L3244" si="1718">K3244+1</f>
        <v>2014</v>
      </c>
      <c r="M3244" s="2">
        <f>L3244+1</f>
        <v>2015</v>
      </c>
      <c r="N3244" s="2">
        <f t="shared" ref="N3244" si="1719">M3244+1</f>
        <v>2016</v>
      </c>
      <c r="O3244" s="2">
        <f t="shared" ref="O3244" si="1720">N3244+1</f>
        <v>2017</v>
      </c>
      <c r="P3244" s="2">
        <f t="shared" ref="P3244" si="1721">O3244+1</f>
        <v>2018</v>
      </c>
      <c r="Q3244" s="2">
        <f t="shared" ref="Q3244" si="1722">P3244+1</f>
        <v>2019</v>
      </c>
      <c r="R3244" s="2">
        <f t="shared" ref="R3244" si="1723">Q3244+1</f>
        <v>2020</v>
      </c>
      <c r="S3244" s="2">
        <f>R3244+1</f>
        <v>2021</v>
      </c>
      <c r="T3244" s="2">
        <f>S3244+1</f>
        <v>2022</v>
      </c>
      <c r="U3244" s="2">
        <f>T3244+1</f>
        <v>2023</v>
      </c>
      <c r="V3244" s="2">
        <f>U3244+1</f>
        <v>2024</v>
      </c>
    </row>
    <row r="3245" spans="1:22">
      <c r="G3245" s="60" t="s">
        <v>47</v>
      </c>
      <c r="H3245" s="55"/>
      <c r="I3245" s="69"/>
      <c r="J3245" s="70"/>
      <c r="K3245" s="70"/>
      <c r="L3245" s="70"/>
      <c r="M3245" s="70"/>
      <c r="N3245" s="70"/>
      <c r="O3245" s="70"/>
      <c r="P3245" s="70"/>
      <c r="Q3245" s="70"/>
      <c r="R3245" s="70"/>
      <c r="S3245" s="70"/>
      <c r="T3245" s="70"/>
      <c r="U3245" s="70"/>
      <c r="V3245" s="372"/>
    </row>
    <row r="3246" spans="1:22">
      <c r="G3246" s="61" t="s">
        <v>23</v>
      </c>
      <c r="H3246" s="129"/>
      <c r="I3246" s="71"/>
      <c r="J3246" s="72"/>
      <c r="K3246" s="72"/>
      <c r="L3246" s="72"/>
      <c r="M3246" s="72"/>
      <c r="N3246" s="72"/>
      <c r="O3246" s="72"/>
      <c r="P3246" s="72"/>
      <c r="Q3246" s="72"/>
      <c r="R3246" s="72"/>
      <c r="S3246" s="72"/>
      <c r="T3246" s="72"/>
      <c r="U3246" s="72"/>
      <c r="V3246" s="373"/>
    </row>
    <row r="3247" spans="1:22">
      <c r="G3247" s="61" t="s">
        <v>89</v>
      </c>
      <c r="H3247" s="128"/>
      <c r="I3247" s="43"/>
      <c r="J3247" s="44"/>
      <c r="K3247" s="44"/>
      <c r="L3247" s="44"/>
      <c r="M3247" s="44"/>
      <c r="N3247" s="44"/>
      <c r="O3247" s="44"/>
      <c r="P3247" s="44"/>
      <c r="Q3247" s="44"/>
      <c r="R3247" s="44"/>
      <c r="S3247" s="44"/>
      <c r="T3247" s="44"/>
      <c r="U3247" s="44"/>
      <c r="V3247" s="374"/>
    </row>
    <row r="3248" spans="1:22">
      <c r="G3248" s="26" t="s">
        <v>90</v>
      </c>
      <c r="I3248" s="7">
        <v>0</v>
      </c>
      <c r="J3248" s="7">
        <v>0</v>
      </c>
      <c r="K3248" s="7">
        <v>0</v>
      </c>
      <c r="L3248" s="7">
        <v>0</v>
      </c>
      <c r="M3248" s="7">
        <v>0</v>
      </c>
      <c r="N3248" s="7">
        <v>0</v>
      </c>
      <c r="O3248" s="7">
        <v>0</v>
      </c>
      <c r="P3248" s="7">
        <v>0</v>
      </c>
      <c r="Q3248" s="7">
        <v>0</v>
      </c>
      <c r="R3248" s="7">
        <v>0</v>
      </c>
      <c r="S3248" s="7">
        <v>0</v>
      </c>
      <c r="T3248" s="7">
        <v>0</v>
      </c>
      <c r="U3248" s="132">
        <v>0</v>
      </c>
      <c r="V3248" s="7">
        <v>0</v>
      </c>
    </row>
    <row r="3249" spans="6:22">
      <c r="G3249" s="6"/>
      <c r="I3249" s="7"/>
      <c r="J3249" s="7"/>
      <c r="K3249" s="7"/>
      <c r="L3249" s="23"/>
      <c r="M3249" s="23"/>
      <c r="N3249" s="23"/>
      <c r="O3249" s="23"/>
      <c r="P3249" s="23"/>
      <c r="Q3249" s="23"/>
      <c r="R3249" s="23"/>
      <c r="S3249" s="23"/>
      <c r="T3249" s="23"/>
      <c r="U3249" s="23"/>
      <c r="V3249" s="23"/>
    </row>
    <row r="3250" spans="6:22" ht="18.75">
      <c r="F3250" s="9" t="s">
        <v>100</v>
      </c>
      <c r="I3250" s="2">
        <f>'Facility Detail'!$G$3475</f>
        <v>2011</v>
      </c>
      <c r="J3250" s="2">
        <f>I3250+1</f>
        <v>2012</v>
      </c>
      <c r="K3250" s="2">
        <f t="shared" ref="K3250" si="1724">J3250+1</f>
        <v>2013</v>
      </c>
      <c r="L3250" s="2">
        <f t="shared" ref="L3250" si="1725">K3250+1</f>
        <v>2014</v>
      </c>
      <c r="M3250" s="2">
        <f>L3250+1</f>
        <v>2015</v>
      </c>
      <c r="N3250" s="2">
        <f t="shared" ref="N3250" si="1726">M3250+1</f>
        <v>2016</v>
      </c>
      <c r="O3250" s="2">
        <f t="shared" ref="O3250" si="1727">N3250+1</f>
        <v>2017</v>
      </c>
      <c r="P3250" s="2">
        <f t="shared" ref="P3250" si="1728">O3250+1</f>
        <v>2018</v>
      </c>
      <c r="Q3250" s="2">
        <f t="shared" ref="Q3250" si="1729">P3250+1</f>
        <v>2019</v>
      </c>
      <c r="R3250" s="2">
        <f t="shared" ref="R3250" si="1730">Q3250+1</f>
        <v>2020</v>
      </c>
      <c r="S3250" s="2">
        <f>R3250+1</f>
        <v>2021</v>
      </c>
      <c r="T3250" s="2">
        <f>S3250+1</f>
        <v>2022</v>
      </c>
      <c r="U3250" s="2">
        <f>T3250+1</f>
        <v>2023</v>
      </c>
      <c r="V3250" s="2">
        <f>U3250+1</f>
        <v>2024</v>
      </c>
    </row>
    <row r="3251" spans="6:22">
      <c r="G3251" s="60" t="s">
        <v>68</v>
      </c>
      <c r="H3251" s="55"/>
      <c r="I3251" s="3"/>
      <c r="J3251" s="45">
        <f>I3251</f>
        <v>0</v>
      </c>
      <c r="K3251" s="102"/>
      <c r="L3251" s="102"/>
      <c r="M3251" s="102"/>
      <c r="N3251" s="102"/>
      <c r="O3251" s="102"/>
      <c r="P3251" s="102"/>
      <c r="Q3251" s="102"/>
      <c r="R3251" s="102"/>
      <c r="S3251" s="102"/>
      <c r="T3251" s="210"/>
      <c r="U3251" s="210"/>
      <c r="V3251" s="376"/>
    </row>
    <row r="3252" spans="6:22">
      <c r="G3252" s="60" t="s">
        <v>69</v>
      </c>
      <c r="H3252" s="55"/>
      <c r="I3252" s="122">
        <f>J3252</f>
        <v>0</v>
      </c>
      <c r="J3252" s="10"/>
      <c r="K3252" s="58"/>
      <c r="L3252" s="58"/>
      <c r="M3252" s="58"/>
      <c r="N3252" s="58"/>
      <c r="O3252" s="58"/>
      <c r="P3252" s="58"/>
      <c r="Q3252" s="58"/>
      <c r="R3252" s="58"/>
      <c r="S3252" s="58"/>
      <c r="T3252" s="211"/>
      <c r="U3252" s="211"/>
      <c r="V3252" s="377"/>
    </row>
    <row r="3253" spans="6:22">
      <c r="G3253" s="60" t="s">
        <v>70</v>
      </c>
      <c r="H3253" s="55"/>
      <c r="I3253" s="46"/>
      <c r="J3253" s="10">
        <f>J3237</f>
        <v>0</v>
      </c>
      <c r="K3253" s="54">
        <f>J3253</f>
        <v>0</v>
      </c>
      <c r="L3253" s="58"/>
      <c r="M3253" s="58"/>
      <c r="N3253" s="58"/>
      <c r="O3253" s="58"/>
      <c r="P3253" s="58"/>
      <c r="Q3253" s="58"/>
      <c r="R3253" s="58"/>
      <c r="S3253" s="58"/>
      <c r="T3253" s="211"/>
      <c r="U3253" s="211"/>
      <c r="V3253" s="377"/>
    </row>
    <row r="3254" spans="6:22">
      <c r="G3254" s="60" t="s">
        <v>71</v>
      </c>
      <c r="H3254" s="55"/>
      <c r="I3254" s="46"/>
      <c r="J3254" s="54">
        <f>K3254</f>
        <v>0</v>
      </c>
      <c r="K3254" s="10"/>
      <c r="L3254" s="58"/>
      <c r="M3254" s="58"/>
      <c r="N3254" s="58"/>
      <c r="O3254" s="58"/>
      <c r="P3254" s="58"/>
      <c r="Q3254" s="58"/>
      <c r="R3254" s="58"/>
      <c r="S3254" s="58"/>
      <c r="T3254" s="211"/>
      <c r="U3254" s="211"/>
      <c r="V3254" s="377"/>
    </row>
    <row r="3255" spans="6:22">
      <c r="G3255" s="60" t="s">
        <v>170</v>
      </c>
      <c r="I3255" s="46"/>
      <c r="J3255" s="114"/>
      <c r="K3255" s="10">
        <f>K3237</f>
        <v>0</v>
      </c>
      <c r="L3255" s="115">
        <f>K3255</f>
        <v>0</v>
      </c>
      <c r="M3255" s="58"/>
      <c r="N3255" s="58"/>
      <c r="O3255" s="58"/>
      <c r="P3255" s="58"/>
      <c r="Q3255" s="58"/>
      <c r="R3255" s="58"/>
      <c r="S3255" s="58"/>
      <c r="T3255" s="140"/>
      <c r="U3255" s="140"/>
      <c r="V3255" s="378"/>
    </row>
    <row r="3256" spans="6:22">
      <c r="G3256" s="60" t="s">
        <v>171</v>
      </c>
      <c r="I3256" s="46"/>
      <c r="J3256" s="114"/>
      <c r="K3256" s="54">
        <f>L3256</f>
        <v>0</v>
      </c>
      <c r="L3256" s="10"/>
      <c r="M3256" s="58"/>
      <c r="N3256" s="58"/>
      <c r="O3256" s="58"/>
      <c r="P3256" s="58"/>
      <c r="Q3256" s="58"/>
      <c r="R3256" s="58"/>
      <c r="S3256" s="58"/>
      <c r="T3256" s="140"/>
      <c r="U3256" s="140"/>
      <c r="V3256" s="378"/>
    </row>
    <row r="3257" spans="6:22">
      <c r="G3257" s="60" t="s">
        <v>172</v>
      </c>
      <c r="I3257" s="46"/>
      <c r="J3257" s="114"/>
      <c r="K3257" s="114"/>
      <c r="L3257" s="10">
        <f>L3237</f>
        <v>0</v>
      </c>
      <c r="M3257" s="115">
        <f>L3257</f>
        <v>0</v>
      </c>
      <c r="N3257" s="114"/>
      <c r="O3257" s="58"/>
      <c r="P3257" s="58"/>
      <c r="Q3257" s="58"/>
      <c r="R3257" s="58"/>
      <c r="S3257" s="58"/>
      <c r="T3257" s="140"/>
      <c r="U3257" s="140"/>
      <c r="V3257" s="378"/>
    </row>
    <row r="3258" spans="6:22">
      <c r="G3258" s="60" t="s">
        <v>173</v>
      </c>
      <c r="I3258" s="46"/>
      <c r="J3258" s="114"/>
      <c r="K3258" s="114"/>
      <c r="L3258" s="54"/>
      <c r="M3258" s="10"/>
      <c r="N3258" s="114"/>
      <c r="O3258" s="58"/>
      <c r="P3258" s="58"/>
      <c r="Q3258" s="58"/>
      <c r="R3258" s="58"/>
      <c r="S3258" s="58"/>
      <c r="T3258" s="140"/>
      <c r="U3258" s="140"/>
      <c r="V3258" s="378"/>
    </row>
    <row r="3259" spans="6:22">
      <c r="G3259" s="60" t="s">
        <v>174</v>
      </c>
      <c r="I3259" s="46"/>
      <c r="J3259" s="114"/>
      <c r="K3259" s="114"/>
      <c r="L3259" s="114"/>
      <c r="M3259" s="10">
        <v>0</v>
      </c>
      <c r="N3259" s="115">
        <f>M3259</f>
        <v>0</v>
      </c>
      <c r="O3259" s="58"/>
      <c r="P3259" s="58"/>
      <c r="Q3259" s="58"/>
      <c r="R3259" s="58"/>
      <c r="S3259" s="58"/>
      <c r="T3259" s="140"/>
      <c r="U3259" s="140"/>
      <c r="V3259" s="378"/>
    </row>
    <row r="3260" spans="6:22">
      <c r="G3260" s="60" t="s">
        <v>175</v>
      </c>
      <c r="I3260" s="46"/>
      <c r="J3260" s="114"/>
      <c r="K3260" s="114"/>
      <c r="L3260" s="114"/>
      <c r="M3260" s="54"/>
      <c r="N3260" s="10"/>
      <c r="O3260" s="58"/>
      <c r="P3260" s="58"/>
      <c r="Q3260" s="58"/>
      <c r="R3260" s="58"/>
      <c r="S3260" s="58"/>
      <c r="T3260" s="140"/>
      <c r="U3260" s="140"/>
      <c r="V3260" s="378"/>
    </row>
    <row r="3261" spans="6:22">
      <c r="G3261" s="60" t="s">
        <v>176</v>
      </c>
      <c r="I3261" s="46"/>
      <c r="J3261" s="114"/>
      <c r="K3261" s="114"/>
      <c r="L3261" s="114"/>
      <c r="M3261" s="114"/>
      <c r="N3261" s="143">
        <f>N3237</f>
        <v>0</v>
      </c>
      <c r="O3261" s="116">
        <f>N3261</f>
        <v>0</v>
      </c>
      <c r="P3261" s="58"/>
      <c r="Q3261" s="58"/>
      <c r="R3261" s="58"/>
      <c r="S3261" s="58"/>
      <c r="T3261" s="140"/>
      <c r="U3261" s="140"/>
      <c r="V3261" s="378"/>
    </row>
    <row r="3262" spans="6:22">
      <c r="G3262" s="60" t="s">
        <v>167</v>
      </c>
      <c r="I3262" s="46"/>
      <c r="J3262" s="114"/>
      <c r="K3262" s="114"/>
      <c r="L3262" s="114"/>
      <c r="M3262" s="114"/>
      <c r="N3262" s="144"/>
      <c r="O3262" s="117"/>
      <c r="P3262" s="58"/>
      <c r="Q3262" s="58"/>
      <c r="R3262" s="58"/>
      <c r="S3262" s="58"/>
      <c r="T3262" s="140"/>
      <c r="U3262" s="140"/>
      <c r="V3262" s="378"/>
    </row>
    <row r="3263" spans="6:22">
      <c r="G3263" s="60" t="s">
        <v>168</v>
      </c>
      <c r="I3263" s="46"/>
      <c r="J3263" s="114"/>
      <c r="K3263" s="114"/>
      <c r="L3263" s="114"/>
      <c r="M3263" s="114"/>
      <c r="N3263" s="114"/>
      <c r="O3263" s="117">
        <f>O3237</f>
        <v>0</v>
      </c>
      <c r="P3263" s="116">
        <f>O3263</f>
        <v>0</v>
      </c>
      <c r="Q3263" s="58"/>
      <c r="R3263" s="58"/>
      <c r="S3263" s="58"/>
      <c r="T3263" s="140"/>
      <c r="U3263" s="140"/>
      <c r="V3263" s="378"/>
    </row>
    <row r="3264" spans="6:22">
      <c r="G3264" s="60" t="s">
        <v>185</v>
      </c>
      <c r="I3264" s="46"/>
      <c r="J3264" s="114"/>
      <c r="K3264" s="114"/>
      <c r="L3264" s="114"/>
      <c r="M3264" s="114"/>
      <c r="N3264" s="114"/>
      <c r="O3264" s="116"/>
      <c r="P3264" s="117"/>
      <c r="Q3264" s="58"/>
      <c r="R3264" s="58"/>
      <c r="S3264" s="58"/>
      <c r="T3264" s="140"/>
      <c r="U3264" s="140"/>
      <c r="V3264" s="378"/>
    </row>
    <row r="3265" spans="2:22">
      <c r="G3265" s="60" t="s">
        <v>186</v>
      </c>
      <c r="I3265" s="46"/>
      <c r="J3265" s="114"/>
      <c r="K3265" s="114"/>
      <c r="L3265" s="114"/>
      <c r="M3265" s="114"/>
      <c r="N3265" s="114"/>
      <c r="O3265" s="114"/>
      <c r="P3265" s="117"/>
      <c r="Q3265" s="54">
        <f>P3265</f>
        <v>0</v>
      </c>
      <c r="R3265" s="58"/>
      <c r="S3265" s="58"/>
      <c r="T3265" s="140"/>
      <c r="U3265" s="140"/>
      <c r="V3265" s="378"/>
    </row>
    <row r="3266" spans="2:22">
      <c r="G3266" s="60" t="s">
        <v>187</v>
      </c>
      <c r="I3266" s="46"/>
      <c r="J3266" s="114"/>
      <c r="K3266" s="114"/>
      <c r="L3266" s="114"/>
      <c r="M3266" s="114"/>
      <c r="N3266" s="114"/>
      <c r="O3266" s="114"/>
      <c r="P3266" s="116"/>
      <c r="Q3266" s="275"/>
      <c r="R3266" s="58"/>
      <c r="S3266" s="58"/>
      <c r="T3266" s="140"/>
      <c r="U3266" s="140"/>
      <c r="V3266" s="378"/>
    </row>
    <row r="3267" spans="2:22">
      <c r="G3267" s="60" t="s">
        <v>188</v>
      </c>
      <c r="I3267" s="46"/>
      <c r="J3267" s="114"/>
      <c r="K3267" s="114"/>
      <c r="L3267" s="114"/>
      <c r="M3267" s="114"/>
      <c r="N3267" s="114"/>
      <c r="O3267" s="114"/>
      <c r="P3267" s="114"/>
      <c r="Q3267" s="117"/>
      <c r="R3267" s="145">
        <f>Q3267</f>
        <v>0</v>
      </c>
      <c r="S3267" s="58"/>
      <c r="T3267" s="140"/>
      <c r="U3267" s="140"/>
      <c r="V3267" s="378"/>
    </row>
    <row r="3268" spans="2:22">
      <c r="G3268" s="60" t="s">
        <v>189</v>
      </c>
      <c r="I3268" s="46"/>
      <c r="J3268" s="114"/>
      <c r="K3268" s="114"/>
      <c r="L3268" s="114"/>
      <c r="M3268" s="114"/>
      <c r="N3268" s="114"/>
      <c r="O3268" s="114"/>
      <c r="P3268" s="114"/>
      <c r="Q3268" s="145">
        <f>R3237</f>
        <v>0</v>
      </c>
      <c r="R3268" s="167">
        <f>Q3268</f>
        <v>0</v>
      </c>
      <c r="S3268" s="58"/>
      <c r="T3268" s="140"/>
      <c r="U3268" s="140"/>
      <c r="V3268" s="378"/>
    </row>
    <row r="3269" spans="2:22">
      <c r="G3269" s="60" t="s">
        <v>190</v>
      </c>
      <c r="I3269" s="46"/>
      <c r="J3269" s="114"/>
      <c r="K3269" s="114"/>
      <c r="L3269" s="114"/>
      <c r="M3269" s="114"/>
      <c r="N3269" s="114"/>
      <c r="O3269" s="114"/>
      <c r="P3269" s="114"/>
      <c r="Q3269" s="114"/>
      <c r="R3269" s="167"/>
      <c r="S3269" s="145">
        <f>R3269</f>
        <v>0</v>
      </c>
      <c r="T3269" s="140"/>
      <c r="U3269" s="140"/>
      <c r="V3269" s="378"/>
    </row>
    <row r="3270" spans="2:22">
      <c r="G3270" s="60" t="s">
        <v>199</v>
      </c>
      <c r="I3270" s="46"/>
      <c r="J3270" s="114"/>
      <c r="K3270" s="114"/>
      <c r="L3270" s="114"/>
      <c r="M3270" s="114"/>
      <c r="N3270" s="114"/>
      <c r="O3270" s="114"/>
      <c r="P3270" s="114"/>
      <c r="Q3270" s="114"/>
      <c r="R3270" s="116"/>
      <c r="S3270" s="167"/>
      <c r="T3270" s="140"/>
      <c r="U3270" s="140"/>
      <c r="V3270" s="378"/>
    </row>
    <row r="3271" spans="2:22">
      <c r="G3271" s="60" t="s">
        <v>200</v>
      </c>
      <c r="I3271" s="46"/>
      <c r="J3271" s="114"/>
      <c r="K3271" s="114"/>
      <c r="L3271" s="114"/>
      <c r="M3271" s="114"/>
      <c r="N3271" s="114"/>
      <c r="O3271" s="114"/>
      <c r="P3271" s="114"/>
      <c r="Q3271" s="114"/>
      <c r="R3271" s="114"/>
      <c r="S3271" s="167"/>
      <c r="T3271" s="145"/>
      <c r="U3271" s="140"/>
      <c r="V3271" s="378"/>
    </row>
    <row r="3272" spans="2:22">
      <c r="G3272" s="60" t="s">
        <v>308</v>
      </c>
      <c r="I3272" s="46"/>
      <c r="J3272" s="114"/>
      <c r="K3272" s="114"/>
      <c r="L3272" s="114"/>
      <c r="M3272" s="114"/>
      <c r="N3272" s="114"/>
      <c r="O3272" s="114"/>
      <c r="P3272" s="114"/>
      <c r="Q3272" s="114"/>
      <c r="R3272" s="114"/>
      <c r="S3272" s="116"/>
      <c r="T3272" s="167"/>
      <c r="U3272" s="140"/>
      <c r="V3272" s="378"/>
    </row>
    <row r="3273" spans="2:22">
      <c r="G3273" s="60" t="s">
        <v>307</v>
      </c>
      <c r="I3273" s="110"/>
      <c r="J3273" s="103"/>
      <c r="K3273" s="103"/>
      <c r="L3273" s="103"/>
      <c r="M3273" s="103"/>
      <c r="N3273" s="103"/>
      <c r="O3273" s="103"/>
      <c r="P3273" s="103"/>
      <c r="Q3273" s="103"/>
      <c r="R3273" s="103"/>
      <c r="S3273" s="103"/>
      <c r="T3273" s="167"/>
      <c r="U3273" s="145">
        <f>T3273</f>
        <v>0</v>
      </c>
      <c r="V3273" s="347">
        <f>U3273</f>
        <v>0</v>
      </c>
    </row>
    <row r="3274" spans="2:22">
      <c r="G3274" s="60" t="s">
        <v>318</v>
      </c>
      <c r="I3274" s="110"/>
      <c r="J3274" s="103"/>
      <c r="K3274" s="103"/>
      <c r="L3274" s="103"/>
      <c r="M3274" s="103"/>
      <c r="N3274" s="103"/>
      <c r="O3274" s="103"/>
      <c r="P3274" s="103"/>
      <c r="Q3274" s="103"/>
      <c r="R3274" s="103"/>
      <c r="S3274" s="103"/>
      <c r="T3274" s="116"/>
      <c r="U3274" s="367"/>
      <c r="V3274" s="389"/>
    </row>
    <row r="3275" spans="2:22">
      <c r="G3275" s="60" t="s">
        <v>319</v>
      </c>
      <c r="I3275" s="47"/>
      <c r="J3275" s="188"/>
      <c r="K3275" s="188"/>
      <c r="L3275" s="188"/>
      <c r="M3275" s="188"/>
      <c r="N3275" s="188"/>
      <c r="O3275" s="188"/>
      <c r="P3275" s="188"/>
      <c r="Q3275" s="188"/>
      <c r="R3275" s="188"/>
      <c r="S3275" s="188"/>
      <c r="T3275" s="188"/>
      <c r="U3275" s="391"/>
      <c r="V3275" s="390"/>
    </row>
    <row r="3276" spans="2:22">
      <c r="B3276" s="1" t="s">
        <v>268</v>
      </c>
      <c r="G3276" s="26" t="s">
        <v>17</v>
      </c>
      <c r="I3276" s="7">
        <f xml:space="preserve"> I3257 - I3256</f>
        <v>0</v>
      </c>
      <c r="J3276" s="7">
        <f xml:space="preserve"> J3256 + J3259 - J3258 - J3257</f>
        <v>0</v>
      </c>
      <c r="K3276" s="7">
        <f>K3258 - K3259</f>
        <v>0</v>
      </c>
      <c r="L3276" s="7">
        <f>L3258 - L3259</f>
        <v>0</v>
      </c>
      <c r="M3276" s="7">
        <f>M3257-M3258-M3259</f>
        <v>0</v>
      </c>
      <c r="N3276" s="7">
        <f>N3259-N3260-N3261</f>
        <v>0</v>
      </c>
      <c r="O3276" s="7">
        <f>O3261-O3262-O3263</f>
        <v>0</v>
      </c>
      <c r="P3276" s="148">
        <f>P3263-P3264-P3265</f>
        <v>0</v>
      </c>
      <c r="Q3276" s="148">
        <f>Q3265+Q3268-Q3267-Q3266</f>
        <v>0</v>
      </c>
      <c r="R3276" s="148">
        <f>R3267-R3268+R3270</f>
        <v>0</v>
      </c>
      <c r="S3276" s="7">
        <f>S3269-S3270-S3271</f>
        <v>0</v>
      </c>
      <c r="T3276" s="7">
        <f>T3271-T3272-T3273</f>
        <v>0</v>
      </c>
      <c r="U3276" s="132">
        <f>U3273-U3274-U3275</f>
        <v>0</v>
      </c>
      <c r="V3276" s="7">
        <f>V3273-V3274-V3275</f>
        <v>0</v>
      </c>
    </row>
    <row r="3277" spans="2:22">
      <c r="G3277" s="6"/>
      <c r="I3277" s="148"/>
      <c r="J3277" s="148"/>
      <c r="K3277" s="148"/>
      <c r="L3277" s="148"/>
      <c r="M3277" s="148"/>
      <c r="N3277" s="148"/>
      <c r="O3277" s="148"/>
      <c r="P3277" s="148"/>
      <c r="Q3277" s="148"/>
      <c r="R3277" s="148"/>
      <c r="S3277" s="148"/>
      <c r="T3277" s="148"/>
      <c r="U3277" s="386"/>
      <c r="V3277" s="148"/>
    </row>
    <row r="3278" spans="2:22">
      <c r="G3278" s="26" t="s">
        <v>12</v>
      </c>
      <c r="H3278" s="55"/>
      <c r="I3278" s="149"/>
      <c r="J3278" s="150"/>
      <c r="K3278" s="150"/>
      <c r="L3278" s="150"/>
      <c r="M3278" s="150"/>
      <c r="N3278" s="150"/>
      <c r="O3278" s="150"/>
      <c r="P3278" s="150"/>
      <c r="Q3278" s="150"/>
      <c r="R3278" s="150"/>
      <c r="S3278" s="150"/>
      <c r="T3278" s="150"/>
      <c r="U3278" s="150"/>
      <c r="V3278" s="384"/>
    </row>
    <row r="3279" spans="2:22">
      <c r="G3279" s="6"/>
      <c r="I3279" s="148"/>
      <c r="J3279" s="148"/>
      <c r="K3279" s="148"/>
      <c r="L3279" s="148"/>
      <c r="M3279" s="148"/>
      <c r="N3279" s="148"/>
      <c r="O3279" s="148"/>
      <c r="P3279" s="148"/>
      <c r="Q3279" s="148"/>
      <c r="R3279" s="148"/>
      <c r="S3279" s="148"/>
      <c r="T3279" s="148"/>
      <c r="U3279" s="148"/>
      <c r="V3279" s="148"/>
    </row>
    <row r="3280" spans="2:22" ht="18.75">
      <c r="C3280" s="1" t="s">
        <v>268</v>
      </c>
      <c r="D3280" s="1" t="s">
        <v>164</v>
      </c>
      <c r="E3280" s="1" t="s">
        <v>107</v>
      </c>
      <c r="F3280" s="9" t="s">
        <v>26</v>
      </c>
      <c r="H3280" s="55"/>
      <c r="I3280" s="151">
        <f t="shared" ref="I3280:S3280" si="1731" xml:space="preserve"> I3237 + I3242 - I3248 + I3276 + I3278</f>
        <v>0</v>
      </c>
      <c r="J3280" s="152">
        <f t="shared" si="1731"/>
        <v>0</v>
      </c>
      <c r="K3280" s="152">
        <f t="shared" si="1731"/>
        <v>0</v>
      </c>
      <c r="L3280" s="152">
        <f t="shared" si="1731"/>
        <v>0</v>
      </c>
      <c r="M3280" s="152">
        <f t="shared" si="1731"/>
        <v>0</v>
      </c>
      <c r="N3280" s="152">
        <f t="shared" si="1731"/>
        <v>0</v>
      </c>
      <c r="O3280" s="152">
        <f t="shared" si="1731"/>
        <v>0</v>
      </c>
      <c r="P3280" s="152">
        <f t="shared" si="1731"/>
        <v>0</v>
      </c>
      <c r="Q3280" s="152">
        <f t="shared" si="1731"/>
        <v>0</v>
      </c>
      <c r="R3280" s="152">
        <f t="shared" si="1731"/>
        <v>0</v>
      </c>
      <c r="S3280" s="152">
        <f t="shared" si="1731"/>
        <v>60938</v>
      </c>
      <c r="T3280" s="152">
        <f t="shared" ref="T3280:U3280" si="1732" xml:space="preserve"> T3237 + T3242 - T3248 + T3276 + T3278</f>
        <v>68821</v>
      </c>
      <c r="U3280" s="152">
        <f t="shared" si="1732"/>
        <v>58430.320355144606</v>
      </c>
      <c r="V3280" s="385">
        <f t="shared" ref="V3280" si="1733" xml:space="preserve"> V3237 + V3242 - V3248 + V3276 + V3278</f>
        <v>70375.382067196289</v>
      </c>
    </row>
    <row r="3281" spans="1:22" ht="15.75" thickBot="1">
      <c r="S3281" s="1"/>
    </row>
    <row r="3282" spans="1:22" ht="15.75" thickBot="1">
      <c r="F3282" s="8"/>
      <c r="G3282" s="8"/>
      <c r="H3282" s="8"/>
      <c r="I3282" s="8"/>
      <c r="J3282" s="8"/>
      <c r="K3282" s="8"/>
      <c r="L3282" s="8"/>
      <c r="M3282" s="8"/>
      <c r="N3282" s="8"/>
      <c r="O3282" s="8"/>
      <c r="P3282" s="8"/>
      <c r="Q3282" s="8"/>
      <c r="R3282" s="8"/>
      <c r="S3282" s="8"/>
      <c r="T3282" s="8"/>
      <c r="U3282" s="8"/>
      <c r="V3282" s="8"/>
    </row>
    <row r="3283" spans="1:22" ht="21.75" thickBot="1">
      <c r="F3283" s="13" t="s">
        <v>4</v>
      </c>
      <c r="G3283" s="13"/>
      <c r="H3283" s="179" t="s">
        <v>269</v>
      </c>
      <c r="I3283" s="177"/>
      <c r="S3283" s="1"/>
    </row>
    <row r="3284" spans="1:22">
      <c r="S3284" s="1"/>
    </row>
    <row r="3285" spans="1:22" ht="18.75">
      <c r="F3285" s="9" t="s">
        <v>21</v>
      </c>
      <c r="G3285" s="9"/>
      <c r="I3285" s="2">
        <v>2011</v>
      </c>
      <c r="J3285" s="2">
        <f>I3285+1</f>
        <v>2012</v>
      </c>
      <c r="K3285" s="2">
        <f t="shared" ref="K3285" si="1734">J3285+1</f>
        <v>2013</v>
      </c>
      <c r="L3285" s="2">
        <f t="shared" ref="L3285" si="1735">K3285+1</f>
        <v>2014</v>
      </c>
      <c r="M3285" s="2">
        <f>L3285+1</f>
        <v>2015</v>
      </c>
      <c r="N3285" s="2">
        <f t="shared" ref="N3285" si="1736">M3285+1</f>
        <v>2016</v>
      </c>
      <c r="O3285" s="2">
        <f t="shared" ref="O3285" si="1737">N3285+1</f>
        <v>2017</v>
      </c>
      <c r="P3285" s="2">
        <f t="shared" ref="P3285" si="1738">O3285+1</f>
        <v>2018</v>
      </c>
      <c r="Q3285" s="2">
        <f t="shared" ref="Q3285" si="1739">P3285+1</f>
        <v>2019</v>
      </c>
      <c r="R3285" s="2">
        <f t="shared" ref="R3285" si="1740">Q3285+1</f>
        <v>2020</v>
      </c>
      <c r="S3285" s="2">
        <f>R3285+1</f>
        <v>2021</v>
      </c>
      <c r="T3285" s="2">
        <f>S3285+1</f>
        <v>2022</v>
      </c>
      <c r="U3285" s="2">
        <f>T3285+1</f>
        <v>2023</v>
      </c>
      <c r="V3285" s="2">
        <f>U3285+1</f>
        <v>2024</v>
      </c>
    </row>
    <row r="3286" spans="1:22">
      <c r="G3286" s="60" t="str">
        <f>"Total MWh Produced / Purchased from " &amp; H3283</f>
        <v>Total MWh Produced / Purchased from TB Flats Wind II</v>
      </c>
      <c r="H3286" s="55"/>
      <c r="I3286" s="3"/>
      <c r="J3286" s="4"/>
      <c r="K3286" s="4"/>
      <c r="L3286" s="4"/>
      <c r="M3286" s="4"/>
      <c r="N3286" s="4"/>
      <c r="O3286" s="4"/>
      <c r="P3286" s="4"/>
      <c r="Q3286" s="4"/>
      <c r="R3286" s="4"/>
      <c r="S3286" s="4">
        <v>315288</v>
      </c>
      <c r="T3286" s="4">
        <v>614941</v>
      </c>
      <c r="U3286" s="4">
        <v>561721</v>
      </c>
      <c r="V3286" s="369">
        <v>776879.38372351241</v>
      </c>
    </row>
    <row r="3287" spans="1:22">
      <c r="G3287" s="60" t="s">
        <v>25</v>
      </c>
      <c r="H3287" s="55"/>
      <c r="I3287" s="260"/>
      <c r="J3287" s="41"/>
      <c r="K3287" s="41"/>
      <c r="L3287" s="41"/>
      <c r="M3287" s="41"/>
      <c r="N3287" s="41"/>
      <c r="O3287" s="41"/>
      <c r="P3287" s="41"/>
      <c r="Q3287" s="41"/>
      <c r="R3287" s="41"/>
      <c r="S3287" s="41">
        <v>1</v>
      </c>
      <c r="T3287" s="41">
        <v>1</v>
      </c>
      <c r="U3287" s="41">
        <v>1</v>
      </c>
      <c r="V3287" s="381">
        <v>1</v>
      </c>
    </row>
    <row r="3288" spans="1:22">
      <c r="G3288" s="60" t="s">
        <v>20</v>
      </c>
      <c r="H3288" s="55"/>
      <c r="I3288" s="261"/>
      <c r="J3288" s="36"/>
      <c r="K3288" s="36"/>
      <c r="L3288" s="36"/>
      <c r="M3288" s="36"/>
      <c r="N3288" s="36"/>
      <c r="O3288" s="36"/>
      <c r="P3288" s="36"/>
      <c r="Q3288" s="36"/>
      <c r="R3288" s="36"/>
      <c r="S3288" s="36">
        <f>S2</f>
        <v>7.9696892166366717E-2</v>
      </c>
      <c r="T3288" s="36">
        <f>T2</f>
        <v>7.8737918965874246E-2</v>
      </c>
      <c r="U3288" s="36">
        <f>U2</f>
        <v>7.7386335360771719E-2</v>
      </c>
      <c r="V3288" s="388">
        <f>V2</f>
        <v>7.7478165526227077E-2</v>
      </c>
    </row>
    <row r="3289" spans="1:22">
      <c r="A3289" s="1" t="s">
        <v>269</v>
      </c>
      <c r="G3289" s="26" t="s">
        <v>22</v>
      </c>
      <c r="H3289" s="6"/>
      <c r="I3289" s="30">
        <v>0</v>
      </c>
      <c r="J3289" s="30">
        <v>0</v>
      </c>
      <c r="K3289" s="30">
        <v>0</v>
      </c>
      <c r="L3289" s="30">
        <v>0</v>
      </c>
      <c r="M3289" s="30">
        <v>0</v>
      </c>
      <c r="N3289" s="155">
        <v>0</v>
      </c>
      <c r="O3289" s="155">
        <v>0</v>
      </c>
      <c r="P3289" s="155">
        <v>0</v>
      </c>
      <c r="Q3289" s="155">
        <f>Q3286*Q3288</f>
        <v>0</v>
      </c>
      <c r="R3289" s="155">
        <f>R3286*R3288</f>
        <v>0</v>
      </c>
      <c r="S3289" s="155">
        <f>ROUNDUP(S3286*S3288,0)</f>
        <v>25128</v>
      </c>
      <c r="T3289" s="155">
        <f>ROUNDUP(T3286*T3288,0)</f>
        <v>48420</v>
      </c>
      <c r="U3289" s="155">
        <f>U3286*U3288</f>
        <v>43469.529685188048</v>
      </c>
      <c r="V3289" s="155">
        <f>V3286*V3288</f>
        <v>60191.189486043579</v>
      </c>
    </row>
    <row r="3290" spans="1:22">
      <c r="I3290" s="29"/>
      <c r="J3290" s="29"/>
      <c r="K3290" s="29"/>
      <c r="L3290" s="29"/>
      <c r="M3290" s="29"/>
      <c r="N3290" s="20"/>
      <c r="O3290" s="20"/>
      <c r="P3290" s="20"/>
      <c r="Q3290" s="20"/>
      <c r="R3290" s="20"/>
      <c r="S3290" s="20"/>
      <c r="T3290" s="20"/>
      <c r="U3290" s="20"/>
      <c r="V3290" s="20"/>
    </row>
    <row r="3291" spans="1:22" ht="18.75">
      <c r="F3291" s="9" t="s">
        <v>118</v>
      </c>
      <c r="I3291" s="2">
        <v>2011</v>
      </c>
      <c r="J3291" s="2">
        <f>I3291+1</f>
        <v>2012</v>
      </c>
      <c r="K3291" s="2">
        <f t="shared" ref="K3291" si="1741">J3291+1</f>
        <v>2013</v>
      </c>
      <c r="L3291" s="2">
        <f t="shared" ref="L3291" si="1742">K3291+1</f>
        <v>2014</v>
      </c>
      <c r="M3291" s="2">
        <f>L3291+1</f>
        <v>2015</v>
      </c>
      <c r="N3291" s="2">
        <f t="shared" ref="N3291" si="1743">M3291+1</f>
        <v>2016</v>
      </c>
      <c r="O3291" s="2">
        <f t="shared" ref="O3291" si="1744">N3291+1</f>
        <v>2017</v>
      </c>
      <c r="P3291" s="2">
        <f t="shared" ref="P3291" si="1745">O3291+1</f>
        <v>2018</v>
      </c>
      <c r="Q3291" s="2">
        <f t="shared" ref="Q3291" si="1746">P3291+1</f>
        <v>2019</v>
      </c>
      <c r="R3291" s="2">
        <f t="shared" ref="R3291" si="1747">Q3291+1</f>
        <v>2020</v>
      </c>
      <c r="S3291" s="2">
        <f>R3291+1</f>
        <v>2021</v>
      </c>
      <c r="T3291" s="2">
        <f>S3291+1</f>
        <v>2022</v>
      </c>
      <c r="U3291" s="2">
        <f>T3291+1</f>
        <v>2023</v>
      </c>
      <c r="V3291" s="2">
        <f>U3291+1</f>
        <v>2024</v>
      </c>
    </row>
    <row r="3292" spans="1:22">
      <c r="G3292" s="60" t="s">
        <v>10</v>
      </c>
      <c r="H3292" s="55"/>
      <c r="I3292" s="38">
        <f>IF($J70= "Eligible", I3289 * 'Facility Detail'!$G$3472, 0 )</f>
        <v>0</v>
      </c>
      <c r="J3292" s="11">
        <f>IF($J70= "Eligible", J3289 * 'Facility Detail'!$G$3472, 0 )</f>
        <v>0</v>
      </c>
      <c r="K3292" s="11">
        <f>IF($J70= "Eligible", K3289 * 'Facility Detail'!$G$3472, 0 )</f>
        <v>0</v>
      </c>
      <c r="L3292" s="11">
        <f>IF($J70= "Eligible", L3289 * 'Facility Detail'!$G$3472, 0 )</f>
        <v>0</v>
      </c>
      <c r="M3292" s="11">
        <f>IF($J70= "Eligible", M3289 * 'Facility Detail'!$G$3472, 0 )</f>
        <v>0</v>
      </c>
      <c r="N3292" s="11">
        <f>IF($J70= "Eligible", N3289 * 'Facility Detail'!$G$3472, 0 )</f>
        <v>0</v>
      </c>
      <c r="O3292" s="11">
        <f>IF($J70= "Eligible", O3289 * 'Facility Detail'!$G$3472, 0 )</f>
        <v>0</v>
      </c>
      <c r="P3292" s="11">
        <f>IF($J70= "Eligible", P3289 * 'Facility Detail'!$G$3472, 0 )</f>
        <v>0</v>
      </c>
      <c r="Q3292" s="11">
        <f>IF($J70= "Eligible", Q3289 * 'Facility Detail'!$G$3472, 0 )</f>
        <v>0</v>
      </c>
      <c r="R3292" s="11">
        <f>IF($J70= "Eligible", R3289 * 'Facility Detail'!$G$3472, 0 )</f>
        <v>0</v>
      </c>
      <c r="S3292" s="11">
        <f>IF($J70= "Eligible", S3289 * 'Facility Detail'!$G$3472, 0 )</f>
        <v>0</v>
      </c>
      <c r="T3292" s="11">
        <f>IF($J70= "Eligible", T3289 * 'Facility Detail'!$G$3472, 0 )</f>
        <v>0</v>
      </c>
      <c r="U3292" s="11">
        <f>IF($J70= "Eligible", U3289 * 'Facility Detail'!$G$3472, 0 )</f>
        <v>0</v>
      </c>
      <c r="V3292" s="370">
        <f>IF($J70= "Eligible", V3289 * 'Facility Detail'!$G$3472, 0 )</f>
        <v>0</v>
      </c>
    </row>
    <row r="3293" spans="1:22">
      <c r="G3293" s="60" t="s">
        <v>6</v>
      </c>
      <c r="H3293" s="55"/>
      <c r="I3293" s="39">
        <f t="shared" ref="I3293:V3293" si="1748">IF($K70= "Eligible", I3289, 0 )</f>
        <v>0</v>
      </c>
      <c r="J3293" s="187">
        <f t="shared" si="1748"/>
        <v>0</v>
      </c>
      <c r="K3293" s="187">
        <f t="shared" si="1748"/>
        <v>0</v>
      </c>
      <c r="L3293" s="187">
        <f t="shared" si="1748"/>
        <v>0</v>
      </c>
      <c r="M3293" s="187">
        <f t="shared" si="1748"/>
        <v>0</v>
      </c>
      <c r="N3293" s="187">
        <f t="shared" si="1748"/>
        <v>0</v>
      </c>
      <c r="O3293" s="187">
        <f t="shared" si="1748"/>
        <v>0</v>
      </c>
      <c r="P3293" s="187">
        <f t="shared" si="1748"/>
        <v>0</v>
      </c>
      <c r="Q3293" s="187">
        <f t="shared" si="1748"/>
        <v>0</v>
      </c>
      <c r="R3293" s="187">
        <f t="shared" si="1748"/>
        <v>0</v>
      </c>
      <c r="S3293" s="187">
        <f t="shared" si="1748"/>
        <v>0</v>
      </c>
      <c r="T3293" s="187">
        <f t="shared" si="1748"/>
        <v>0</v>
      </c>
      <c r="U3293" s="187">
        <f t="shared" si="1748"/>
        <v>0</v>
      </c>
      <c r="V3293" s="371">
        <f t="shared" si="1748"/>
        <v>0</v>
      </c>
    </row>
    <row r="3294" spans="1:22">
      <c r="G3294" s="26" t="s">
        <v>120</v>
      </c>
      <c r="H3294" s="6"/>
      <c r="I3294" s="32">
        <f>SUM(I3292:I3293)</f>
        <v>0</v>
      </c>
      <c r="J3294" s="33">
        <f t="shared" ref="J3294:S3294" si="1749">SUM(J3292:J3293)</f>
        <v>0</v>
      </c>
      <c r="K3294" s="33">
        <f t="shared" si="1749"/>
        <v>0</v>
      </c>
      <c r="L3294" s="33">
        <f t="shared" si="1749"/>
        <v>0</v>
      </c>
      <c r="M3294" s="33">
        <f t="shared" si="1749"/>
        <v>0</v>
      </c>
      <c r="N3294" s="33">
        <f t="shared" si="1749"/>
        <v>0</v>
      </c>
      <c r="O3294" s="33">
        <f t="shared" si="1749"/>
        <v>0</v>
      </c>
      <c r="P3294" s="33">
        <f t="shared" si="1749"/>
        <v>0</v>
      </c>
      <c r="Q3294" s="33">
        <f t="shared" si="1749"/>
        <v>0</v>
      </c>
      <c r="R3294" s="33">
        <f t="shared" si="1749"/>
        <v>0</v>
      </c>
      <c r="S3294" s="33">
        <f t="shared" si="1749"/>
        <v>0</v>
      </c>
      <c r="T3294" s="33">
        <f t="shared" ref="T3294:U3294" si="1750">SUM(T3292:T3293)</f>
        <v>0</v>
      </c>
      <c r="U3294" s="33">
        <f t="shared" si="1750"/>
        <v>0</v>
      </c>
      <c r="V3294" s="33">
        <f t="shared" ref="V3294" si="1751">SUM(V3292:V3293)</f>
        <v>0</v>
      </c>
    </row>
    <row r="3295" spans="1:22">
      <c r="I3295" s="31"/>
      <c r="J3295" s="24"/>
      <c r="K3295" s="24"/>
      <c r="L3295" s="24"/>
      <c r="M3295" s="24"/>
      <c r="N3295" s="24"/>
      <c r="O3295" s="24"/>
      <c r="P3295" s="24"/>
      <c r="Q3295" s="24"/>
      <c r="R3295" s="24"/>
      <c r="S3295" s="24"/>
      <c r="T3295" s="24"/>
      <c r="U3295" s="24"/>
      <c r="V3295" s="24"/>
    </row>
    <row r="3296" spans="1:22" ht="18.75">
      <c r="F3296" s="9" t="s">
        <v>30</v>
      </c>
      <c r="I3296" s="2">
        <v>2011</v>
      </c>
      <c r="J3296" s="2">
        <f>I3296+1</f>
        <v>2012</v>
      </c>
      <c r="K3296" s="2">
        <f t="shared" ref="K3296" si="1752">J3296+1</f>
        <v>2013</v>
      </c>
      <c r="L3296" s="2">
        <f t="shared" ref="L3296" si="1753">K3296+1</f>
        <v>2014</v>
      </c>
      <c r="M3296" s="2">
        <f>L3296+1</f>
        <v>2015</v>
      </c>
      <c r="N3296" s="2">
        <f t="shared" ref="N3296" si="1754">M3296+1</f>
        <v>2016</v>
      </c>
      <c r="O3296" s="2">
        <f t="shared" ref="O3296" si="1755">N3296+1</f>
        <v>2017</v>
      </c>
      <c r="P3296" s="2">
        <f t="shared" ref="P3296" si="1756">O3296+1</f>
        <v>2018</v>
      </c>
      <c r="Q3296" s="2">
        <f t="shared" ref="Q3296" si="1757">P3296+1</f>
        <v>2019</v>
      </c>
      <c r="R3296" s="2">
        <f t="shared" ref="R3296" si="1758">Q3296+1</f>
        <v>2020</v>
      </c>
      <c r="S3296" s="2">
        <f>R3296+1</f>
        <v>2021</v>
      </c>
      <c r="T3296" s="2">
        <f>S3296+1</f>
        <v>2022</v>
      </c>
      <c r="U3296" s="2">
        <f>T3296+1</f>
        <v>2023</v>
      </c>
      <c r="V3296" s="2">
        <f>U3296+1</f>
        <v>2024</v>
      </c>
    </row>
    <row r="3297" spans="6:22">
      <c r="G3297" s="60" t="s">
        <v>47</v>
      </c>
      <c r="H3297" s="55"/>
      <c r="I3297" s="69"/>
      <c r="J3297" s="70"/>
      <c r="K3297" s="70"/>
      <c r="L3297" s="70"/>
      <c r="M3297" s="70"/>
      <c r="N3297" s="70"/>
      <c r="O3297" s="70"/>
      <c r="P3297" s="70"/>
      <c r="Q3297" s="70"/>
      <c r="R3297" s="70"/>
      <c r="S3297" s="70"/>
      <c r="T3297" s="70"/>
      <c r="U3297" s="70"/>
      <c r="V3297" s="372"/>
    </row>
    <row r="3298" spans="6:22">
      <c r="G3298" s="61" t="s">
        <v>23</v>
      </c>
      <c r="H3298" s="129"/>
      <c r="I3298" s="71"/>
      <c r="J3298" s="72"/>
      <c r="K3298" s="72"/>
      <c r="L3298" s="72"/>
      <c r="M3298" s="72"/>
      <c r="N3298" s="72"/>
      <c r="O3298" s="72"/>
      <c r="P3298" s="72"/>
      <c r="Q3298" s="72"/>
      <c r="R3298" s="72"/>
      <c r="S3298" s="72"/>
      <c r="T3298" s="72"/>
      <c r="U3298" s="72"/>
      <c r="V3298" s="373"/>
    </row>
    <row r="3299" spans="6:22">
      <c r="G3299" s="61" t="s">
        <v>89</v>
      </c>
      <c r="H3299" s="128"/>
      <c r="I3299" s="43"/>
      <c r="J3299" s="44"/>
      <c r="K3299" s="44"/>
      <c r="L3299" s="44"/>
      <c r="M3299" s="44"/>
      <c r="N3299" s="44"/>
      <c r="O3299" s="44"/>
      <c r="P3299" s="44"/>
      <c r="Q3299" s="44"/>
      <c r="R3299" s="44"/>
      <c r="S3299" s="44"/>
      <c r="T3299" s="44"/>
      <c r="U3299" s="44"/>
      <c r="V3299" s="374"/>
    </row>
    <row r="3300" spans="6:22">
      <c r="G3300" s="26" t="s">
        <v>90</v>
      </c>
      <c r="I3300" s="7">
        <v>0</v>
      </c>
      <c r="J3300" s="7">
        <v>0</v>
      </c>
      <c r="K3300" s="7">
        <v>0</v>
      </c>
      <c r="L3300" s="7">
        <v>0</v>
      </c>
      <c r="M3300" s="7">
        <v>0</v>
      </c>
      <c r="N3300" s="7">
        <v>0</v>
      </c>
      <c r="O3300" s="7">
        <v>0</v>
      </c>
      <c r="P3300" s="7">
        <v>0</v>
      </c>
      <c r="Q3300" s="7">
        <v>0</v>
      </c>
      <c r="R3300" s="7">
        <v>0</v>
      </c>
      <c r="S3300" s="7">
        <v>0</v>
      </c>
      <c r="T3300" s="7">
        <v>0</v>
      </c>
      <c r="U3300" s="132">
        <v>0</v>
      </c>
      <c r="V3300" s="7">
        <v>0</v>
      </c>
    </row>
    <row r="3301" spans="6:22" outlineLevel="1">
      <c r="G3301" s="6"/>
      <c r="I3301" s="7"/>
      <c r="J3301" s="7"/>
      <c r="K3301" s="7"/>
      <c r="L3301" s="23"/>
      <c r="M3301" s="23"/>
      <c r="N3301" s="23"/>
      <c r="O3301" s="23"/>
      <c r="P3301" s="23"/>
      <c r="Q3301" s="23"/>
      <c r="R3301" s="23"/>
      <c r="S3301" s="23"/>
      <c r="T3301" s="23"/>
      <c r="U3301" s="23"/>
      <c r="V3301" s="23"/>
    </row>
    <row r="3302" spans="6:22" ht="18.75" outlineLevel="1">
      <c r="F3302" s="9" t="s">
        <v>100</v>
      </c>
      <c r="I3302" s="2">
        <f>'Facility Detail'!$G$3475</f>
        <v>2011</v>
      </c>
      <c r="J3302" s="2">
        <f>I3302+1</f>
        <v>2012</v>
      </c>
      <c r="K3302" s="2">
        <f t="shared" ref="K3302" si="1759">J3302+1</f>
        <v>2013</v>
      </c>
      <c r="L3302" s="2">
        <f t="shared" ref="L3302" si="1760">K3302+1</f>
        <v>2014</v>
      </c>
      <c r="M3302" s="2">
        <f>L3302+1</f>
        <v>2015</v>
      </c>
      <c r="N3302" s="2">
        <f t="shared" ref="N3302" si="1761">M3302+1</f>
        <v>2016</v>
      </c>
      <c r="O3302" s="2">
        <f t="shared" ref="O3302" si="1762">N3302+1</f>
        <v>2017</v>
      </c>
      <c r="P3302" s="2">
        <f t="shared" ref="P3302" si="1763">O3302+1</f>
        <v>2018</v>
      </c>
      <c r="Q3302" s="2">
        <f t="shared" ref="Q3302" si="1764">P3302+1</f>
        <v>2019</v>
      </c>
      <c r="R3302" s="2">
        <f t="shared" ref="R3302" si="1765">Q3302+1</f>
        <v>2020</v>
      </c>
      <c r="S3302" s="2">
        <f>R3302+1</f>
        <v>2021</v>
      </c>
      <c r="T3302" s="2">
        <f>S3302+1</f>
        <v>2022</v>
      </c>
      <c r="U3302" s="2">
        <f>T3302+1</f>
        <v>2023</v>
      </c>
      <c r="V3302" s="2">
        <f>U3302+1</f>
        <v>2024</v>
      </c>
    </row>
    <row r="3303" spans="6:22" outlineLevel="1">
      <c r="G3303" s="60" t="s">
        <v>68</v>
      </c>
      <c r="H3303" s="55"/>
      <c r="I3303" s="3"/>
      <c r="J3303" s="45">
        <f>I3303</f>
        <v>0</v>
      </c>
      <c r="K3303" s="102"/>
      <c r="L3303" s="102"/>
      <c r="M3303" s="102"/>
      <c r="N3303" s="102"/>
      <c r="O3303" s="102"/>
      <c r="P3303" s="102"/>
      <c r="Q3303" s="102"/>
      <c r="R3303" s="102"/>
      <c r="S3303" s="102"/>
      <c r="T3303" s="210"/>
      <c r="U3303" s="210"/>
      <c r="V3303" s="376"/>
    </row>
    <row r="3304" spans="6:22" outlineLevel="1">
      <c r="G3304" s="60" t="s">
        <v>69</v>
      </c>
      <c r="H3304" s="55"/>
      <c r="I3304" s="122">
        <f>J3304</f>
        <v>0</v>
      </c>
      <c r="J3304" s="10"/>
      <c r="K3304" s="58"/>
      <c r="L3304" s="58"/>
      <c r="M3304" s="58"/>
      <c r="N3304" s="58"/>
      <c r="O3304" s="58"/>
      <c r="P3304" s="58"/>
      <c r="Q3304" s="58"/>
      <c r="R3304" s="58"/>
      <c r="S3304" s="58"/>
      <c r="T3304" s="211"/>
      <c r="U3304" s="211"/>
      <c r="V3304" s="377"/>
    </row>
    <row r="3305" spans="6:22" outlineLevel="1">
      <c r="G3305" s="60" t="s">
        <v>70</v>
      </c>
      <c r="H3305" s="55"/>
      <c r="I3305" s="46"/>
      <c r="J3305" s="10">
        <f>J3289</f>
        <v>0</v>
      </c>
      <c r="K3305" s="54">
        <f>J3305</f>
        <v>0</v>
      </c>
      <c r="L3305" s="58"/>
      <c r="M3305" s="58"/>
      <c r="N3305" s="58"/>
      <c r="O3305" s="58"/>
      <c r="P3305" s="58"/>
      <c r="Q3305" s="58"/>
      <c r="R3305" s="58"/>
      <c r="S3305" s="58"/>
      <c r="T3305" s="211"/>
      <c r="U3305" s="211"/>
      <c r="V3305" s="377"/>
    </row>
    <row r="3306" spans="6:22" outlineLevel="1">
      <c r="G3306" s="60" t="s">
        <v>71</v>
      </c>
      <c r="H3306" s="55"/>
      <c r="I3306" s="46"/>
      <c r="J3306" s="54">
        <f>K3306</f>
        <v>0</v>
      </c>
      <c r="K3306" s="10"/>
      <c r="L3306" s="58"/>
      <c r="M3306" s="58"/>
      <c r="N3306" s="58"/>
      <c r="O3306" s="58"/>
      <c r="P3306" s="58"/>
      <c r="Q3306" s="58"/>
      <c r="R3306" s="58"/>
      <c r="S3306" s="58"/>
      <c r="T3306" s="211"/>
      <c r="U3306" s="211"/>
      <c r="V3306" s="377"/>
    </row>
    <row r="3307" spans="6:22" outlineLevel="1">
      <c r="G3307" s="60" t="s">
        <v>170</v>
      </c>
      <c r="I3307" s="46"/>
      <c r="J3307" s="114"/>
      <c r="K3307" s="10">
        <f>K3289</f>
        <v>0</v>
      </c>
      <c r="L3307" s="115">
        <f>K3307</f>
        <v>0</v>
      </c>
      <c r="M3307" s="58"/>
      <c r="N3307" s="58"/>
      <c r="O3307" s="58"/>
      <c r="P3307" s="58"/>
      <c r="Q3307" s="58"/>
      <c r="R3307" s="58"/>
      <c r="S3307" s="58"/>
      <c r="T3307" s="140"/>
      <c r="U3307" s="140"/>
      <c r="V3307" s="378"/>
    </row>
    <row r="3308" spans="6:22" outlineLevel="1">
      <c r="G3308" s="60" t="s">
        <v>171</v>
      </c>
      <c r="I3308" s="46"/>
      <c r="J3308" s="114"/>
      <c r="K3308" s="54">
        <f>L3308</f>
        <v>0</v>
      </c>
      <c r="L3308" s="10"/>
      <c r="M3308" s="58"/>
      <c r="N3308" s="58"/>
      <c r="O3308" s="58"/>
      <c r="P3308" s="58"/>
      <c r="Q3308" s="58"/>
      <c r="R3308" s="58"/>
      <c r="S3308" s="58"/>
      <c r="T3308" s="140"/>
      <c r="U3308" s="140"/>
      <c r="V3308" s="378"/>
    </row>
    <row r="3309" spans="6:22" outlineLevel="1">
      <c r="G3309" s="60" t="s">
        <v>172</v>
      </c>
      <c r="I3309" s="46"/>
      <c r="J3309" s="114"/>
      <c r="K3309" s="114"/>
      <c r="L3309" s="10">
        <f>L3289</f>
        <v>0</v>
      </c>
      <c r="M3309" s="115">
        <f>L3309</f>
        <v>0</v>
      </c>
      <c r="N3309" s="114"/>
      <c r="O3309" s="58"/>
      <c r="P3309" s="58"/>
      <c r="Q3309" s="58"/>
      <c r="R3309" s="58"/>
      <c r="S3309" s="58"/>
      <c r="T3309" s="140"/>
      <c r="U3309" s="140"/>
      <c r="V3309" s="378"/>
    </row>
    <row r="3310" spans="6:22" outlineLevel="1">
      <c r="G3310" s="60" t="s">
        <v>173</v>
      </c>
      <c r="I3310" s="46"/>
      <c r="J3310" s="114"/>
      <c r="K3310" s="114"/>
      <c r="L3310" s="54"/>
      <c r="M3310" s="10"/>
      <c r="N3310" s="114"/>
      <c r="O3310" s="58"/>
      <c r="P3310" s="58"/>
      <c r="Q3310" s="58"/>
      <c r="R3310" s="58"/>
      <c r="S3310" s="58"/>
      <c r="T3310" s="140"/>
      <c r="U3310" s="140"/>
      <c r="V3310" s="378"/>
    </row>
    <row r="3311" spans="6:22" outlineLevel="1">
      <c r="G3311" s="60" t="s">
        <v>174</v>
      </c>
      <c r="I3311" s="46"/>
      <c r="J3311" s="114"/>
      <c r="K3311" s="114"/>
      <c r="L3311" s="114"/>
      <c r="M3311" s="10">
        <v>0</v>
      </c>
      <c r="N3311" s="115">
        <f>M3311</f>
        <v>0</v>
      </c>
      <c r="O3311" s="58"/>
      <c r="P3311" s="58"/>
      <c r="Q3311" s="58"/>
      <c r="R3311" s="58"/>
      <c r="S3311" s="58"/>
      <c r="T3311" s="140"/>
      <c r="U3311" s="140"/>
      <c r="V3311" s="378"/>
    </row>
    <row r="3312" spans="6:22" outlineLevel="1">
      <c r="G3312" s="60" t="s">
        <v>175</v>
      </c>
      <c r="I3312" s="46"/>
      <c r="J3312" s="114"/>
      <c r="K3312" s="114"/>
      <c r="L3312" s="114"/>
      <c r="M3312" s="54"/>
      <c r="N3312" s="10"/>
      <c r="O3312" s="58"/>
      <c r="P3312" s="58"/>
      <c r="Q3312" s="58"/>
      <c r="R3312" s="58"/>
      <c r="S3312" s="58"/>
      <c r="T3312" s="140"/>
      <c r="U3312" s="140"/>
      <c r="V3312" s="378"/>
    </row>
    <row r="3313" spans="2:22" outlineLevel="1">
      <c r="G3313" s="60" t="s">
        <v>176</v>
      </c>
      <c r="I3313" s="46"/>
      <c r="J3313" s="114"/>
      <c r="K3313" s="114"/>
      <c r="L3313" s="114"/>
      <c r="M3313" s="114"/>
      <c r="N3313" s="143">
        <f>N3289</f>
        <v>0</v>
      </c>
      <c r="O3313" s="116">
        <f>N3313</f>
        <v>0</v>
      </c>
      <c r="P3313" s="58"/>
      <c r="Q3313" s="58"/>
      <c r="R3313" s="58"/>
      <c r="S3313" s="58"/>
      <c r="T3313" s="140"/>
      <c r="U3313" s="140"/>
      <c r="V3313" s="378"/>
    </row>
    <row r="3314" spans="2:22" outlineLevel="1">
      <c r="G3314" s="60" t="s">
        <v>167</v>
      </c>
      <c r="I3314" s="46"/>
      <c r="J3314" s="114"/>
      <c r="K3314" s="114"/>
      <c r="L3314" s="114"/>
      <c r="M3314" s="114"/>
      <c r="N3314" s="144"/>
      <c r="O3314" s="117"/>
      <c r="P3314" s="58"/>
      <c r="Q3314" s="58"/>
      <c r="R3314" s="58"/>
      <c r="S3314" s="58"/>
      <c r="T3314" s="140"/>
      <c r="U3314" s="140"/>
      <c r="V3314" s="378"/>
    </row>
    <row r="3315" spans="2:22" outlineLevel="1">
      <c r="G3315" s="60" t="s">
        <v>168</v>
      </c>
      <c r="I3315" s="46"/>
      <c r="J3315" s="114"/>
      <c r="K3315" s="114"/>
      <c r="L3315" s="114"/>
      <c r="M3315" s="114"/>
      <c r="N3315" s="114"/>
      <c r="O3315" s="117">
        <f>O3289</f>
        <v>0</v>
      </c>
      <c r="P3315" s="116">
        <f>O3315</f>
        <v>0</v>
      </c>
      <c r="Q3315" s="58"/>
      <c r="R3315" s="58"/>
      <c r="S3315" s="58"/>
      <c r="T3315" s="140"/>
      <c r="U3315" s="140"/>
      <c r="V3315" s="378"/>
    </row>
    <row r="3316" spans="2:22" outlineLevel="1">
      <c r="G3316" s="60" t="s">
        <v>185</v>
      </c>
      <c r="I3316" s="46"/>
      <c r="J3316" s="114"/>
      <c r="K3316" s="114"/>
      <c r="L3316" s="114"/>
      <c r="M3316" s="114"/>
      <c r="N3316" s="114"/>
      <c r="O3316" s="116"/>
      <c r="P3316" s="117"/>
      <c r="Q3316" s="58"/>
      <c r="R3316" s="58"/>
      <c r="S3316" s="58"/>
      <c r="T3316" s="140"/>
      <c r="U3316" s="140"/>
      <c r="V3316" s="378"/>
    </row>
    <row r="3317" spans="2:22" outlineLevel="1">
      <c r="G3317" s="60" t="s">
        <v>186</v>
      </c>
      <c r="I3317" s="46"/>
      <c r="J3317" s="114"/>
      <c r="K3317" s="114"/>
      <c r="L3317" s="114"/>
      <c r="M3317" s="114"/>
      <c r="N3317" s="114"/>
      <c r="O3317" s="114"/>
      <c r="P3317" s="117"/>
      <c r="Q3317" s="54">
        <f>P3317</f>
        <v>0</v>
      </c>
      <c r="R3317" s="58"/>
      <c r="S3317" s="58"/>
      <c r="T3317" s="140"/>
      <c r="U3317" s="140"/>
      <c r="V3317" s="378"/>
    </row>
    <row r="3318" spans="2:22" outlineLevel="1">
      <c r="G3318" s="60" t="s">
        <v>187</v>
      </c>
      <c r="I3318" s="46"/>
      <c r="J3318" s="114"/>
      <c r="K3318" s="114"/>
      <c r="L3318" s="114"/>
      <c r="M3318" s="114"/>
      <c r="N3318" s="114"/>
      <c r="O3318" s="114"/>
      <c r="P3318" s="116"/>
      <c r="Q3318" s="275"/>
      <c r="R3318" s="58"/>
      <c r="S3318" s="58"/>
      <c r="T3318" s="140"/>
      <c r="U3318" s="140"/>
      <c r="V3318" s="378"/>
    </row>
    <row r="3319" spans="2:22" outlineLevel="1">
      <c r="G3319" s="60" t="s">
        <v>188</v>
      </c>
      <c r="I3319" s="46"/>
      <c r="J3319" s="114"/>
      <c r="K3319" s="114"/>
      <c r="L3319" s="114"/>
      <c r="M3319" s="114"/>
      <c r="N3319" s="114"/>
      <c r="O3319" s="114"/>
      <c r="P3319" s="114"/>
      <c r="Q3319" s="117"/>
      <c r="R3319" s="145">
        <f>Q3319</f>
        <v>0</v>
      </c>
      <c r="S3319" s="58"/>
      <c r="T3319" s="140"/>
      <c r="U3319" s="140"/>
      <c r="V3319" s="378"/>
    </row>
    <row r="3320" spans="2:22" outlineLevel="1">
      <c r="G3320" s="60" t="s">
        <v>189</v>
      </c>
      <c r="I3320" s="46"/>
      <c r="J3320" s="114"/>
      <c r="K3320" s="114"/>
      <c r="L3320" s="114"/>
      <c r="M3320" s="114"/>
      <c r="N3320" s="114"/>
      <c r="O3320" s="114"/>
      <c r="P3320" s="114"/>
      <c r="Q3320" s="145">
        <f>R3289</f>
        <v>0</v>
      </c>
      <c r="R3320" s="167">
        <f>Q3320</f>
        <v>0</v>
      </c>
      <c r="S3320" s="58"/>
      <c r="T3320" s="140"/>
      <c r="U3320" s="140"/>
      <c r="V3320" s="378"/>
    </row>
    <row r="3321" spans="2:22" outlineLevel="1">
      <c r="G3321" s="60" t="s">
        <v>190</v>
      </c>
      <c r="I3321" s="46"/>
      <c r="J3321" s="114"/>
      <c r="K3321" s="114"/>
      <c r="L3321" s="114"/>
      <c r="M3321" s="114"/>
      <c r="N3321" s="114"/>
      <c r="O3321" s="114"/>
      <c r="P3321" s="114"/>
      <c r="Q3321" s="114"/>
      <c r="R3321" s="167"/>
      <c r="S3321" s="145">
        <f>R3321</f>
        <v>0</v>
      </c>
      <c r="T3321" s="140">
        <f>S3321</f>
        <v>0</v>
      </c>
      <c r="U3321" s="140">
        <f>T3321</f>
        <v>0</v>
      </c>
      <c r="V3321" s="378">
        <f>U3321</f>
        <v>0</v>
      </c>
    </row>
    <row r="3322" spans="2:22" outlineLevel="1">
      <c r="G3322" s="60" t="s">
        <v>199</v>
      </c>
      <c r="I3322" s="46"/>
      <c r="J3322" s="114"/>
      <c r="K3322" s="114"/>
      <c r="L3322" s="114"/>
      <c r="M3322" s="114"/>
      <c r="N3322" s="114"/>
      <c r="O3322" s="114"/>
      <c r="P3322" s="114"/>
      <c r="Q3322" s="114"/>
      <c r="R3322" s="116"/>
      <c r="S3322" s="167"/>
      <c r="T3322" s="140"/>
      <c r="U3322" s="140"/>
      <c r="V3322" s="378"/>
    </row>
    <row r="3323" spans="2:22" outlineLevel="1">
      <c r="G3323" s="60" t="s">
        <v>200</v>
      </c>
      <c r="I3323" s="46"/>
      <c r="J3323" s="114"/>
      <c r="K3323" s="114"/>
      <c r="L3323" s="114"/>
      <c r="M3323" s="114"/>
      <c r="N3323" s="114"/>
      <c r="O3323" s="114"/>
      <c r="P3323" s="114"/>
      <c r="Q3323" s="114"/>
      <c r="R3323" s="114"/>
      <c r="S3323" s="167"/>
      <c r="T3323" s="145"/>
      <c r="U3323" s="140"/>
      <c r="V3323" s="378"/>
    </row>
    <row r="3324" spans="2:22" outlineLevel="1">
      <c r="G3324" s="60" t="s">
        <v>308</v>
      </c>
      <c r="I3324" s="46"/>
      <c r="J3324" s="114"/>
      <c r="K3324" s="114"/>
      <c r="L3324" s="114"/>
      <c r="M3324" s="114"/>
      <c r="N3324" s="114"/>
      <c r="O3324" s="114"/>
      <c r="P3324" s="114"/>
      <c r="Q3324" s="114"/>
      <c r="R3324" s="114"/>
      <c r="S3324" s="116"/>
      <c r="T3324" s="167"/>
      <c r="U3324" s="140"/>
      <c r="V3324" s="378"/>
    </row>
    <row r="3325" spans="2:22">
      <c r="G3325" s="60" t="s">
        <v>307</v>
      </c>
      <c r="I3325" s="110"/>
      <c r="J3325" s="103"/>
      <c r="K3325" s="103"/>
      <c r="L3325" s="103"/>
      <c r="M3325" s="103"/>
      <c r="N3325" s="103"/>
      <c r="O3325" s="103"/>
      <c r="P3325" s="103"/>
      <c r="Q3325" s="103"/>
      <c r="R3325" s="103"/>
      <c r="S3325" s="103"/>
      <c r="T3325" s="167"/>
      <c r="U3325" s="145">
        <f>T3325</f>
        <v>0</v>
      </c>
      <c r="V3325" s="347">
        <f>U3325</f>
        <v>0</v>
      </c>
    </row>
    <row r="3326" spans="2:22">
      <c r="G3326" s="60" t="s">
        <v>318</v>
      </c>
      <c r="I3326" s="110"/>
      <c r="J3326" s="103"/>
      <c r="K3326" s="103"/>
      <c r="L3326" s="103"/>
      <c r="M3326" s="103"/>
      <c r="N3326" s="103"/>
      <c r="O3326" s="103"/>
      <c r="P3326" s="103"/>
      <c r="Q3326" s="103"/>
      <c r="R3326" s="103"/>
      <c r="S3326" s="103"/>
      <c r="T3326" s="116"/>
      <c r="U3326" s="367"/>
      <c r="V3326" s="389"/>
    </row>
    <row r="3327" spans="2:22">
      <c r="G3327" s="60" t="s">
        <v>319</v>
      </c>
      <c r="I3327" s="47"/>
      <c r="J3327" s="188"/>
      <c r="K3327" s="188"/>
      <c r="L3327" s="188"/>
      <c r="M3327" s="188"/>
      <c r="N3327" s="188"/>
      <c r="O3327" s="188"/>
      <c r="P3327" s="188"/>
      <c r="Q3327" s="188"/>
      <c r="R3327" s="188"/>
      <c r="S3327" s="188"/>
      <c r="T3327" s="188"/>
      <c r="U3327" s="391"/>
      <c r="V3327" s="390"/>
    </row>
    <row r="3328" spans="2:22">
      <c r="B3328" s="1" t="s">
        <v>269</v>
      </c>
      <c r="G3328" s="26" t="s">
        <v>17</v>
      </c>
      <c r="I3328" s="7">
        <f xml:space="preserve"> I3309 - I3308</f>
        <v>0</v>
      </c>
      <c r="J3328" s="7">
        <f xml:space="preserve"> J3308 + J3311 - J3310 - J3309</f>
        <v>0</v>
      </c>
      <c r="K3328" s="7">
        <f>K3310 - K3311</f>
        <v>0</v>
      </c>
      <c r="L3328" s="7">
        <f>L3310 - L3311</f>
        <v>0</v>
      </c>
      <c r="M3328" s="7">
        <f>M3309-M3310-M3311</f>
        <v>0</v>
      </c>
      <c r="N3328" s="7">
        <f>N3311-N3312-N3313</f>
        <v>0</v>
      </c>
      <c r="O3328" s="7">
        <f>O3313-O3314-O3315</f>
        <v>0</v>
      </c>
      <c r="P3328" s="148">
        <f>P3315-P3316-P3317</f>
        <v>0</v>
      </c>
      <c r="Q3328" s="148">
        <f>Q3317+Q3320-Q3319-Q3318</f>
        <v>0</v>
      </c>
      <c r="R3328" s="148">
        <f>R3319-R3320+R3322</f>
        <v>0</v>
      </c>
      <c r="S3328" s="7">
        <f>S3321-S3322-S3323</f>
        <v>0</v>
      </c>
      <c r="T3328" s="7">
        <f>T3323-T3324-T3325</f>
        <v>0</v>
      </c>
      <c r="U3328" s="132">
        <f>U3325-U3326-U3327</f>
        <v>0</v>
      </c>
      <c r="V3328" s="7">
        <f>V3325-V3326-V3327</f>
        <v>0</v>
      </c>
    </row>
    <row r="3329" spans="1:22">
      <c r="G3329" s="6"/>
      <c r="I3329" s="148"/>
      <c r="J3329" s="148"/>
      <c r="K3329" s="148"/>
      <c r="L3329" s="148"/>
      <c r="M3329" s="148"/>
      <c r="N3329" s="148"/>
      <c r="O3329" s="148"/>
      <c r="P3329" s="148"/>
      <c r="Q3329" s="148"/>
      <c r="R3329" s="148"/>
      <c r="S3329" s="148"/>
      <c r="T3329" s="148"/>
      <c r="U3329" s="386"/>
      <c r="V3329" s="148"/>
    </row>
    <row r="3330" spans="1:22">
      <c r="G3330" s="26" t="s">
        <v>12</v>
      </c>
      <c r="H3330" s="55"/>
      <c r="I3330" s="149"/>
      <c r="J3330" s="150"/>
      <c r="K3330" s="150"/>
      <c r="L3330" s="150"/>
      <c r="M3330" s="150"/>
      <c r="N3330" s="150"/>
      <c r="O3330" s="150"/>
      <c r="P3330" s="150"/>
      <c r="Q3330" s="150"/>
      <c r="R3330" s="150"/>
      <c r="S3330" s="150"/>
      <c r="T3330" s="150"/>
      <c r="U3330" s="150"/>
      <c r="V3330" s="384"/>
    </row>
    <row r="3331" spans="1:22">
      <c r="G3331" s="6"/>
      <c r="I3331" s="148"/>
      <c r="J3331" s="148"/>
      <c r="K3331" s="148"/>
      <c r="L3331" s="148"/>
      <c r="M3331" s="148"/>
      <c r="N3331" s="148"/>
      <c r="O3331" s="148"/>
      <c r="P3331" s="148"/>
      <c r="Q3331" s="148"/>
      <c r="R3331" s="148"/>
      <c r="S3331" s="148"/>
      <c r="T3331" s="148"/>
      <c r="U3331" s="148"/>
      <c r="V3331" s="148"/>
    </row>
    <row r="3332" spans="1:22" ht="18.75">
      <c r="C3332" s="1" t="s">
        <v>269</v>
      </c>
      <c r="D3332" s="1" t="s">
        <v>164</v>
      </c>
      <c r="E3332" s="1" t="s">
        <v>107</v>
      </c>
      <c r="F3332" s="9" t="s">
        <v>26</v>
      </c>
      <c r="H3332" s="55"/>
      <c r="I3332" s="151">
        <f t="shared" ref="I3332:S3332" si="1766" xml:space="preserve"> I3289 + I3294 - I3300 + I3328 + I3330</f>
        <v>0</v>
      </c>
      <c r="J3332" s="152">
        <f t="shared" si="1766"/>
        <v>0</v>
      </c>
      <c r="K3332" s="152">
        <f t="shared" si="1766"/>
        <v>0</v>
      </c>
      <c r="L3332" s="152">
        <f t="shared" si="1766"/>
        <v>0</v>
      </c>
      <c r="M3332" s="152">
        <f t="shared" si="1766"/>
        <v>0</v>
      </c>
      <c r="N3332" s="152">
        <f t="shared" si="1766"/>
        <v>0</v>
      </c>
      <c r="O3332" s="152">
        <f t="shared" si="1766"/>
        <v>0</v>
      </c>
      <c r="P3332" s="152">
        <f t="shared" si="1766"/>
        <v>0</v>
      </c>
      <c r="Q3332" s="152">
        <f t="shared" si="1766"/>
        <v>0</v>
      </c>
      <c r="R3332" s="152">
        <f t="shared" si="1766"/>
        <v>0</v>
      </c>
      <c r="S3332" s="152">
        <f t="shared" si="1766"/>
        <v>25128</v>
      </c>
      <c r="T3332" s="152">
        <f t="shared" ref="T3332:U3332" si="1767" xml:space="preserve"> T3289 + T3294 - T3300 + T3328 + T3330</f>
        <v>48420</v>
      </c>
      <c r="U3332" s="152">
        <f t="shared" si="1767"/>
        <v>43469.529685188048</v>
      </c>
      <c r="V3332" s="385">
        <f t="shared" ref="V3332" si="1768" xml:space="preserve"> V3289 + V3294 - V3300 + V3328 + V3330</f>
        <v>60191.189486043579</v>
      </c>
    </row>
    <row r="3333" spans="1:22" ht="15.75" thickBot="1">
      <c r="S3333" s="1"/>
    </row>
    <row r="3334" spans="1:22">
      <c r="F3334" s="8"/>
      <c r="G3334" s="8"/>
      <c r="H3334" s="8"/>
      <c r="I3334" s="8"/>
      <c r="J3334" s="8"/>
      <c r="K3334" s="8"/>
      <c r="L3334" s="8"/>
      <c r="M3334" s="8"/>
      <c r="N3334" s="8"/>
      <c r="O3334" s="8"/>
      <c r="P3334" s="8"/>
      <c r="Q3334" s="8"/>
      <c r="R3334" s="8"/>
      <c r="S3334" s="8"/>
      <c r="T3334" s="8"/>
      <c r="U3334" s="8"/>
      <c r="V3334" s="8"/>
    </row>
    <row r="3335" spans="1:22" ht="15.75" thickBot="1">
      <c r="S3335" s="1"/>
    </row>
    <row r="3336" spans="1:22" ht="21.75" thickBot="1">
      <c r="F3336" s="13" t="s">
        <v>4</v>
      </c>
      <c r="G3336" s="13"/>
      <c r="H3336" s="189" t="str">
        <f>G71</f>
        <v>*Tuana Springs - REC Only</v>
      </c>
      <c r="I3336" s="177"/>
      <c r="S3336" s="1"/>
    </row>
    <row r="3337" spans="1:22">
      <c r="S3337" s="1"/>
    </row>
    <row r="3338" spans="1:22" ht="18.75">
      <c r="F3338" s="9" t="s">
        <v>21</v>
      </c>
      <c r="G3338" s="9"/>
      <c r="I3338" s="2">
        <f>'Facility Detail'!$G$3475</f>
        <v>2011</v>
      </c>
      <c r="J3338" s="2">
        <f t="shared" ref="J3338:R3338" si="1769">I3338+1</f>
        <v>2012</v>
      </c>
      <c r="K3338" s="2">
        <f t="shared" si="1769"/>
        <v>2013</v>
      </c>
      <c r="L3338" s="2">
        <f t="shared" si="1769"/>
        <v>2014</v>
      </c>
      <c r="M3338" s="2">
        <f>L3338+1</f>
        <v>2015</v>
      </c>
      <c r="N3338" s="2">
        <f t="shared" si="1769"/>
        <v>2016</v>
      </c>
      <c r="O3338" s="2">
        <f t="shared" si="1769"/>
        <v>2017</v>
      </c>
      <c r="P3338" s="2">
        <f t="shared" si="1769"/>
        <v>2018</v>
      </c>
      <c r="Q3338" s="2">
        <f t="shared" si="1769"/>
        <v>2019</v>
      </c>
      <c r="R3338" s="2">
        <f t="shared" si="1769"/>
        <v>2020</v>
      </c>
      <c r="S3338" s="2">
        <f>R3338+1</f>
        <v>2021</v>
      </c>
      <c r="T3338" s="2">
        <f>S3338+1</f>
        <v>2022</v>
      </c>
      <c r="U3338" s="2">
        <f>T3338+1</f>
        <v>2023</v>
      </c>
      <c r="V3338" s="2">
        <f>U3338+1</f>
        <v>2024</v>
      </c>
    </row>
    <row r="3339" spans="1:22">
      <c r="G3339" s="60" t="str">
        <f>"Total MWh Produced / Purchased from " &amp; H3336</f>
        <v>Total MWh Produced / Purchased from *Tuana Springs - REC Only</v>
      </c>
      <c r="H3339" s="55"/>
      <c r="I3339" s="3"/>
      <c r="J3339" s="4">
        <v>29430</v>
      </c>
      <c r="K3339" s="4">
        <v>32556</v>
      </c>
      <c r="L3339" s="4">
        <v>35021</v>
      </c>
      <c r="M3339" s="4"/>
      <c r="N3339" s="4"/>
      <c r="O3339" s="4"/>
      <c r="P3339" s="4"/>
      <c r="Q3339" s="4"/>
      <c r="R3339" s="4"/>
      <c r="S3339" s="4"/>
      <c r="T3339" s="4"/>
      <c r="U3339" s="4"/>
      <c r="V3339" s="369"/>
    </row>
    <row r="3340" spans="1:22">
      <c r="G3340" s="60" t="s">
        <v>25</v>
      </c>
      <c r="H3340" s="55"/>
      <c r="I3340" s="260"/>
      <c r="J3340" s="41">
        <v>1</v>
      </c>
      <c r="K3340" s="41">
        <v>1</v>
      </c>
      <c r="L3340" s="41">
        <v>1</v>
      </c>
      <c r="M3340" s="41"/>
      <c r="N3340" s="41"/>
      <c r="O3340" s="41"/>
      <c r="P3340" s="41"/>
      <c r="Q3340" s="41"/>
      <c r="R3340" s="41"/>
      <c r="S3340" s="41"/>
      <c r="T3340" s="41"/>
      <c r="U3340" s="41"/>
      <c r="V3340" s="381"/>
    </row>
    <row r="3341" spans="1:22">
      <c r="G3341" s="60" t="s">
        <v>20</v>
      </c>
      <c r="H3341" s="55"/>
      <c r="I3341" s="261"/>
      <c r="J3341" s="36">
        <v>1</v>
      </c>
      <c r="K3341" s="36">
        <v>1</v>
      </c>
      <c r="L3341" s="36">
        <v>1</v>
      </c>
      <c r="M3341" s="36"/>
      <c r="N3341" s="36"/>
      <c r="O3341" s="36"/>
      <c r="P3341" s="36"/>
      <c r="Q3341" s="36"/>
      <c r="R3341" s="36"/>
      <c r="S3341" s="36"/>
      <c r="T3341" s="36"/>
      <c r="U3341" s="36"/>
      <c r="V3341" s="382"/>
    </row>
    <row r="3342" spans="1:22">
      <c r="A3342" s="1" t="s">
        <v>271</v>
      </c>
      <c r="G3342" s="26" t="s">
        <v>22</v>
      </c>
      <c r="H3342" s="6"/>
      <c r="I3342" s="30">
        <v>0</v>
      </c>
      <c r="J3342" s="30">
        <v>29430</v>
      </c>
      <c r="K3342" s="30">
        <v>32556</v>
      </c>
      <c r="L3342" s="30">
        <v>35021</v>
      </c>
      <c r="M3342" s="30">
        <f t="shared" ref="M3342:S3342" si="1770">ROUND(M3339 * M3340 * M3341,0)</f>
        <v>0</v>
      </c>
      <c r="N3342" s="155">
        <f t="shared" si="1770"/>
        <v>0</v>
      </c>
      <c r="O3342" s="155">
        <f t="shared" si="1770"/>
        <v>0</v>
      </c>
      <c r="P3342" s="155">
        <f t="shared" si="1770"/>
        <v>0</v>
      </c>
      <c r="Q3342" s="155">
        <f t="shared" si="1770"/>
        <v>0</v>
      </c>
      <c r="R3342" s="155">
        <f t="shared" si="1770"/>
        <v>0</v>
      </c>
      <c r="S3342" s="155">
        <f t="shared" si="1770"/>
        <v>0</v>
      </c>
      <c r="T3342" s="155">
        <f t="shared" ref="T3342:U3342" si="1771">ROUND(T3339 * T3340 * T3341,0)</f>
        <v>0</v>
      </c>
      <c r="U3342" s="155">
        <f t="shared" si="1771"/>
        <v>0</v>
      </c>
      <c r="V3342" s="155">
        <f t="shared" ref="V3342" si="1772">ROUND(V3339 * V3340 * V3341,0)</f>
        <v>0</v>
      </c>
    </row>
    <row r="3343" spans="1:22">
      <c r="I3343" s="29"/>
      <c r="J3343" s="29"/>
      <c r="K3343" s="29"/>
      <c r="L3343" s="29"/>
      <c r="M3343" s="29"/>
      <c r="N3343" s="20"/>
      <c r="O3343" s="20"/>
      <c r="P3343" s="20"/>
      <c r="Q3343" s="20"/>
      <c r="R3343" s="20"/>
      <c r="S3343" s="20"/>
      <c r="T3343" s="20"/>
      <c r="U3343" s="20"/>
      <c r="V3343" s="20"/>
    </row>
    <row r="3344" spans="1:22" ht="18.75">
      <c r="F3344" s="9" t="s">
        <v>118</v>
      </c>
      <c r="I3344" s="2">
        <f>'Facility Detail'!$G$3475</f>
        <v>2011</v>
      </c>
      <c r="J3344" s="2">
        <f>I3344+1</f>
        <v>2012</v>
      </c>
      <c r="K3344" s="2">
        <f>J3344+1</f>
        <v>2013</v>
      </c>
      <c r="L3344" s="2">
        <f>L3338</f>
        <v>2014</v>
      </c>
      <c r="M3344" s="2">
        <f>M3338</f>
        <v>2015</v>
      </c>
      <c r="N3344" s="2">
        <f>N3338</f>
        <v>2016</v>
      </c>
      <c r="O3344" s="2">
        <f>O3338</f>
        <v>2017</v>
      </c>
      <c r="P3344" s="2">
        <f t="shared" ref="P3344:S3344" si="1773">P3338</f>
        <v>2018</v>
      </c>
      <c r="Q3344" s="2">
        <f t="shared" si="1773"/>
        <v>2019</v>
      </c>
      <c r="R3344" s="2">
        <f t="shared" si="1773"/>
        <v>2020</v>
      </c>
      <c r="S3344" s="2">
        <f t="shared" si="1773"/>
        <v>2021</v>
      </c>
      <c r="T3344" s="2">
        <f t="shared" ref="T3344:U3344" si="1774">T3338</f>
        <v>2022</v>
      </c>
      <c r="U3344" s="2">
        <f t="shared" si="1774"/>
        <v>2023</v>
      </c>
      <c r="V3344" s="2">
        <f t="shared" ref="V3344" si="1775">V3338</f>
        <v>2024</v>
      </c>
    </row>
    <row r="3345" spans="6:22">
      <c r="G3345" s="60" t="s">
        <v>10</v>
      </c>
      <c r="H3345" s="55"/>
      <c r="I3345" s="38">
        <f>IF($J71= "Eligible", I3342 * 'Facility Detail'!$G$3472, 0 )</f>
        <v>0</v>
      </c>
      <c r="J3345" s="11">
        <f>IF($J71= "Eligible", J3342 * 'Facility Detail'!$G$3472, 0 )</f>
        <v>0</v>
      </c>
      <c r="K3345" s="11">
        <f>IF($J71= "Eligible", K3342 * 'Facility Detail'!$G$3472, 0 )</f>
        <v>0</v>
      </c>
      <c r="L3345" s="11">
        <f>IF($J71= "Eligible", L3342 * 'Facility Detail'!$G$3472, 0 )</f>
        <v>0</v>
      </c>
      <c r="M3345" s="11">
        <f>IF($J71= "Eligible", M3342 * 'Facility Detail'!$G$3472, 0 )</f>
        <v>0</v>
      </c>
      <c r="N3345" s="11">
        <f>IF($J71= "Eligible", N3342 * 'Facility Detail'!$G$3472, 0 )</f>
        <v>0</v>
      </c>
      <c r="O3345" s="11">
        <f>IF($J71= "Eligible", O3342 * 'Facility Detail'!$G$3472, 0 )</f>
        <v>0</v>
      </c>
      <c r="P3345" s="11">
        <f>IF($J71= "Eligible", P3342 * 'Facility Detail'!$G$3472, 0 )</f>
        <v>0</v>
      </c>
      <c r="Q3345" s="11">
        <f>IF($J71= "Eligible", Q3342 * 'Facility Detail'!$G$3472, 0 )</f>
        <v>0</v>
      </c>
      <c r="R3345" s="11">
        <f>IF($J71= "Eligible", R3342 * 'Facility Detail'!$G$3472, 0 )</f>
        <v>0</v>
      </c>
      <c r="S3345" s="11">
        <f>IF($J71= "Eligible", S3342 * 'Facility Detail'!$G$3472, 0 )</f>
        <v>0</v>
      </c>
      <c r="T3345" s="11">
        <f>IF($J71= "Eligible", T3342 * 'Facility Detail'!$G$3472, 0 )</f>
        <v>0</v>
      </c>
      <c r="U3345" s="11">
        <f>IF($J71= "Eligible", U3342 * 'Facility Detail'!$G$3472, 0 )</f>
        <v>0</v>
      </c>
      <c r="V3345" s="370">
        <f>IF($J71= "Eligible", V3342 * 'Facility Detail'!$G$3472, 0 )</f>
        <v>0</v>
      </c>
    </row>
    <row r="3346" spans="6:22">
      <c r="G3346" s="60" t="s">
        <v>6</v>
      </c>
      <c r="H3346" s="55"/>
      <c r="I3346" s="39">
        <f t="shared" ref="I3346:V3346" si="1776">IF($K71= "Eligible", I3342, 0 )</f>
        <v>0</v>
      </c>
      <c r="J3346" s="187">
        <f t="shared" si="1776"/>
        <v>0</v>
      </c>
      <c r="K3346" s="187">
        <f t="shared" si="1776"/>
        <v>0</v>
      </c>
      <c r="L3346" s="187">
        <f t="shared" si="1776"/>
        <v>0</v>
      </c>
      <c r="M3346" s="187">
        <f t="shared" si="1776"/>
        <v>0</v>
      </c>
      <c r="N3346" s="187">
        <f t="shared" si="1776"/>
        <v>0</v>
      </c>
      <c r="O3346" s="187">
        <f t="shared" si="1776"/>
        <v>0</v>
      </c>
      <c r="P3346" s="187">
        <f t="shared" si="1776"/>
        <v>0</v>
      </c>
      <c r="Q3346" s="187">
        <f t="shared" si="1776"/>
        <v>0</v>
      </c>
      <c r="R3346" s="187">
        <f t="shared" si="1776"/>
        <v>0</v>
      </c>
      <c r="S3346" s="187">
        <f t="shared" si="1776"/>
        <v>0</v>
      </c>
      <c r="T3346" s="187">
        <f t="shared" si="1776"/>
        <v>0</v>
      </c>
      <c r="U3346" s="187">
        <f t="shared" si="1776"/>
        <v>0</v>
      </c>
      <c r="V3346" s="371">
        <f t="shared" si="1776"/>
        <v>0</v>
      </c>
    </row>
    <row r="3347" spans="6:22">
      <c r="G3347" s="26" t="s">
        <v>120</v>
      </c>
      <c r="H3347" s="6"/>
      <c r="I3347" s="32">
        <f t="shared" ref="I3347:N3347" si="1777">SUM(I3345:I3346)</f>
        <v>0</v>
      </c>
      <c r="J3347" s="33">
        <f t="shared" si="1777"/>
        <v>0</v>
      </c>
      <c r="K3347" s="33">
        <f t="shared" si="1777"/>
        <v>0</v>
      </c>
      <c r="L3347" s="33">
        <f t="shared" si="1777"/>
        <v>0</v>
      </c>
      <c r="M3347" s="33">
        <f t="shared" si="1777"/>
        <v>0</v>
      </c>
      <c r="N3347" s="33">
        <f t="shared" si="1777"/>
        <v>0</v>
      </c>
      <c r="O3347" s="33">
        <f t="shared" ref="O3347:S3347" si="1778">SUM(O3345:O3346)</f>
        <v>0</v>
      </c>
      <c r="P3347" s="33">
        <f t="shared" si="1778"/>
        <v>0</v>
      </c>
      <c r="Q3347" s="33">
        <f t="shared" si="1778"/>
        <v>0</v>
      </c>
      <c r="R3347" s="33">
        <f t="shared" si="1778"/>
        <v>0</v>
      </c>
      <c r="S3347" s="33">
        <f t="shared" si="1778"/>
        <v>0</v>
      </c>
      <c r="T3347" s="33">
        <f t="shared" ref="T3347:U3347" si="1779">SUM(T3345:T3346)</f>
        <v>0</v>
      </c>
      <c r="U3347" s="33">
        <f t="shared" si="1779"/>
        <v>0</v>
      </c>
      <c r="V3347" s="33">
        <f t="shared" ref="V3347" si="1780">SUM(V3345:V3346)</f>
        <v>0</v>
      </c>
    </row>
    <row r="3348" spans="6:22">
      <c r="I3348" s="31"/>
      <c r="J3348" s="24"/>
      <c r="K3348" s="24"/>
      <c r="L3348" s="24"/>
      <c r="M3348" s="24"/>
      <c r="N3348" s="24"/>
      <c r="O3348" s="24"/>
      <c r="P3348" s="24"/>
      <c r="Q3348" s="24"/>
      <c r="R3348" s="24"/>
      <c r="S3348" s="24"/>
      <c r="T3348" s="24"/>
      <c r="U3348" s="24"/>
      <c r="V3348" s="24"/>
    </row>
    <row r="3349" spans="6:22" ht="18.75">
      <c r="F3349" s="9" t="s">
        <v>30</v>
      </c>
      <c r="I3349" s="2">
        <f>'Facility Detail'!$G$3475</f>
        <v>2011</v>
      </c>
      <c r="J3349" s="2">
        <f>I3349+1</f>
        <v>2012</v>
      </c>
      <c r="K3349" s="2">
        <f>J3349+1</f>
        <v>2013</v>
      </c>
      <c r="L3349" s="2">
        <f>L3338</f>
        <v>2014</v>
      </c>
      <c r="M3349" s="2">
        <f>M3338</f>
        <v>2015</v>
      </c>
      <c r="N3349" s="2">
        <f>N3338</f>
        <v>2016</v>
      </c>
      <c r="O3349" s="2">
        <f>O3338</f>
        <v>2017</v>
      </c>
      <c r="P3349" s="2">
        <f t="shared" ref="P3349:S3349" si="1781">P3338</f>
        <v>2018</v>
      </c>
      <c r="Q3349" s="2">
        <f t="shared" si="1781"/>
        <v>2019</v>
      </c>
      <c r="R3349" s="2">
        <f t="shared" si="1781"/>
        <v>2020</v>
      </c>
      <c r="S3349" s="2">
        <f t="shared" si="1781"/>
        <v>2021</v>
      </c>
      <c r="T3349" s="2">
        <f t="shared" ref="T3349:U3349" si="1782">T3338</f>
        <v>2022</v>
      </c>
      <c r="U3349" s="2">
        <f t="shared" si="1782"/>
        <v>2023</v>
      </c>
      <c r="V3349" s="2">
        <f t="shared" ref="V3349" si="1783">V3338</f>
        <v>2024</v>
      </c>
    </row>
    <row r="3350" spans="6:22">
      <c r="G3350" s="60" t="s">
        <v>47</v>
      </c>
      <c r="H3350" s="55"/>
      <c r="I3350" s="69"/>
      <c r="J3350" s="70"/>
      <c r="K3350" s="70"/>
      <c r="L3350" s="70"/>
      <c r="M3350" s="70"/>
      <c r="N3350" s="70"/>
      <c r="O3350" s="70"/>
      <c r="P3350" s="70"/>
      <c r="Q3350" s="70"/>
      <c r="R3350" s="70"/>
      <c r="S3350" s="70"/>
      <c r="T3350" s="70"/>
      <c r="U3350" s="70"/>
      <c r="V3350" s="372"/>
    </row>
    <row r="3351" spans="6:22">
      <c r="G3351" s="61" t="s">
        <v>23</v>
      </c>
      <c r="H3351" s="129"/>
      <c r="I3351" s="71"/>
      <c r="J3351" s="72"/>
      <c r="K3351" s="72"/>
      <c r="L3351" s="72"/>
      <c r="M3351" s="72"/>
      <c r="N3351" s="72"/>
      <c r="O3351" s="72"/>
      <c r="P3351" s="72"/>
      <c r="Q3351" s="72"/>
      <c r="R3351" s="72"/>
      <c r="S3351" s="72"/>
      <c r="T3351" s="72"/>
      <c r="U3351" s="72"/>
      <c r="V3351" s="373"/>
    </row>
    <row r="3352" spans="6:22">
      <c r="G3352" s="61" t="s">
        <v>89</v>
      </c>
      <c r="H3352" s="128"/>
      <c r="I3352" s="43"/>
      <c r="J3352" s="44"/>
      <c r="K3352" s="44"/>
      <c r="L3352" s="44"/>
      <c r="M3352" s="44"/>
      <c r="N3352" s="44"/>
      <c r="O3352" s="44"/>
      <c r="P3352" s="44"/>
      <c r="Q3352" s="44"/>
      <c r="R3352" s="44"/>
      <c r="S3352" s="44"/>
      <c r="T3352" s="44"/>
      <c r="U3352" s="44"/>
      <c r="V3352" s="374"/>
    </row>
    <row r="3353" spans="6:22">
      <c r="G3353" s="26" t="s">
        <v>90</v>
      </c>
      <c r="I3353" s="7">
        <f t="shared" ref="I3353:S3353" si="1784">SUM(I3350:I3352)</f>
        <v>0</v>
      </c>
      <c r="J3353" s="7">
        <f t="shared" si="1784"/>
        <v>0</v>
      </c>
      <c r="K3353" s="7">
        <f t="shared" si="1784"/>
        <v>0</v>
      </c>
      <c r="L3353" s="7">
        <f t="shared" si="1784"/>
        <v>0</v>
      </c>
      <c r="M3353" s="7">
        <f t="shared" si="1784"/>
        <v>0</v>
      </c>
      <c r="N3353" s="7">
        <f t="shared" si="1784"/>
        <v>0</v>
      </c>
      <c r="O3353" s="7">
        <f t="shared" si="1784"/>
        <v>0</v>
      </c>
      <c r="P3353" s="7">
        <f t="shared" si="1784"/>
        <v>0</v>
      </c>
      <c r="Q3353" s="7">
        <f t="shared" si="1784"/>
        <v>0</v>
      </c>
      <c r="R3353" s="7">
        <f t="shared" si="1784"/>
        <v>0</v>
      </c>
      <c r="S3353" s="7">
        <f t="shared" si="1784"/>
        <v>0</v>
      </c>
      <c r="T3353" s="7">
        <f t="shared" ref="T3353:U3353" si="1785">SUM(T3350:T3352)</f>
        <v>0</v>
      </c>
      <c r="U3353" s="132">
        <f t="shared" si="1785"/>
        <v>0</v>
      </c>
      <c r="V3353" s="7">
        <f t="shared" ref="V3353" si="1786">SUM(V3350:V3352)</f>
        <v>0</v>
      </c>
    </row>
    <row r="3354" spans="6:22">
      <c r="G3354" s="6"/>
      <c r="I3354" s="7"/>
      <c r="J3354" s="7"/>
      <c r="K3354" s="7"/>
      <c r="L3354" s="23"/>
      <c r="M3354" s="23"/>
      <c r="N3354" s="23"/>
      <c r="O3354" s="23"/>
      <c r="P3354" s="23"/>
      <c r="Q3354" s="23"/>
      <c r="R3354" s="23"/>
      <c r="S3354" s="23"/>
      <c r="T3354" s="23"/>
      <c r="U3354" s="23"/>
      <c r="V3354" s="23"/>
    </row>
    <row r="3355" spans="6:22" ht="18.75">
      <c r="F3355" s="9" t="s">
        <v>100</v>
      </c>
      <c r="I3355" s="2">
        <f>'Facility Detail'!$G$3475</f>
        <v>2011</v>
      </c>
      <c r="J3355" s="2">
        <f t="shared" ref="J3355:R3355" si="1787">I3355+1</f>
        <v>2012</v>
      </c>
      <c r="K3355" s="2">
        <f t="shared" si="1787"/>
        <v>2013</v>
      </c>
      <c r="L3355" s="2">
        <f t="shared" si="1787"/>
        <v>2014</v>
      </c>
      <c r="M3355" s="2">
        <f>L3355+1</f>
        <v>2015</v>
      </c>
      <c r="N3355" s="2">
        <f t="shared" si="1787"/>
        <v>2016</v>
      </c>
      <c r="O3355" s="2">
        <f t="shared" si="1787"/>
        <v>2017</v>
      </c>
      <c r="P3355" s="2">
        <f t="shared" si="1787"/>
        <v>2018</v>
      </c>
      <c r="Q3355" s="2">
        <f t="shared" si="1787"/>
        <v>2019</v>
      </c>
      <c r="R3355" s="2">
        <f t="shared" si="1787"/>
        <v>2020</v>
      </c>
      <c r="S3355" s="2">
        <f>R3355+1</f>
        <v>2021</v>
      </c>
      <c r="T3355" s="2">
        <f>S3355+1</f>
        <v>2022</v>
      </c>
      <c r="U3355" s="2">
        <f>T3355+1</f>
        <v>2023</v>
      </c>
      <c r="V3355" s="2">
        <f>U3355+1</f>
        <v>2024</v>
      </c>
    </row>
    <row r="3356" spans="6:22">
      <c r="G3356" s="60" t="s">
        <v>68</v>
      </c>
      <c r="I3356" s="3"/>
      <c r="J3356" s="45">
        <f>I3356</f>
        <v>0</v>
      </c>
      <c r="K3356" s="102"/>
      <c r="L3356" s="102"/>
      <c r="M3356" s="102"/>
      <c r="N3356" s="102"/>
      <c r="O3356" s="102"/>
      <c r="P3356" s="102"/>
      <c r="Q3356" s="102"/>
      <c r="R3356" s="102"/>
      <c r="S3356" s="102"/>
      <c r="T3356" s="102"/>
      <c r="U3356" s="210"/>
      <c r="V3356" s="376"/>
    </row>
    <row r="3357" spans="6:22">
      <c r="G3357" s="60" t="s">
        <v>69</v>
      </c>
      <c r="I3357" s="35">
        <f>J3357</f>
        <v>0</v>
      </c>
      <c r="J3357" s="40"/>
      <c r="K3357" s="103"/>
      <c r="L3357" s="103"/>
      <c r="M3357" s="103"/>
      <c r="N3357" s="103"/>
      <c r="O3357" s="103"/>
      <c r="P3357" s="103"/>
      <c r="Q3357" s="103"/>
      <c r="R3357" s="103"/>
      <c r="S3357" s="103"/>
      <c r="T3357" s="103"/>
      <c r="U3357" s="425"/>
      <c r="V3357" s="423"/>
    </row>
    <row r="3358" spans="6:22">
      <c r="G3358" s="60" t="s">
        <v>70</v>
      </c>
      <c r="I3358" s="46"/>
      <c r="J3358" s="10">
        <v>17177</v>
      </c>
      <c r="K3358" s="54">
        <f>J3358</f>
        <v>17177</v>
      </c>
      <c r="L3358" s="103"/>
      <c r="M3358" s="103"/>
      <c r="N3358" s="103"/>
      <c r="O3358" s="103"/>
      <c r="P3358" s="103"/>
      <c r="Q3358" s="103"/>
      <c r="R3358" s="103"/>
      <c r="S3358" s="103"/>
      <c r="T3358" s="103"/>
      <c r="U3358" s="425"/>
      <c r="V3358" s="423"/>
    </row>
    <row r="3359" spans="6:22">
      <c r="G3359" s="60" t="s">
        <v>71</v>
      </c>
      <c r="I3359" s="46"/>
      <c r="J3359" s="54">
        <f>K3359</f>
        <v>0</v>
      </c>
      <c r="K3359" s="109"/>
      <c r="L3359" s="103"/>
      <c r="M3359" s="103"/>
      <c r="N3359" s="103"/>
      <c r="O3359" s="103"/>
      <c r="P3359" s="103"/>
      <c r="Q3359" s="103"/>
      <c r="R3359" s="103"/>
      <c r="S3359" s="103"/>
      <c r="T3359" s="103"/>
      <c r="U3359" s="425"/>
      <c r="V3359" s="423"/>
    </row>
    <row r="3360" spans="6:22">
      <c r="G3360" s="60" t="s">
        <v>170</v>
      </c>
      <c r="I3360" s="110"/>
      <c r="J3360" s="112"/>
      <c r="K3360" s="40">
        <v>6731</v>
      </c>
      <c r="L3360" s="113">
        <f>K3360</f>
        <v>6731</v>
      </c>
      <c r="M3360" s="103"/>
      <c r="N3360" s="103"/>
      <c r="O3360" s="103"/>
      <c r="P3360" s="103"/>
      <c r="Q3360" s="103"/>
      <c r="R3360" s="103"/>
      <c r="S3360" s="103"/>
      <c r="T3360" s="103"/>
      <c r="U3360" s="425"/>
      <c r="V3360" s="423"/>
    </row>
    <row r="3361" spans="2:22">
      <c r="G3361" s="60" t="s">
        <v>171</v>
      </c>
      <c r="I3361" s="110"/>
      <c r="J3361" s="112"/>
      <c r="K3361" s="111">
        <f>L3361</f>
        <v>0</v>
      </c>
      <c r="L3361" s="40"/>
      <c r="M3361" s="103"/>
      <c r="N3361" s="112"/>
      <c r="O3361" s="112"/>
      <c r="P3361" s="112"/>
      <c r="Q3361" s="112"/>
      <c r="R3361" s="112"/>
      <c r="S3361" s="112"/>
      <c r="T3361" s="112"/>
      <c r="U3361" s="426"/>
      <c r="V3361" s="424"/>
    </row>
    <row r="3362" spans="2:22">
      <c r="G3362" s="60" t="s">
        <v>172</v>
      </c>
      <c r="I3362" s="110"/>
      <c r="J3362" s="112"/>
      <c r="K3362" s="112"/>
      <c r="L3362" s="40">
        <v>0</v>
      </c>
      <c r="M3362" s="119">
        <f>L3362</f>
        <v>0</v>
      </c>
      <c r="N3362" s="112"/>
      <c r="O3362" s="112"/>
      <c r="P3362" s="112"/>
      <c r="Q3362" s="112"/>
      <c r="R3362" s="112"/>
      <c r="S3362" s="112"/>
      <c r="T3362" s="112"/>
      <c r="U3362" s="426"/>
      <c r="V3362" s="424"/>
    </row>
    <row r="3363" spans="2:22">
      <c r="G3363" s="60" t="s">
        <v>173</v>
      </c>
      <c r="I3363" s="46"/>
      <c r="J3363" s="114"/>
      <c r="K3363" s="114"/>
      <c r="L3363" s="54">
        <f>M3363</f>
        <v>0</v>
      </c>
      <c r="M3363" s="117"/>
      <c r="N3363" s="114"/>
      <c r="O3363" s="114"/>
      <c r="P3363" s="114"/>
      <c r="Q3363" s="114"/>
      <c r="R3363" s="114"/>
      <c r="S3363" s="114"/>
      <c r="T3363" s="114"/>
      <c r="U3363" s="140"/>
      <c r="V3363" s="378"/>
    </row>
    <row r="3364" spans="2:22">
      <c r="G3364" s="60" t="s">
        <v>174</v>
      </c>
      <c r="I3364" s="47"/>
      <c r="J3364" s="104"/>
      <c r="K3364" s="104"/>
      <c r="L3364" s="104"/>
      <c r="M3364" s="118"/>
      <c r="N3364" s="187">
        <f>M3364</f>
        <v>0</v>
      </c>
      <c r="O3364" s="104"/>
      <c r="P3364" s="104"/>
      <c r="Q3364" s="104"/>
      <c r="R3364" s="104"/>
      <c r="S3364" s="104"/>
      <c r="T3364" s="104"/>
      <c r="U3364" s="368"/>
      <c r="V3364" s="392"/>
    </row>
    <row r="3365" spans="2:22">
      <c r="B3365" s="1" t="s">
        <v>271</v>
      </c>
      <c r="G3365" s="26" t="s">
        <v>17</v>
      </c>
      <c r="I3365" s="7">
        <f xml:space="preserve"> I3357 - I3356</f>
        <v>0</v>
      </c>
      <c r="J3365" s="7">
        <f xml:space="preserve"> J3356 + J3359 - J3358 - J3357</f>
        <v>-17177</v>
      </c>
      <c r="K3365" s="7">
        <f>K3358 - K3359 -K3360</f>
        <v>10446</v>
      </c>
      <c r="L3365" s="7">
        <f>L3360-L3361-L3362</f>
        <v>6731</v>
      </c>
      <c r="M3365" s="7">
        <f>M3362-M3363-M3364</f>
        <v>0</v>
      </c>
      <c r="N3365" s="7">
        <f>N3362</f>
        <v>0</v>
      </c>
      <c r="O3365" s="7"/>
      <c r="P3365" s="7"/>
      <c r="Q3365" s="7"/>
      <c r="R3365" s="7"/>
      <c r="S3365" s="7"/>
      <c r="T3365" s="7"/>
      <c r="U3365" s="132"/>
      <c r="V3365" s="7"/>
    </row>
    <row r="3366" spans="2:22">
      <c r="G3366" s="6"/>
      <c r="I3366" s="7"/>
      <c r="J3366" s="7"/>
      <c r="K3366" s="7"/>
      <c r="L3366" s="7"/>
      <c r="M3366" s="7"/>
      <c r="N3366" s="7"/>
      <c r="O3366" s="7"/>
      <c r="P3366" s="7"/>
      <c r="Q3366" s="7"/>
      <c r="R3366" s="7"/>
      <c r="S3366" s="7"/>
      <c r="T3366" s="7"/>
      <c r="U3366" s="132"/>
      <c r="V3366" s="7"/>
    </row>
    <row r="3367" spans="2:22">
      <c r="G3367" s="26" t="s">
        <v>12</v>
      </c>
      <c r="H3367" s="55"/>
      <c r="I3367" s="149"/>
      <c r="J3367" s="150"/>
      <c r="K3367" s="150"/>
      <c r="L3367" s="150"/>
      <c r="M3367" s="150"/>
      <c r="N3367" s="150"/>
      <c r="O3367" s="150"/>
      <c r="P3367" s="150"/>
      <c r="Q3367" s="150"/>
      <c r="R3367" s="150"/>
      <c r="S3367" s="150"/>
      <c r="T3367" s="150"/>
      <c r="U3367" s="150"/>
      <c r="V3367" s="384"/>
    </row>
    <row r="3368" spans="2:22">
      <c r="G3368" s="6"/>
      <c r="I3368" s="148"/>
      <c r="J3368" s="148"/>
      <c r="K3368" s="148"/>
      <c r="L3368" s="148"/>
      <c r="M3368" s="148"/>
      <c r="N3368" s="148"/>
      <c r="O3368" s="148"/>
      <c r="P3368" s="148"/>
      <c r="Q3368" s="148"/>
      <c r="R3368" s="148"/>
      <c r="S3368" s="148"/>
      <c r="T3368" s="148"/>
      <c r="U3368" s="148"/>
      <c r="V3368" s="148"/>
    </row>
    <row r="3369" spans="2:22" ht="18.75">
      <c r="C3369" s="1" t="s">
        <v>271</v>
      </c>
      <c r="D3369" s="1" t="s">
        <v>272</v>
      </c>
      <c r="E3369" s="1" t="s">
        <v>107</v>
      </c>
      <c r="F3369" s="9" t="s">
        <v>26</v>
      </c>
      <c r="H3369" s="55"/>
      <c r="I3369" s="151">
        <f t="shared" ref="I3369:S3369" si="1788" xml:space="preserve"> I3342 + I3347 - I3353 + I3365 + I3367</f>
        <v>0</v>
      </c>
      <c r="J3369" s="152">
        <f t="shared" si="1788"/>
        <v>12253</v>
      </c>
      <c r="K3369" s="152">
        <f t="shared" si="1788"/>
        <v>43002</v>
      </c>
      <c r="L3369" s="152">
        <f t="shared" si="1788"/>
        <v>41752</v>
      </c>
      <c r="M3369" s="152">
        <f t="shared" si="1788"/>
        <v>0</v>
      </c>
      <c r="N3369" s="152">
        <f t="shared" si="1788"/>
        <v>0</v>
      </c>
      <c r="O3369" s="152">
        <f t="shared" si="1788"/>
        <v>0</v>
      </c>
      <c r="P3369" s="152">
        <f t="shared" si="1788"/>
        <v>0</v>
      </c>
      <c r="Q3369" s="152">
        <f t="shared" si="1788"/>
        <v>0</v>
      </c>
      <c r="R3369" s="152">
        <f t="shared" si="1788"/>
        <v>0</v>
      </c>
      <c r="S3369" s="152">
        <f t="shared" si="1788"/>
        <v>0</v>
      </c>
      <c r="T3369" s="152">
        <f t="shared" ref="T3369:U3369" si="1789" xml:space="preserve"> T3342 + T3347 - T3353 + T3365 + T3367</f>
        <v>0</v>
      </c>
      <c r="U3369" s="152">
        <f t="shared" si="1789"/>
        <v>0</v>
      </c>
      <c r="V3369" s="385">
        <f t="shared" ref="V3369" si="1790" xml:space="preserve"> V3342 + V3347 - V3353 + V3365 + V3367</f>
        <v>0</v>
      </c>
    </row>
    <row r="3370" spans="2:22">
      <c r="G3370" s="6"/>
      <c r="I3370" s="7"/>
      <c r="J3370" s="7"/>
      <c r="K3370" s="7"/>
      <c r="L3370" s="23" t="s">
        <v>273</v>
      </c>
      <c r="M3370" s="23"/>
      <c r="N3370" s="23"/>
      <c r="O3370" s="23"/>
      <c r="P3370" s="23"/>
      <c r="Q3370" s="23"/>
      <c r="R3370" s="23"/>
      <c r="S3370" s="23"/>
      <c r="T3370" s="23"/>
      <c r="U3370" s="23"/>
      <c r="V3370" s="23"/>
    </row>
    <row r="3371" spans="2:22" ht="15.75" thickBot="1">
      <c r="S3371" s="1"/>
    </row>
    <row r="3372" spans="2:22">
      <c r="F3372" s="8"/>
      <c r="G3372" s="8"/>
      <c r="H3372" s="8"/>
      <c r="I3372" s="8"/>
      <c r="J3372" s="8"/>
      <c r="K3372" s="8"/>
      <c r="L3372" s="8"/>
      <c r="M3372" s="8"/>
      <c r="N3372" s="8"/>
      <c r="O3372" s="8"/>
      <c r="P3372" s="8"/>
      <c r="Q3372" s="8"/>
      <c r="R3372" s="8"/>
      <c r="S3372" s="8"/>
      <c r="T3372" s="8"/>
      <c r="U3372" s="8"/>
      <c r="V3372" s="8"/>
    </row>
    <row r="3373" spans="2:22" ht="15.75" thickBot="1">
      <c r="S3373" s="1"/>
    </row>
    <row r="3374" spans="2:22" ht="21.75" thickBot="1">
      <c r="F3374" s="13" t="s">
        <v>4</v>
      </c>
      <c r="G3374" s="13"/>
      <c r="H3374" s="189" t="str">
        <f>G72</f>
        <v>Wanapum (Upgrade)</v>
      </c>
      <c r="I3374" s="177"/>
      <c r="S3374" s="1"/>
    </row>
    <row r="3375" spans="2:22">
      <c r="S3375" s="1"/>
    </row>
    <row r="3376" spans="2:22" ht="18.75">
      <c r="F3376" s="9" t="s">
        <v>21</v>
      </c>
      <c r="G3376" s="9"/>
      <c r="I3376" s="2">
        <f>'Facility Detail'!$G$3475</f>
        <v>2011</v>
      </c>
      <c r="J3376" s="2">
        <f t="shared" ref="J3376:R3376" si="1791">I3376+1</f>
        <v>2012</v>
      </c>
      <c r="K3376" s="2">
        <f t="shared" si="1791"/>
        <v>2013</v>
      </c>
      <c r="L3376" s="2">
        <f t="shared" si="1791"/>
        <v>2014</v>
      </c>
      <c r="M3376" s="2">
        <f>L3376+1</f>
        <v>2015</v>
      </c>
      <c r="N3376" s="2">
        <f t="shared" si="1791"/>
        <v>2016</v>
      </c>
      <c r="O3376" s="2">
        <f t="shared" si="1791"/>
        <v>2017</v>
      </c>
      <c r="P3376" s="2">
        <f t="shared" si="1791"/>
        <v>2018</v>
      </c>
      <c r="Q3376" s="2">
        <f t="shared" si="1791"/>
        <v>2019</v>
      </c>
      <c r="R3376" s="2">
        <f t="shared" si="1791"/>
        <v>2020</v>
      </c>
      <c r="S3376" s="2">
        <f>R3376+1</f>
        <v>2021</v>
      </c>
      <c r="T3376" s="2">
        <f>S3376+1</f>
        <v>2022</v>
      </c>
      <c r="U3376" s="2">
        <f>T3376+1</f>
        <v>2023</v>
      </c>
      <c r="V3376" s="2">
        <f>U3376+1</f>
        <v>2024</v>
      </c>
    </row>
    <row r="3377" spans="1:22">
      <c r="G3377" s="60" t="str">
        <f>"Total MWh Produced / Purchased from " &amp; H3374</f>
        <v>Total MWh Produced / Purchased from Wanapum (Upgrade)</v>
      </c>
      <c r="H3377" s="55"/>
      <c r="I3377" s="3"/>
      <c r="J3377" s="4">
        <v>8509.334807773188</v>
      </c>
      <c r="K3377" s="4">
        <v>8015.2443995799058</v>
      </c>
      <c r="L3377" s="4"/>
      <c r="M3377" s="4"/>
      <c r="N3377" s="4"/>
      <c r="O3377" s="4"/>
      <c r="P3377" s="4"/>
      <c r="Q3377" s="4"/>
      <c r="R3377" s="4"/>
      <c r="S3377" s="4"/>
      <c r="T3377" s="4"/>
      <c r="U3377" s="4"/>
      <c r="V3377" s="369"/>
    </row>
    <row r="3378" spans="1:22">
      <c r="G3378" s="60" t="s">
        <v>25</v>
      </c>
      <c r="H3378" s="55"/>
      <c r="I3378" s="260"/>
      <c r="J3378" s="41">
        <v>1</v>
      </c>
      <c r="K3378" s="41">
        <v>1</v>
      </c>
      <c r="L3378" s="41"/>
      <c r="M3378" s="41"/>
      <c r="N3378" s="41"/>
      <c r="O3378" s="41"/>
      <c r="P3378" s="41"/>
      <c r="Q3378" s="41"/>
      <c r="R3378" s="41"/>
      <c r="S3378" s="41"/>
      <c r="T3378" s="41"/>
      <c r="U3378" s="41"/>
      <c r="V3378" s="381"/>
    </row>
    <row r="3379" spans="1:22">
      <c r="G3379" s="60" t="s">
        <v>20</v>
      </c>
      <c r="H3379" s="55"/>
      <c r="I3379" s="261"/>
      <c r="J3379" s="36">
        <v>7.9619999999999996E-2</v>
      </c>
      <c r="K3379" s="36">
        <v>7.8747999999999999E-2</v>
      </c>
      <c r="L3379" s="36"/>
      <c r="M3379" s="36"/>
      <c r="N3379" s="36"/>
      <c r="O3379" s="36"/>
      <c r="P3379" s="36"/>
      <c r="Q3379" s="36"/>
      <c r="R3379" s="36"/>
      <c r="S3379" s="36"/>
      <c r="T3379" s="36"/>
      <c r="U3379" s="36"/>
      <c r="V3379" s="382"/>
    </row>
    <row r="3380" spans="1:22">
      <c r="A3380" s="1" t="s">
        <v>274</v>
      </c>
      <c r="G3380" s="26" t="s">
        <v>22</v>
      </c>
      <c r="H3380" s="6"/>
      <c r="I3380" s="30">
        <f>ROUND(I3377 * I3378 * I3379,0)</f>
        <v>0</v>
      </c>
      <c r="J3380" s="30">
        <v>678</v>
      </c>
      <c r="K3380" s="30">
        <v>631</v>
      </c>
      <c r="L3380" s="30">
        <f t="shared" ref="L3380:S3380" si="1792">ROUND(L3377 * L3378 * L3379,0)</f>
        <v>0</v>
      </c>
      <c r="M3380" s="30">
        <f t="shared" si="1792"/>
        <v>0</v>
      </c>
      <c r="N3380" s="155">
        <f t="shared" si="1792"/>
        <v>0</v>
      </c>
      <c r="O3380" s="155">
        <f t="shared" si="1792"/>
        <v>0</v>
      </c>
      <c r="P3380" s="155">
        <f t="shared" si="1792"/>
        <v>0</v>
      </c>
      <c r="Q3380" s="155">
        <f t="shared" si="1792"/>
        <v>0</v>
      </c>
      <c r="R3380" s="155">
        <f t="shared" si="1792"/>
        <v>0</v>
      </c>
      <c r="S3380" s="155">
        <f t="shared" si="1792"/>
        <v>0</v>
      </c>
      <c r="T3380" s="155">
        <f t="shared" ref="T3380:U3380" si="1793">ROUND(T3377 * T3378 * T3379,0)</f>
        <v>0</v>
      </c>
      <c r="U3380" s="155">
        <f t="shared" si="1793"/>
        <v>0</v>
      </c>
      <c r="V3380" s="155">
        <f t="shared" ref="V3380" si="1794">ROUND(V3377 * V3378 * V3379,0)</f>
        <v>0</v>
      </c>
    </row>
    <row r="3381" spans="1:22">
      <c r="I3381" s="29"/>
      <c r="J3381" s="29"/>
      <c r="K3381" s="29"/>
      <c r="L3381" s="29"/>
      <c r="M3381" s="29"/>
      <c r="N3381" s="20"/>
      <c r="O3381" s="20"/>
      <c r="P3381" s="20"/>
      <c r="Q3381" s="20"/>
      <c r="R3381" s="20"/>
      <c r="S3381" s="20"/>
      <c r="T3381" s="20"/>
      <c r="U3381" s="20"/>
      <c r="V3381" s="20"/>
    </row>
    <row r="3382" spans="1:22" ht="18.75">
      <c r="F3382" s="9" t="s">
        <v>118</v>
      </c>
      <c r="I3382" s="2">
        <f>'Facility Detail'!$G$3475</f>
        <v>2011</v>
      </c>
      <c r="J3382" s="2">
        <f>I3382+1</f>
        <v>2012</v>
      </c>
      <c r="K3382" s="2">
        <f>J3382+1</f>
        <v>2013</v>
      </c>
      <c r="L3382" s="2">
        <f>L3376</f>
        <v>2014</v>
      </c>
      <c r="M3382" s="2">
        <f>M3376</f>
        <v>2015</v>
      </c>
      <c r="N3382" s="2">
        <f>N3376</f>
        <v>2016</v>
      </c>
      <c r="O3382" s="2">
        <f t="shared" ref="O3382:S3382" si="1795">O3376</f>
        <v>2017</v>
      </c>
      <c r="P3382" s="2">
        <f t="shared" si="1795"/>
        <v>2018</v>
      </c>
      <c r="Q3382" s="2">
        <f t="shared" si="1795"/>
        <v>2019</v>
      </c>
      <c r="R3382" s="2">
        <f t="shared" si="1795"/>
        <v>2020</v>
      </c>
      <c r="S3382" s="2">
        <f t="shared" si="1795"/>
        <v>2021</v>
      </c>
      <c r="T3382" s="2">
        <f t="shared" ref="T3382:U3382" si="1796">T3376</f>
        <v>2022</v>
      </c>
      <c r="U3382" s="2">
        <f t="shared" si="1796"/>
        <v>2023</v>
      </c>
      <c r="V3382" s="2">
        <f t="shared" ref="V3382" si="1797">V3376</f>
        <v>2024</v>
      </c>
    </row>
    <row r="3383" spans="1:22">
      <c r="G3383" s="60" t="s">
        <v>10</v>
      </c>
      <c r="H3383" s="55"/>
      <c r="I3383" s="38">
        <f>IF($J72= "Eligible", I3380 * 'Facility Detail'!$G$3472, 0 )</f>
        <v>0</v>
      </c>
      <c r="J3383" s="11">
        <f>IF($J72= "Eligible", J3380 * 'Facility Detail'!$G$3472, 0 )</f>
        <v>0</v>
      </c>
      <c r="K3383" s="11">
        <f>IF($J72= "Eligible", K3380 * 'Facility Detail'!$G$3472, 0 )</f>
        <v>0</v>
      </c>
      <c r="L3383" s="11">
        <f>IF($J72= "Eligible", L3380 * 'Facility Detail'!$G$3472, 0 )</f>
        <v>0</v>
      </c>
      <c r="M3383" s="11">
        <f>IF($J72= "Eligible", M3380 * 'Facility Detail'!$G$3472, 0 )</f>
        <v>0</v>
      </c>
      <c r="N3383" s="11">
        <f>IF($J72= "Eligible", N3380 * 'Facility Detail'!$G$3472, 0 )</f>
        <v>0</v>
      </c>
      <c r="O3383" s="11">
        <f>IF($J72= "Eligible", O3380 * 'Facility Detail'!$G$3472, 0 )</f>
        <v>0</v>
      </c>
      <c r="P3383" s="11">
        <f>IF($J72= "Eligible", P3380 * 'Facility Detail'!$G$3472, 0 )</f>
        <v>0</v>
      </c>
      <c r="Q3383" s="11">
        <f>IF($J72= "Eligible", Q3380 * 'Facility Detail'!$G$3472, 0 )</f>
        <v>0</v>
      </c>
      <c r="R3383" s="11">
        <f>IF($J72= "Eligible", R3380 * 'Facility Detail'!$G$3472, 0 )</f>
        <v>0</v>
      </c>
      <c r="S3383" s="11">
        <f>IF($J72= "Eligible", S3380 * 'Facility Detail'!$G$3472, 0 )</f>
        <v>0</v>
      </c>
      <c r="T3383" s="11">
        <f>IF($J72= "Eligible", T3380 * 'Facility Detail'!$G$3472, 0 )</f>
        <v>0</v>
      </c>
      <c r="U3383" s="11">
        <f>IF($J72= "Eligible", U3380 * 'Facility Detail'!$G$3472, 0 )</f>
        <v>0</v>
      </c>
      <c r="V3383" s="370">
        <f>IF($J72= "Eligible", V3380 * 'Facility Detail'!$G$3472, 0 )</f>
        <v>0</v>
      </c>
    </row>
    <row r="3384" spans="1:22">
      <c r="G3384" s="60" t="s">
        <v>6</v>
      </c>
      <c r="H3384" s="55"/>
      <c r="I3384" s="39">
        <f t="shared" ref="I3384:V3384" si="1798">IF($K72= "Eligible", I3380, 0 )</f>
        <v>0</v>
      </c>
      <c r="J3384" s="187">
        <f t="shared" si="1798"/>
        <v>0</v>
      </c>
      <c r="K3384" s="187">
        <f t="shared" si="1798"/>
        <v>0</v>
      </c>
      <c r="L3384" s="187">
        <f t="shared" si="1798"/>
        <v>0</v>
      </c>
      <c r="M3384" s="187">
        <f t="shared" si="1798"/>
        <v>0</v>
      </c>
      <c r="N3384" s="187">
        <f t="shared" si="1798"/>
        <v>0</v>
      </c>
      <c r="O3384" s="187">
        <f t="shared" si="1798"/>
        <v>0</v>
      </c>
      <c r="P3384" s="187">
        <f t="shared" si="1798"/>
        <v>0</v>
      </c>
      <c r="Q3384" s="187">
        <f t="shared" si="1798"/>
        <v>0</v>
      </c>
      <c r="R3384" s="187">
        <f t="shared" si="1798"/>
        <v>0</v>
      </c>
      <c r="S3384" s="187">
        <f t="shared" si="1798"/>
        <v>0</v>
      </c>
      <c r="T3384" s="187">
        <f t="shared" si="1798"/>
        <v>0</v>
      </c>
      <c r="U3384" s="187">
        <f t="shared" si="1798"/>
        <v>0</v>
      </c>
      <c r="V3384" s="371">
        <f t="shared" si="1798"/>
        <v>0</v>
      </c>
    </row>
    <row r="3385" spans="1:22">
      <c r="G3385" s="26" t="s">
        <v>120</v>
      </c>
      <c r="H3385" s="6"/>
      <c r="I3385" s="32">
        <f t="shared" ref="I3385:N3385" si="1799">SUM(I3383:I3384)</f>
        <v>0</v>
      </c>
      <c r="J3385" s="33">
        <f t="shared" si="1799"/>
        <v>0</v>
      </c>
      <c r="K3385" s="33">
        <f t="shared" si="1799"/>
        <v>0</v>
      </c>
      <c r="L3385" s="33">
        <f t="shared" si="1799"/>
        <v>0</v>
      </c>
      <c r="M3385" s="33">
        <f t="shared" si="1799"/>
        <v>0</v>
      </c>
      <c r="N3385" s="33">
        <f t="shared" si="1799"/>
        <v>0</v>
      </c>
      <c r="O3385" s="33">
        <f t="shared" ref="O3385:S3385" si="1800">SUM(O3383:O3384)</f>
        <v>0</v>
      </c>
      <c r="P3385" s="33">
        <f t="shared" si="1800"/>
        <v>0</v>
      </c>
      <c r="Q3385" s="33">
        <f t="shared" si="1800"/>
        <v>0</v>
      </c>
      <c r="R3385" s="33">
        <f t="shared" si="1800"/>
        <v>0</v>
      </c>
      <c r="S3385" s="33">
        <f t="shared" si="1800"/>
        <v>0</v>
      </c>
      <c r="T3385" s="33">
        <f t="shared" ref="T3385:U3385" si="1801">SUM(T3383:T3384)</f>
        <v>0</v>
      </c>
      <c r="U3385" s="33">
        <f t="shared" si="1801"/>
        <v>0</v>
      </c>
      <c r="V3385" s="33">
        <f t="shared" ref="V3385" si="1802">SUM(V3383:V3384)</f>
        <v>0</v>
      </c>
    </row>
    <row r="3386" spans="1:22">
      <c r="I3386" s="31"/>
      <c r="J3386" s="24"/>
      <c r="K3386" s="24"/>
      <c r="L3386" s="24"/>
      <c r="M3386" s="24"/>
      <c r="N3386" s="24"/>
      <c r="O3386" s="24"/>
      <c r="P3386" s="24"/>
      <c r="Q3386" s="24"/>
      <c r="R3386" s="24"/>
      <c r="S3386" s="24"/>
      <c r="T3386" s="24"/>
      <c r="U3386" s="24"/>
      <c r="V3386" s="24"/>
    </row>
    <row r="3387" spans="1:22" ht="18.75">
      <c r="F3387" s="9" t="s">
        <v>30</v>
      </c>
      <c r="I3387" s="2">
        <f>'Facility Detail'!$G$3475</f>
        <v>2011</v>
      </c>
      <c r="J3387" s="2">
        <f>I3387+1</f>
        <v>2012</v>
      </c>
      <c r="K3387" s="2">
        <f>J3387+1</f>
        <v>2013</v>
      </c>
      <c r="L3387" s="2">
        <f>L3376</f>
        <v>2014</v>
      </c>
      <c r="M3387" s="2">
        <f>M3376</f>
        <v>2015</v>
      </c>
      <c r="N3387" s="2">
        <f>N3376</f>
        <v>2016</v>
      </c>
      <c r="O3387" s="2">
        <f t="shared" ref="O3387:S3387" si="1803">O3376</f>
        <v>2017</v>
      </c>
      <c r="P3387" s="2">
        <f t="shared" si="1803"/>
        <v>2018</v>
      </c>
      <c r="Q3387" s="2">
        <f t="shared" si="1803"/>
        <v>2019</v>
      </c>
      <c r="R3387" s="2">
        <f t="shared" si="1803"/>
        <v>2020</v>
      </c>
      <c r="S3387" s="2">
        <f t="shared" si="1803"/>
        <v>2021</v>
      </c>
      <c r="T3387" s="2">
        <f t="shared" ref="T3387:U3387" si="1804">T3376</f>
        <v>2022</v>
      </c>
      <c r="U3387" s="2">
        <f t="shared" si="1804"/>
        <v>2023</v>
      </c>
      <c r="V3387" s="2">
        <f t="shared" ref="V3387" si="1805">V3376</f>
        <v>2024</v>
      </c>
    </row>
    <row r="3388" spans="1:22">
      <c r="G3388" s="60" t="s">
        <v>47</v>
      </c>
      <c r="H3388" s="55"/>
      <c r="I3388" s="69"/>
      <c r="J3388" s="70"/>
      <c r="K3388" s="70"/>
      <c r="L3388" s="70"/>
      <c r="M3388" s="70"/>
      <c r="N3388" s="70"/>
      <c r="O3388" s="70"/>
      <c r="P3388" s="70"/>
      <c r="Q3388" s="70"/>
      <c r="R3388" s="70"/>
      <c r="S3388" s="70"/>
      <c r="T3388" s="70"/>
      <c r="U3388" s="70"/>
      <c r="V3388" s="372"/>
    </row>
    <row r="3389" spans="1:22">
      <c r="G3389" s="61" t="s">
        <v>23</v>
      </c>
      <c r="H3389" s="129"/>
      <c r="I3389" s="71"/>
      <c r="J3389" s="72"/>
      <c r="K3389" s="72"/>
      <c r="L3389" s="72"/>
      <c r="M3389" s="72"/>
      <c r="N3389" s="72"/>
      <c r="O3389" s="72"/>
      <c r="P3389" s="72"/>
      <c r="Q3389" s="72"/>
      <c r="R3389" s="72"/>
      <c r="S3389" s="72"/>
      <c r="T3389" s="72"/>
      <c r="U3389" s="72"/>
      <c r="V3389" s="373"/>
    </row>
    <row r="3390" spans="1:22">
      <c r="G3390" s="61" t="s">
        <v>89</v>
      </c>
      <c r="H3390" s="128"/>
      <c r="I3390" s="43"/>
      <c r="J3390" s="44"/>
      <c r="K3390" s="44"/>
      <c r="L3390" s="44"/>
      <c r="M3390" s="44"/>
      <c r="N3390" s="44"/>
      <c r="O3390" s="44"/>
      <c r="P3390" s="44"/>
      <c r="Q3390" s="44"/>
      <c r="R3390" s="44"/>
      <c r="S3390" s="44"/>
      <c r="T3390" s="44"/>
      <c r="U3390" s="44"/>
      <c r="V3390" s="374"/>
    </row>
    <row r="3391" spans="1:22">
      <c r="G3391" s="26" t="s">
        <v>90</v>
      </c>
      <c r="I3391" s="7">
        <f t="shared" ref="I3391:S3391" si="1806">SUM(I3388:I3390)</f>
        <v>0</v>
      </c>
      <c r="J3391" s="7">
        <f t="shared" si="1806"/>
        <v>0</v>
      </c>
      <c r="K3391" s="7">
        <f t="shared" si="1806"/>
        <v>0</v>
      </c>
      <c r="L3391" s="7">
        <f t="shared" si="1806"/>
        <v>0</v>
      </c>
      <c r="M3391" s="7">
        <f t="shared" si="1806"/>
        <v>0</v>
      </c>
      <c r="N3391" s="7">
        <f t="shared" si="1806"/>
        <v>0</v>
      </c>
      <c r="O3391" s="7">
        <f t="shared" si="1806"/>
        <v>0</v>
      </c>
      <c r="P3391" s="7">
        <f t="shared" si="1806"/>
        <v>0</v>
      </c>
      <c r="Q3391" s="7">
        <f t="shared" si="1806"/>
        <v>0</v>
      </c>
      <c r="R3391" s="7">
        <f t="shared" si="1806"/>
        <v>0</v>
      </c>
      <c r="S3391" s="7">
        <f t="shared" si="1806"/>
        <v>0</v>
      </c>
      <c r="T3391" s="7">
        <f t="shared" ref="T3391:U3391" si="1807">SUM(T3388:T3390)</f>
        <v>0</v>
      </c>
      <c r="U3391" s="132">
        <f t="shared" si="1807"/>
        <v>0</v>
      </c>
      <c r="V3391" s="7">
        <f t="shared" ref="V3391" si="1808">SUM(V3388:V3390)</f>
        <v>0</v>
      </c>
    </row>
    <row r="3392" spans="1:22">
      <c r="G3392" s="6"/>
      <c r="I3392" s="7"/>
      <c r="J3392" s="7"/>
      <c r="K3392" s="7"/>
      <c r="L3392" s="23"/>
      <c r="M3392" s="23"/>
      <c r="N3392" s="23"/>
      <c r="O3392" s="23"/>
      <c r="P3392" s="23"/>
      <c r="Q3392" s="23"/>
      <c r="R3392" s="23"/>
      <c r="S3392" s="23"/>
      <c r="T3392" s="23"/>
      <c r="U3392" s="23"/>
      <c r="V3392" s="23"/>
    </row>
    <row r="3393" spans="2:22" ht="18.75">
      <c r="F3393" s="9" t="s">
        <v>100</v>
      </c>
      <c r="I3393" s="2">
        <f>'Facility Detail'!$G$3475</f>
        <v>2011</v>
      </c>
      <c r="J3393" s="2">
        <f>I3393+1</f>
        <v>2012</v>
      </c>
      <c r="K3393" s="2">
        <f>J3393+1</f>
        <v>2013</v>
      </c>
      <c r="L3393" s="2">
        <f>K3393+1</f>
        <v>2014</v>
      </c>
      <c r="M3393" s="2">
        <f>L3393+1</f>
        <v>2015</v>
      </c>
      <c r="N3393" s="2">
        <f>M3393+1</f>
        <v>2016</v>
      </c>
      <c r="O3393" s="2">
        <f t="shared" ref="O3393:R3393" si="1809">N3393+1</f>
        <v>2017</v>
      </c>
      <c r="P3393" s="2">
        <f t="shared" si="1809"/>
        <v>2018</v>
      </c>
      <c r="Q3393" s="2">
        <f t="shared" si="1809"/>
        <v>2019</v>
      </c>
      <c r="R3393" s="2">
        <f t="shared" si="1809"/>
        <v>2020</v>
      </c>
      <c r="S3393" s="2">
        <f>R3393+1</f>
        <v>2021</v>
      </c>
      <c r="T3393" s="2">
        <f>S3393+1</f>
        <v>2022</v>
      </c>
      <c r="U3393" s="2">
        <f>T3393+1</f>
        <v>2023</v>
      </c>
      <c r="V3393" s="2">
        <f>U3393+1</f>
        <v>2024</v>
      </c>
    </row>
    <row r="3394" spans="2:22">
      <c r="G3394" s="60" t="s">
        <v>68</v>
      </c>
      <c r="I3394" s="3"/>
      <c r="J3394" s="45">
        <f>I3394</f>
        <v>0</v>
      </c>
      <c r="K3394" s="102"/>
      <c r="L3394" s="102"/>
      <c r="M3394" s="102"/>
      <c r="N3394" s="102"/>
      <c r="O3394" s="102"/>
      <c r="P3394" s="102"/>
      <c r="Q3394" s="102"/>
      <c r="R3394" s="102"/>
      <c r="S3394" s="102"/>
      <c r="T3394" s="102"/>
      <c r="U3394" s="210"/>
      <c r="V3394" s="376"/>
    </row>
    <row r="3395" spans="2:22">
      <c r="G3395" s="60" t="s">
        <v>69</v>
      </c>
      <c r="I3395" s="35">
        <f>J3395</f>
        <v>0</v>
      </c>
      <c r="J3395" s="40"/>
      <c r="K3395" s="103"/>
      <c r="L3395" s="103"/>
      <c r="M3395" s="103"/>
      <c r="N3395" s="103"/>
      <c r="O3395" s="103"/>
      <c r="P3395" s="103"/>
      <c r="Q3395" s="103"/>
      <c r="R3395" s="103"/>
      <c r="S3395" s="103"/>
      <c r="T3395" s="103"/>
      <c r="U3395" s="425"/>
      <c r="V3395" s="423"/>
    </row>
    <row r="3396" spans="2:22">
      <c r="G3396" s="60" t="s">
        <v>70</v>
      </c>
      <c r="I3396" s="46"/>
      <c r="J3396" s="10"/>
      <c r="K3396" s="54">
        <f>J3396</f>
        <v>0</v>
      </c>
      <c r="L3396" s="103"/>
      <c r="M3396" s="103"/>
      <c r="N3396" s="103"/>
      <c r="O3396" s="103"/>
      <c r="P3396" s="103"/>
      <c r="Q3396" s="103"/>
      <c r="R3396" s="103"/>
      <c r="S3396" s="103"/>
      <c r="T3396" s="103"/>
      <c r="U3396" s="425"/>
      <c r="V3396" s="423"/>
    </row>
    <row r="3397" spans="2:22">
      <c r="G3397" s="60" t="s">
        <v>71</v>
      </c>
      <c r="I3397" s="46"/>
      <c r="J3397" s="54">
        <f>K3397</f>
        <v>0</v>
      </c>
      <c r="K3397" s="109"/>
      <c r="L3397" s="103"/>
      <c r="M3397" s="103"/>
      <c r="N3397" s="103"/>
      <c r="O3397" s="103"/>
      <c r="P3397" s="103"/>
      <c r="Q3397" s="103"/>
      <c r="R3397" s="103"/>
      <c r="S3397" s="103"/>
      <c r="T3397" s="103"/>
      <c r="U3397" s="425"/>
      <c r="V3397" s="423"/>
    </row>
    <row r="3398" spans="2:22">
      <c r="G3398" s="60" t="s">
        <v>170</v>
      </c>
      <c r="I3398" s="110"/>
      <c r="J3398" s="112"/>
      <c r="K3398" s="40"/>
      <c r="L3398" s="113">
        <f>K3398</f>
        <v>0</v>
      </c>
      <c r="M3398" s="103"/>
      <c r="N3398" s="103"/>
      <c r="O3398" s="103"/>
      <c r="P3398" s="103"/>
      <c r="Q3398" s="103"/>
      <c r="R3398" s="103"/>
      <c r="S3398" s="103"/>
      <c r="T3398" s="103"/>
      <c r="U3398" s="425"/>
      <c r="V3398" s="423"/>
    </row>
    <row r="3399" spans="2:22">
      <c r="G3399" s="60" t="s">
        <v>171</v>
      </c>
      <c r="I3399" s="46"/>
      <c r="J3399" s="114"/>
      <c r="K3399" s="54">
        <f>L3399</f>
        <v>0</v>
      </c>
      <c r="L3399" s="10"/>
      <c r="M3399" s="58"/>
      <c r="N3399" s="114"/>
      <c r="O3399" s="114"/>
      <c r="P3399" s="114"/>
      <c r="Q3399" s="114"/>
      <c r="R3399" s="114"/>
      <c r="S3399" s="114"/>
      <c r="T3399" s="114"/>
      <c r="U3399" s="140"/>
      <c r="V3399" s="378"/>
    </row>
    <row r="3400" spans="2:22">
      <c r="G3400" s="60" t="s">
        <v>172</v>
      </c>
      <c r="I3400" s="46"/>
      <c r="J3400" s="114"/>
      <c r="K3400" s="114"/>
      <c r="L3400" s="10"/>
      <c r="M3400" s="115">
        <f>L3400</f>
        <v>0</v>
      </c>
      <c r="N3400" s="114"/>
      <c r="O3400" s="114"/>
      <c r="P3400" s="114"/>
      <c r="Q3400" s="114"/>
      <c r="R3400" s="114"/>
      <c r="S3400" s="114"/>
      <c r="T3400" s="114"/>
      <c r="U3400" s="140"/>
      <c r="V3400" s="378"/>
    </row>
    <row r="3401" spans="2:22">
      <c r="G3401" s="60" t="s">
        <v>173</v>
      </c>
      <c r="I3401" s="46"/>
      <c r="J3401" s="114"/>
      <c r="K3401" s="114"/>
      <c r="L3401" s="116"/>
      <c r="M3401" s="117"/>
      <c r="N3401" s="114"/>
      <c r="O3401" s="114"/>
      <c r="P3401" s="114"/>
      <c r="Q3401" s="114"/>
      <c r="R3401" s="114"/>
      <c r="S3401" s="114"/>
      <c r="T3401" s="114"/>
      <c r="U3401" s="140"/>
      <c r="V3401" s="378"/>
    </row>
    <row r="3402" spans="2:22">
      <c r="G3402" s="60" t="s">
        <v>174</v>
      </c>
      <c r="I3402" s="47"/>
      <c r="J3402" s="104"/>
      <c r="K3402" s="104"/>
      <c r="L3402" s="104"/>
      <c r="M3402" s="118"/>
      <c r="N3402" s="187"/>
      <c r="O3402" s="104"/>
      <c r="P3402" s="104"/>
      <c r="Q3402" s="104"/>
      <c r="R3402" s="104"/>
      <c r="S3402" s="104"/>
      <c r="T3402" s="104"/>
      <c r="U3402" s="368"/>
      <c r="V3402" s="392"/>
    </row>
    <row r="3403" spans="2:22">
      <c r="B3403" s="1" t="s">
        <v>274</v>
      </c>
      <c r="G3403" s="26" t="s">
        <v>17</v>
      </c>
      <c r="I3403" s="7">
        <f xml:space="preserve"> I3395 - I3394</f>
        <v>0</v>
      </c>
      <c r="J3403" s="7">
        <f xml:space="preserve"> J3394 + J3397 - J3396 - J3395</f>
        <v>0</v>
      </c>
      <c r="K3403" s="7">
        <f>K3396 - K3397 -K3398</f>
        <v>0</v>
      </c>
      <c r="L3403" s="7">
        <f>L3398-L3399-L3400</f>
        <v>0</v>
      </c>
      <c r="M3403" s="7">
        <f>M3400</f>
        <v>0</v>
      </c>
      <c r="N3403" s="33">
        <f t="shared" ref="N3403:S3403" si="1810">N3400</f>
        <v>0</v>
      </c>
      <c r="O3403" s="33">
        <f t="shared" si="1810"/>
        <v>0</v>
      </c>
      <c r="P3403" s="33">
        <f t="shared" si="1810"/>
        <v>0</v>
      </c>
      <c r="Q3403" s="33">
        <f t="shared" si="1810"/>
        <v>0</v>
      </c>
      <c r="R3403" s="33">
        <f t="shared" si="1810"/>
        <v>0</v>
      </c>
      <c r="S3403" s="33">
        <f t="shared" si="1810"/>
        <v>0</v>
      </c>
      <c r="T3403" s="33">
        <f t="shared" ref="T3403:U3403" si="1811">T3400</f>
        <v>0</v>
      </c>
      <c r="U3403" s="33">
        <f t="shared" si="1811"/>
        <v>0</v>
      </c>
      <c r="V3403" s="33">
        <f t="shared" ref="V3403" si="1812">V3400</f>
        <v>0</v>
      </c>
    </row>
    <row r="3404" spans="2:22">
      <c r="G3404" s="6"/>
      <c r="I3404" s="7"/>
      <c r="J3404" s="7"/>
      <c r="K3404" s="7"/>
      <c r="L3404" s="7"/>
      <c r="M3404" s="7"/>
      <c r="N3404" s="7"/>
      <c r="O3404" s="7"/>
      <c r="P3404" s="7"/>
      <c r="Q3404" s="7"/>
      <c r="R3404" s="7"/>
      <c r="S3404" s="7"/>
      <c r="T3404" s="7"/>
      <c r="U3404" s="132"/>
      <c r="V3404" s="7"/>
    </row>
    <row r="3405" spans="2:22">
      <c r="G3405" s="26" t="s">
        <v>12</v>
      </c>
      <c r="H3405" s="55"/>
      <c r="I3405" s="149"/>
      <c r="J3405" s="150"/>
      <c r="K3405" s="150"/>
      <c r="L3405" s="150"/>
      <c r="M3405" s="150"/>
      <c r="N3405" s="150"/>
      <c r="O3405" s="150"/>
      <c r="P3405" s="150"/>
      <c r="Q3405" s="150"/>
      <c r="R3405" s="150"/>
      <c r="S3405" s="150"/>
      <c r="T3405" s="150"/>
      <c r="U3405" s="150"/>
      <c r="V3405" s="384"/>
    </row>
    <row r="3406" spans="2:22">
      <c r="G3406" s="6"/>
      <c r="I3406" s="148"/>
      <c r="J3406" s="148"/>
      <c r="K3406" s="148"/>
      <c r="L3406" s="148"/>
      <c r="M3406" s="148"/>
      <c r="N3406" s="148"/>
      <c r="O3406" s="148"/>
      <c r="P3406" s="148"/>
      <c r="Q3406" s="148"/>
      <c r="R3406" s="148"/>
      <c r="S3406" s="148"/>
      <c r="T3406" s="148"/>
      <c r="U3406" s="148"/>
      <c r="V3406" s="148"/>
    </row>
    <row r="3407" spans="2:22" ht="18.75">
      <c r="C3407" s="1" t="s">
        <v>274</v>
      </c>
      <c r="D3407" s="1" t="s">
        <v>275</v>
      </c>
      <c r="E3407" s="1" t="s">
        <v>114</v>
      </c>
      <c r="F3407" s="9" t="s">
        <v>26</v>
      </c>
      <c r="H3407" s="55"/>
      <c r="I3407" s="151">
        <f t="shared" ref="I3407:S3407" si="1813" xml:space="preserve"> I3380 + I3385 - I3391 + I3403 + I3405</f>
        <v>0</v>
      </c>
      <c r="J3407" s="152">
        <f t="shared" si="1813"/>
        <v>678</v>
      </c>
      <c r="K3407" s="152">
        <f t="shared" si="1813"/>
        <v>631</v>
      </c>
      <c r="L3407" s="152">
        <f t="shared" si="1813"/>
        <v>0</v>
      </c>
      <c r="M3407" s="152">
        <f t="shared" si="1813"/>
        <v>0</v>
      </c>
      <c r="N3407" s="152">
        <f t="shared" si="1813"/>
        <v>0</v>
      </c>
      <c r="O3407" s="152">
        <f t="shared" si="1813"/>
        <v>0</v>
      </c>
      <c r="P3407" s="152">
        <f t="shared" si="1813"/>
        <v>0</v>
      </c>
      <c r="Q3407" s="152">
        <f t="shared" si="1813"/>
        <v>0</v>
      </c>
      <c r="R3407" s="152">
        <f t="shared" si="1813"/>
        <v>0</v>
      </c>
      <c r="S3407" s="152">
        <f t="shared" si="1813"/>
        <v>0</v>
      </c>
      <c r="T3407" s="152">
        <f t="shared" ref="T3407:U3407" si="1814" xml:space="preserve"> T3380 + T3385 - T3391 + T3403 + T3405</f>
        <v>0</v>
      </c>
      <c r="U3407" s="152">
        <f t="shared" si="1814"/>
        <v>0</v>
      </c>
      <c r="V3407" s="385">
        <f t="shared" ref="V3407" si="1815" xml:space="preserve"> V3380 + V3385 - V3391 + V3403 + V3405</f>
        <v>0</v>
      </c>
    </row>
    <row r="3408" spans="2:22">
      <c r="G3408" s="6"/>
      <c r="I3408" s="7"/>
      <c r="J3408" s="7"/>
      <c r="K3408" s="7"/>
      <c r="L3408" s="23"/>
      <c r="M3408" s="23"/>
      <c r="N3408" s="23"/>
      <c r="O3408" s="23"/>
      <c r="P3408" s="23"/>
      <c r="Q3408" s="23"/>
      <c r="R3408" s="23"/>
      <c r="S3408" s="23"/>
      <c r="T3408" s="23"/>
      <c r="U3408" s="23"/>
      <c r="V3408" s="23"/>
    </row>
    <row r="3409" spans="1:22" ht="15.75" thickBot="1">
      <c r="S3409" s="1"/>
    </row>
    <row r="3410" spans="1:22" ht="15.75" thickBot="1">
      <c r="F3410" s="8"/>
      <c r="G3410" s="8"/>
      <c r="H3410" s="8"/>
      <c r="I3410" s="8"/>
      <c r="J3410" s="8"/>
      <c r="K3410" s="8"/>
      <c r="L3410" s="8"/>
      <c r="M3410" s="8"/>
      <c r="N3410" s="8"/>
      <c r="O3410" s="8"/>
      <c r="P3410" s="8"/>
      <c r="Q3410" s="8"/>
      <c r="R3410" s="8"/>
      <c r="S3410" s="8"/>
      <c r="T3410" s="8"/>
      <c r="U3410" s="8"/>
      <c r="V3410" s="8"/>
    </row>
    <row r="3411" spans="1:22" ht="21.75" thickBot="1">
      <c r="F3411" s="13" t="s">
        <v>4</v>
      </c>
      <c r="G3411" s="13"/>
      <c r="H3411" s="179" t="s">
        <v>270</v>
      </c>
      <c r="I3411" s="177"/>
      <c r="S3411" s="1"/>
    </row>
    <row r="3412" spans="1:22">
      <c r="S3412" s="1"/>
    </row>
    <row r="3413" spans="1:22" ht="18.75">
      <c r="F3413" s="9" t="s">
        <v>21</v>
      </c>
      <c r="G3413" s="9"/>
      <c r="I3413" s="2">
        <v>2011</v>
      </c>
      <c r="J3413" s="2">
        <f>I3413+1</f>
        <v>2012</v>
      </c>
      <c r="K3413" s="2">
        <f t="shared" ref="K3413" si="1816">J3413+1</f>
        <v>2013</v>
      </c>
      <c r="L3413" s="2">
        <f t="shared" ref="L3413" si="1817">K3413+1</f>
        <v>2014</v>
      </c>
      <c r="M3413" s="2">
        <f>L3413+1</f>
        <v>2015</v>
      </c>
      <c r="N3413" s="2">
        <f t="shared" ref="N3413" si="1818">M3413+1</f>
        <v>2016</v>
      </c>
      <c r="O3413" s="2">
        <f t="shared" ref="O3413" si="1819">N3413+1</f>
        <v>2017</v>
      </c>
      <c r="P3413" s="2">
        <f t="shared" ref="P3413" si="1820">O3413+1</f>
        <v>2018</v>
      </c>
      <c r="Q3413" s="2">
        <f t="shared" ref="Q3413" si="1821">P3413+1</f>
        <v>2019</v>
      </c>
      <c r="R3413" s="2">
        <f t="shared" ref="R3413" si="1822">Q3413+1</f>
        <v>2020</v>
      </c>
      <c r="S3413" s="2">
        <f>R3413+1</f>
        <v>2021</v>
      </c>
      <c r="T3413" s="2">
        <f>S3413+1</f>
        <v>2022</v>
      </c>
      <c r="U3413" s="2">
        <f>T3413+1</f>
        <v>2023</v>
      </c>
      <c r="V3413" s="2">
        <f>U3413+1</f>
        <v>2024</v>
      </c>
    </row>
    <row r="3414" spans="1:22">
      <c r="G3414" s="60" t="str">
        <f>"Total MWh Produced / Purchased from " &amp; H3411</f>
        <v>Total MWh Produced / Purchased from Wolverine Creek</v>
      </c>
      <c r="H3414" s="55"/>
      <c r="I3414" s="3"/>
      <c r="J3414" s="4"/>
      <c r="K3414" s="4"/>
      <c r="L3414" s="4"/>
      <c r="M3414" s="4"/>
      <c r="N3414" s="4"/>
      <c r="O3414" s="4"/>
      <c r="P3414" s="4"/>
      <c r="Q3414" s="4"/>
      <c r="R3414" s="4"/>
      <c r="S3414" s="4">
        <v>168800</v>
      </c>
      <c r="T3414" s="4">
        <v>145937</v>
      </c>
      <c r="U3414" s="4">
        <v>134639.36800000002</v>
      </c>
      <c r="V3414" s="369">
        <v>149193.43169292001</v>
      </c>
    </row>
    <row r="3415" spans="1:22">
      <c r="G3415" s="60" t="s">
        <v>25</v>
      </c>
      <c r="H3415" s="55"/>
      <c r="I3415" s="260"/>
      <c r="J3415" s="41"/>
      <c r="K3415" s="41"/>
      <c r="L3415" s="41"/>
      <c r="M3415" s="41"/>
      <c r="N3415" s="41"/>
      <c r="O3415" s="41"/>
      <c r="P3415" s="41"/>
      <c r="Q3415" s="41"/>
      <c r="R3415" s="41"/>
      <c r="S3415" s="41">
        <v>1</v>
      </c>
      <c r="T3415" s="41">
        <v>1</v>
      </c>
      <c r="U3415" s="41">
        <v>1</v>
      </c>
      <c r="V3415" s="381">
        <v>1</v>
      </c>
    </row>
    <row r="3416" spans="1:22">
      <c r="G3416" s="60" t="s">
        <v>20</v>
      </c>
      <c r="H3416" s="55"/>
      <c r="I3416" s="261"/>
      <c r="J3416" s="36"/>
      <c r="K3416" s="36"/>
      <c r="L3416" s="36"/>
      <c r="M3416" s="36"/>
      <c r="N3416" s="36"/>
      <c r="O3416" s="36"/>
      <c r="P3416" s="36"/>
      <c r="Q3416" s="36"/>
      <c r="R3416" s="36"/>
      <c r="S3416" s="36">
        <f>S2</f>
        <v>7.9696892166366717E-2</v>
      </c>
      <c r="T3416" s="36">
        <f>T2</f>
        <v>7.8737918965874246E-2</v>
      </c>
      <c r="U3416" s="36">
        <f>U2</f>
        <v>7.7386335360771719E-2</v>
      </c>
      <c r="V3416" s="388">
        <f>V2</f>
        <v>7.7478165526227077E-2</v>
      </c>
    </row>
    <row r="3417" spans="1:22">
      <c r="A3417" s="1" t="s">
        <v>235</v>
      </c>
      <c r="G3417" s="26" t="s">
        <v>22</v>
      </c>
      <c r="H3417" s="6"/>
      <c r="I3417" s="30">
        <v>0</v>
      </c>
      <c r="J3417" s="30">
        <v>0</v>
      </c>
      <c r="K3417" s="30">
        <v>0</v>
      </c>
      <c r="L3417" s="30">
        <v>0</v>
      </c>
      <c r="M3417" s="30">
        <v>0</v>
      </c>
      <c r="N3417" s="155">
        <v>0</v>
      </c>
      <c r="O3417" s="155">
        <v>0</v>
      </c>
      <c r="P3417" s="155">
        <v>0</v>
      </c>
      <c r="Q3417" s="155">
        <f>Q3414*Q3416</f>
        <v>0</v>
      </c>
      <c r="R3417" s="155">
        <f>R3414*R3416</f>
        <v>0</v>
      </c>
      <c r="S3417" s="155">
        <f>ROUNDDOWN(S3414*S3416,0)</f>
        <v>13452</v>
      </c>
      <c r="T3417" s="155">
        <f>ROUNDUP(T3414*T3416,0)</f>
        <v>11491</v>
      </c>
      <c r="U3417" s="155">
        <f>ROUNDDOWN(U3414*U3416,0)</f>
        <v>10419</v>
      </c>
      <c r="V3417" s="155">
        <f>V3414*V3416</f>
        <v>11559.23339612991</v>
      </c>
    </row>
    <row r="3418" spans="1:22">
      <c r="I3418" s="29"/>
      <c r="J3418" s="29"/>
      <c r="K3418" s="29"/>
      <c r="L3418" s="29"/>
      <c r="M3418" s="29"/>
      <c r="N3418" s="20"/>
      <c r="O3418" s="20"/>
      <c r="P3418" s="20"/>
      <c r="Q3418" s="20"/>
      <c r="R3418" s="20"/>
      <c r="S3418" s="20"/>
      <c r="T3418" s="20"/>
      <c r="U3418" s="20"/>
      <c r="V3418" s="20"/>
    </row>
    <row r="3419" spans="1:22" ht="18.75">
      <c r="F3419" s="9" t="s">
        <v>118</v>
      </c>
      <c r="I3419" s="2">
        <v>2011</v>
      </c>
      <c r="J3419" s="2">
        <f>I3419+1</f>
        <v>2012</v>
      </c>
      <c r="K3419" s="2">
        <f t="shared" ref="K3419" si="1823">J3419+1</f>
        <v>2013</v>
      </c>
      <c r="L3419" s="2">
        <f t="shared" ref="L3419" si="1824">K3419+1</f>
        <v>2014</v>
      </c>
      <c r="M3419" s="2">
        <f>L3419+1</f>
        <v>2015</v>
      </c>
      <c r="N3419" s="2">
        <f t="shared" ref="N3419" si="1825">M3419+1</f>
        <v>2016</v>
      </c>
      <c r="O3419" s="2">
        <f t="shared" ref="O3419" si="1826">N3419+1</f>
        <v>2017</v>
      </c>
      <c r="P3419" s="2">
        <f t="shared" ref="P3419" si="1827">O3419+1</f>
        <v>2018</v>
      </c>
      <c r="Q3419" s="2">
        <f t="shared" ref="Q3419" si="1828">P3419+1</f>
        <v>2019</v>
      </c>
      <c r="R3419" s="2">
        <f t="shared" ref="R3419" si="1829">Q3419+1</f>
        <v>2020</v>
      </c>
      <c r="S3419" s="2">
        <f>R3419+1</f>
        <v>2021</v>
      </c>
      <c r="T3419" s="2">
        <f>S3419+1</f>
        <v>2022</v>
      </c>
      <c r="U3419" s="2">
        <f>T3419+1</f>
        <v>2023</v>
      </c>
      <c r="V3419" s="2">
        <f>U3419+1</f>
        <v>2024</v>
      </c>
    </row>
    <row r="3420" spans="1:22">
      <c r="G3420" s="60" t="s">
        <v>10</v>
      </c>
      <c r="H3420" s="55"/>
      <c r="I3420" s="38">
        <f>IF($J73= "Eligible", I3417 * 'Facility Detail'!$G$3472, 0 )</f>
        <v>0</v>
      </c>
      <c r="J3420" s="11">
        <f>IF($J73= "Eligible", J3417 * 'Facility Detail'!$G$3472, 0 )</f>
        <v>0</v>
      </c>
      <c r="K3420" s="11">
        <f>IF($J73= "Eligible", K3417 * 'Facility Detail'!$G$3472, 0 )</f>
        <v>0</v>
      </c>
      <c r="L3420" s="11">
        <f>IF($J73= "Eligible", L3417 * 'Facility Detail'!$G$3472, 0 )</f>
        <v>0</v>
      </c>
      <c r="M3420" s="11">
        <f>IF($J73= "Eligible", M3417 * 'Facility Detail'!$G$3472, 0 )</f>
        <v>0</v>
      </c>
      <c r="N3420" s="11">
        <f>IF($J73= "Eligible", N3417 * 'Facility Detail'!$G$3472, 0 )</f>
        <v>0</v>
      </c>
      <c r="O3420" s="11">
        <f>IF($J73= "Eligible", O3417 * 'Facility Detail'!$G$3472, 0 )</f>
        <v>0</v>
      </c>
      <c r="P3420" s="11">
        <f>IF($J73= "Eligible", P3417 * 'Facility Detail'!$G$3472, 0 )</f>
        <v>0</v>
      </c>
      <c r="Q3420" s="11">
        <f>IF($J73= "Eligible", Q3417 * 'Facility Detail'!$G$3472, 0 )</f>
        <v>0</v>
      </c>
      <c r="R3420" s="11">
        <f>IF($J73= "Eligible", R3417 * 'Facility Detail'!$G$3472, 0 )</f>
        <v>0</v>
      </c>
      <c r="S3420" s="11">
        <f>IF($J73= "Eligible", S3417 * 'Facility Detail'!$G$3472, 0 )</f>
        <v>0</v>
      </c>
      <c r="T3420" s="11">
        <f>IF($J73= "Eligible", T3417 * 'Facility Detail'!$G$3472, 0 )</f>
        <v>0</v>
      </c>
      <c r="U3420" s="11">
        <f>IF($J73= "Eligible", U3417 * 'Facility Detail'!$G$3472, 0 )</f>
        <v>0</v>
      </c>
      <c r="V3420" s="370">
        <f>IF($J73= "Eligible", V3417 * 'Facility Detail'!$G$3472, 0 )</f>
        <v>0</v>
      </c>
    </row>
    <row r="3421" spans="1:22">
      <c r="G3421" s="60" t="s">
        <v>6</v>
      </c>
      <c r="H3421" s="55"/>
      <c r="I3421" s="39">
        <f t="shared" ref="I3421:V3421" si="1830">IF($K73= "Eligible", I3417, 0 )</f>
        <v>0</v>
      </c>
      <c r="J3421" s="187">
        <f t="shared" si="1830"/>
        <v>0</v>
      </c>
      <c r="K3421" s="187">
        <f t="shared" si="1830"/>
        <v>0</v>
      </c>
      <c r="L3421" s="187">
        <f t="shared" si="1830"/>
        <v>0</v>
      </c>
      <c r="M3421" s="187">
        <f t="shared" si="1830"/>
        <v>0</v>
      </c>
      <c r="N3421" s="187">
        <f t="shared" si="1830"/>
        <v>0</v>
      </c>
      <c r="O3421" s="187">
        <f t="shared" si="1830"/>
        <v>0</v>
      </c>
      <c r="P3421" s="187">
        <f t="shared" si="1830"/>
        <v>0</v>
      </c>
      <c r="Q3421" s="187">
        <f t="shared" si="1830"/>
        <v>0</v>
      </c>
      <c r="R3421" s="187">
        <f t="shared" si="1830"/>
        <v>0</v>
      </c>
      <c r="S3421" s="187">
        <f t="shared" si="1830"/>
        <v>0</v>
      </c>
      <c r="T3421" s="187">
        <f t="shared" si="1830"/>
        <v>0</v>
      </c>
      <c r="U3421" s="187">
        <f t="shared" si="1830"/>
        <v>0</v>
      </c>
      <c r="V3421" s="371">
        <f t="shared" si="1830"/>
        <v>0</v>
      </c>
    </row>
    <row r="3422" spans="1:22">
      <c r="G3422" s="26" t="s">
        <v>120</v>
      </c>
      <c r="H3422" s="6"/>
      <c r="I3422" s="32">
        <f>SUM(I3420:I3421)</f>
        <v>0</v>
      </c>
      <c r="J3422" s="33">
        <f t="shared" ref="J3422:S3422" si="1831">SUM(J3420:J3421)</f>
        <v>0</v>
      </c>
      <c r="K3422" s="33">
        <f t="shared" si="1831"/>
        <v>0</v>
      </c>
      <c r="L3422" s="33">
        <f t="shared" si="1831"/>
        <v>0</v>
      </c>
      <c r="M3422" s="33">
        <f t="shared" si="1831"/>
        <v>0</v>
      </c>
      <c r="N3422" s="33">
        <f t="shared" si="1831"/>
        <v>0</v>
      </c>
      <c r="O3422" s="33">
        <f t="shared" si="1831"/>
        <v>0</v>
      </c>
      <c r="P3422" s="33">
        <f t="shared" si="1831"/>
        <v>0</v>
      </c>
      <c r="Q3422" s="33">
        <f t="shared" si="1831"/>
        <v>0</v>
      </c>
      <c r="R3422" s="33">
        <f t="shared" si="1831"/>
        <v>0</v>
      </c>
      <c r="S3422" s="33">
        <f t="shared" si="1831"/>
        <v>0</v>
      </c>
      <c r="T3422" s="33">
        <f t="shared" ref="T3422:U3422" si="1832">SUM(T3420:T3421)</f>
        <v>0</v>
      </c>
      <c r="U3422" s="33">
        <f t="shared" si="1832"/>
        <v>0</v>
      </c>
      <c r="V3422" s="33">
        <f t="shared" ref="V3422" si="1833">SUM(V3420:V3421)</f>
        <v>0</v>
      </c>
    </row>
    <row r="3423" spans="1:22">
      <c r="I3423" s="31"/>
      <c r="J3423" s="24"/>
      <c r="K3423" s="24"/>
      <c r="L3423" s="24"/>
      <c r="M3423" s="24"/>
      <c r="N3423" s="24"/>
      <c r="O3423" s="24"/>
      <c r="P3423" s="24"/>
      <c r="Q3423" s="24"/>
      <c r="R3423" s="24"/>
      <c r="S3423" s="24"/>
      <c r="T3423" s="24"/>
      <c r="U3423" s="24"/>
      <c r="V3423" s="24"/>
    </row>
    <row r="3424" spans="1:22" ht="18.75">
      <c r="F3424" s="9" t="s">
        <v>30</v>
      </c>
      <c r="I3424" s="2">
        <v>2011</v>
      </c>
      <c r="J3424" s="2">
        <f>I3424+1</f>
        <v>2012</v>
      </c>
      <c r="K3424" s="2">
        <f t="shared" ref="K3424" si="1834">J3424+1</f>
        <v>2013</v>
      </c>
      <c r="L3424" s="2">
        <f t="shared" ref="L3424" si="1835">K3424+1</f>
        <v>2014</v>
      </c>
      <c r="M3424" s="2">
        <f>L3424+1</f>
        <v>2015</v>
      </c>
      <c r="N3424" s="2">
        <f t="shared" ref="N3424" si="1836">M3424+1</f>
        <v>2016</v>
      </c>
      <c r="O3424" s="2">
        <f t="shared" ref="O3424" si="1837">N3424+1</f>
        <v>2017</v>
      </c>
      <c r="P3424" s="2">
        <f t="shared" ref="P3424" si="1838">O3424+1</f>
        <v>2018</v>
      </c>
      <c r="Q3424" s="2">
        <f t="shared" ref="Q3424" si="1839">P3424+1</f>
        <v>2019</v>
      </c>
      <c r="R3424" s="2">
        <f t="shared" ref="R3424" si="1840">Q3424+1</f>
        <v>2020</v>
      </c>
      <c r="S3424" s="2">
        <f>R3424+1</f>
        <v>2021</v>
      </c>
      <c r="T3424" s="2">
        <f>S3424+1</f>
        <v>2022</v>
      </c>
      <c r="U3424" s="2">
        <f>T3424+1</f>
        <v>2023</v>
      </c>
      <c r="V3424" s="2">
        <f>U3424+1</f>
        <v>2024</v>
      </c>
    </row>
    <row r="3425" spans="6:22">
      <c r="G3425" s="60" t="s">
        <v>47</v>
      </c>
      <c r="H3425" s="55"/>
      <c r="I3425" s="69"/>
      <c r="J3425" s="70"/>
      <c r="K3425" s="70"/>
      <c r="L3425" s="70"/>
      <c r="M3425" s="70"/>
      <c r="N3425" s="70"/>
      <c r="O3425" s="70"/>
      <c r="P3425" s="70"/>
      <c r="Q3425" s="70"/>
      <c r="R3425" s="70"/>
      <c r="S3425" s="70"/>
      <c r="T3425" s="70"/>
      <c r="U3425" s="70"/>
      <c r="V3425" s="372"/>
    </row>
    <row r="3426" spans="6:22">
      <c r="G3426" s="61" t="s">
        <v>23</v>
      </c>
      <c r="H3426" s="129"/>
      <c r="I3426" s="71"/>
      <c r="J3426" s="72"/>
      <c r="K3426" s="72"/>
      <c r="L3426" s="72"/>
      <c r="M3426" s="72"/>
      <c r="N3426" s="72"/>
      <c r="O3426" s="72"/>
      <c r="P3426" s="72"/>
      <c r="Q3426" s="72"/>
      <c r="R3426" s="72"/>
      <c r="S3426" s="72"/>
      <c r="T3426" s="72"/>
      <c r="U3426" s="72"/>
      <c r="V3426" s="373"/>
    </row>
    <row r="3427" spans="6:22">
      <c r="G3427" s="61" t="s">
        <v>89</v>
      </c>
      <c r="H3427" s="128"/>
      <c r="I3427" s="43"/>
      <c r="J3427" s="44"/>
      <c r="K3427" s="44"/>
      <c r="L3427" s="44"/>
      <c r="M3427" s="44"/>
      <c r="N3427" s="44"/>
      <c r="O3427" s="44"/>
      <c r="P3427" s="44"/>
      <c r="Q3427" s="44"/>
      <c r="R3427" s="44"/>
      <c r="S3427" s="44"/>
      <c r="T3427" s="44"/>
      <c r="U3427" s="44"/>
      <c r="V3427" s="374"/>
    </row>
    <row r="3428" spans="6:22">
      <c r="G3428" s="26" t="s">
        <v>90</v>
      </c>
      <c r="I3428" s="7">
        <v>0</v>
      </c>
      <c r="J3428" s="7">
        <v>0</v>
      </c>
      <c r="K3428" s="7">
        <v>0</v>
      </c>
      <c r="L3428" s="7">
        <v>0</v>
      </c>
      <c r="M3428" s="7">
        <v>0</v>
      </c>
      <c r="N3428" s="7">
        <v>0</v>
      </c>
      <c r="O3428" s="7">
        <v>0</v>
      </c>
      <c r="P3428" s="7">
        <v>0</v>
      </c>
      <c r="Q3428" s="7">
        <v>0</v>
      </c>
      <c r="R3428" s="7">
        <v>0</v>
      </c>
      <c r="S3428" s="7">
        <v>0</v>
      </c>
      <c r="T3428" s="7">
        <v>0</v>
      </c>
      <c r="U3428" s="132">
        <v>0</v>
      </c>
      <c r="V3428" s="7">
        <v>0</v>
      </c>
    </row>
    <row r="3429" spans="6:22">
      <c r="G3429" s="6"/>
      <c r="I3429" s="7"/>
      <c r="J3429" s="7"/>
      <c r="K3429" s="7"/>
      <c r="L3429" s="23"/>
      <c r="M3429" s="23"/>
      <c r="N3429" s="23"/>
      <c r="O3429" s="23"/>
      <c r="P3429" s="23"/>
      <c r="Q3429" s="23"/>
      <c r="R3429" s="23"/>
      <c r="S3429" s="23"/>
      <c r="T3429" s="23"/>
      <c r="U3429" s="23"/>
      <c r="V3429" s="23"/>
    </row>
    <row r="3430" spans="6:22" ht="18.75">
      <c r="F3430" s="9" t="s">
        <v>100</v>
      </c>
      <c r="I3430" s="2">
        <f>'Facility Detail'!$G$3475</f>
        <v>2011</v>
      </c>
      <c r="J3430" s="2">
        <f>I3430+1</f>
        <v>2012</v>
      </c>
      <c r="K3430" s="2">
        <f t="shared" ref="K3430" si="1841">J3430+1</f>
        <v>2013</v>
      </c>
      <c r="L3430" s="2">
        <f t="shared" ref="L3430" si="1842">K3430+1</f>
        <v>2014</v>
      </c>
      <c r="M3430" s="2">
        <f>L3430+1</f>
        <v>2015</v>
      </c>
      <c r="N3430" s="2">
        <f t="shared" ref="N3430" si="1843">M3430+1</f>
        <v>2016</v>
      </c>
      <c r="O3430" s="2">
        <f t="shared" ref="O3430" si="1844">N3430+1</f>
        <v>2017</v>
      </c>
      <c r="P3430" s="2">
        <f t="shared" ref="P3430" si="1845">O3430+1</f>
        <v>2018</v>
      </c>
      <c r="Q3430" s="2">
        <f t="shared" ref="Q3430" si="1846">P3430+1</f>
        <v>2019</v>
      </c>
      <c r="R3430" s="2">
        <f t="shared" ref="R3430" si="1847">Q3430+1</f>
        <v>2020</v>
      </c>
      <c r="S3430" s="2">
        <f>R3430+1</f>
        <v>2021</v>
      </c>
      <c r="T3430" s="2">
        <f>S3430+1</f>
        <v>2022</v>
      </c>
      <c r="U3430" s="2">
        <f>T3430+1</f>
        <v>2023</v>
      </c>
      <c r="V3430" s="2">
        <f>U3430+1</f>
        <v>2024</v>
      </c>
    </row>
    <row r="3431" spans="6:22">
      <c r="G3431" s="60" t="s">
        <v>68</v>
      </c>
      <c r="H3431" s="55"/>
      <c r="I3431" s="3"/>
      <c r="J3431" s="45">
        <f>I3431</f>
        <v>0</v>
      </c>
      <c r="K3431" s="102"/>
      <c r="L3431" s="102"/>
      <c r="M3431" s="102"/>
      <c r="N3431" s="102"/>
      <c r="O3431" s="102"/>
      <c r="P3431" s="102"/>
      <c r="Q3431" s="102"/>
      <c r="R3431" s="102"/>
      <c r="S3431" s="102"/>
      <c r="T3431" s="210"/>
      <c r="U3431" s="210"/>
      <c r="V3431" s="376"/>
    </row>
    <row r="3432" spans="6:22">
      <c r="G3432" s="60" t="s">
        <v>69</v>
      </c>
      <c r="H3432" s="55"/>
      <c r="I3432" s="122">
        <f>J3432</f>
        <v>0</v>
      </c>
      <c r="J3432" s="10"/>
      <c r="K3432" s="58"/>
      <c r="L3432" s="58"/>
      <c r="M3432" s="58"/>
      <c r="N3432" s="58"/>
      <c r="O3432" s="58"/>
      <c r="P3432" s="58"/>
      <c r="Q3432" s="58"/>
      <c r="R3432" s="58"/>
      <c r="S3432" s="58"/>
      <c r="T3432" s="211"/>
      <c r="U3432" s="211"/>
      <c r="V3432" s="377"/>
    </row>
    <row r="3433" spans="6:22">
      <c r="G3433" s="60" t="s">
        <v>70</v>
      </c>
      <c r="H3433" s="55"/>
      <c r="I3433" s="46"/>
      <c r="J3433" s="10">
        <f>J3417</f>
        <v>0</v>
      </c>
      <c r="K3433" s="54">
        <f>J3433</f>
        <v>0</v>
      </c>
      <c r="L3433" s="58"/>
      <c r="M3433" s="58"/>
      <c r="N3433" s="58"/>
      <c r="O3433" s="58"/>
      <c r="P3433" s="58"/>
      <c r="Q3433" s="58"/>
      <c r="R3433" s="58"/>
      <c r="S3433" s="58"/>
      <c r="T3433" s="211"/>
      <c r="U3433" s="211"/>
      <c r="V3433" s="377"/>
    </row>
    <row r="3434" spans="6:22">
      <c r="G3434" s="60" t="s">
        <v>71</v>
      </c>
      <c r="H3434" s="55"/>
      <c r="I3434" s="46"/>
      <c r="J3434" s="54">
        <f>K3434</f>
        <v>0</v>
      </c>
      <c r="K3434" s="10"/>
      <c r="L3434" s="58"/>
      <c r="M3434" s="58"/>
      <c r="N3434" s="58"/>
      <c r="O3434" s="58"/>
      <c r="P3434" s="58"/>
      <c r="Q3434" s="58"/>
      <c r="R3434" s="58"/>
      <c r="S3434" s="58"/>
      <c r="T3434" s="211"/>
      <c r="U3434" s="211"/>
      <c r="V3434" s="377"/>
    </row>
    <row r="3435" spans="6:22">
      <c r="G3435" s="60" t="s">
        <v>170</v>
      </c>
      <c r="I3435" s="46"/>
      <c r="J3435" s="114"/>
      <c r="K3435" s="10">
        <f>K3417</f>
        <v>0</v>
      </c>
      <c r="L3435" s="115">
        <f>K3435</f>
        <v>0</v>
      </c>
      <c r="M3435" s="58"/>
      <c r="N3435" s="58"/>
      <c r="O3435" s="58"/>
      <c r="P3435" s="58"/>
      <c r="Q3435" s="58"/>
      <c r="R3435" s="58"/>
      <c r="S3435" s="58"/>
      <c r="T3435" s="140"/>
      <c r="U3435" s="140"/>
      <c r="V3435" s="378"/>
    </row>
    <row r="3436" spans="6:22">
      <c r="G3436" s="60" t="s">
        <v>171</v>
      </c>
      <c r="I3436" s="46"/>
      <c r="J3436" s="114"/>
      <c r="K3436" s="54">
        <f>L3436</f>
        <v>0</v>
      </c>
      <c r="L3436" s="10"/>
      <c r="M3436" s="58"/>
      <c r="N3436" s="58"/>
      <c r="O3436" s="58"/>
      <c r="P3436" s="58"/>
      <c r="Q3436" s="58"/>
      <c r="R3436" s="58"/>
      <c r="S3436" s="58"/>
      <c r="T3436" s="140"/>
      <c r="U3436" s="140"/>
      <c r="V3436" s="378"/>
    </row>
    <row r="3437" spans="6:22">
      <c r="G3437" s="60" t="s">
        <v>172</v>
      </c>
      <c r="I3437" s="46"/>
      <c r="J3437" s="114"/>
      <c r="K3437" s="114"/>
      <c r="L3437" s="10">
        <f>L3417</f>
        <v>0</v>
      </c>
      <c r="M3437" s="115">
        <f>L3437</f>
        <v>0</v>
      </c>
      <c r="N3437" s="114"/>
      <c r="O3437" s="58"/>
      <c r="P3437" s="58"/>
      <c r="Q3437" s="58"/>
      <c r="R3437" s="58"/>
      <c r="S3437" s="58"/>
      <c r="T3437" s="140"/>
      <c r="U3437" s="140"/>
      <c r="V3437" s="378"/>
    </row>
    <row r="3438" spans="6:22">
      <c r="G3438" s="60" t="s">
        <v>173</v>
      </c>
      <c r="I3438" s="46"/>
      <c r="J3438" s="114"/>
      <c r="K3438" s="114"/>
      <c r="L3438" s="54"/>
      <c r="M3438" s="10"/>
      <c r="N3438" s="114"/>
      <c r="O3438" s="58"/>
      <c r="P3438" s="58"/>
      <c r="Q3438" s="58"/>
      <c r="R3438" s="58"/>
      <c r="S3438" s="58"/>
      <c r="T3438" s="140"/>
      <c r="U3438" s="140"/>
      <c r="V3438" s="378"/>
    </row>
    <row r="3439" spans="6:22">
      <c r="G3439" s="60" t="s">
        <v>174</v>
      </c>
      <c r="I3439" s="46"/>
      <c r="J3439" s="114"/>
      <c r="K3439" s="114"/>
      <c r="L3439" s="114"/>
      <c r="M3439" s="10">
        <v>0</v>
      </c>
      <c r="N3439" s="115">
        <f>M3439</f>
        <v>0</v>
      </c>
      <c r="O3439" s="58"/>
      <c r="P3439" s="58"/>
      <c r="Q3439" s="58"/>
      <c r="R3439" s="58"/>
      <c r="S3439" s="58"/>
      <c r="T3439" s="140"/>
      <c r="U3439" s="140"/>
      <c r="V3439" s="378"/>
    </row>
    <row r="3440" spans="6:22">
      <c r="G3440" s="60" t="s">
        <v>175</v>
      </c>
      <c r="I3440" s="46"/>
      <c r="J3440" s="114"/>
      <c r="K3440" s="114"/>
      <c r="L3440" s="114"/>
      <c r="M3440" s="54"/>
      <c r="N3440" s="10"/>
      <c r="O3440" s="58"/>
      <c r="P3440" s="58"/>
      <c r="Q3440" s="58"/>
      <c r="R3440" s="58"/>
      <c r="S3440" s="58"/>
      <c r="T3440" s="140"/>
      <c r="U3440" s="140"/>
      <c r="V3440" s="378"/>
    </row>
    <row r="3441" spans="2:22">
      <c r="G3441" s="60" t="s">
        <v>176</v>
      </c>
      <c r="I3441" s="46"/>
      <c r="J3441" s="114"/>
      <c r="K3441" s="114"/>
      <c r="L3441" s="114"/>
      <c r="M3441" s="114"/>
      <c r="N3441" s="143">
        <f>N3417</f>
        <v>0</v>
      </c>
      <c r="O3441" s="116">
        <f>N3441</f>
        <v>0</v>
      </c>
      <c r="P3441" s="58"/>
      <c r="Q3441" s="58"/>
      <c r="R3441" s="58"/>
      <c r="S3441" s="58"/>
      <c r="T3441" s="140"/>
      <c r="U3441" s="140"/>
      <c r="V3441" s="378"/>
    </row>
    <row r="3442" spans="2:22">
      <c r="G3442" s="60" t="s">
        <v>167</v>
      </c>
      <c r="I3442" s="46"/>
      <c r="J3442" s="114"/>
      <c r="K3442" s="114"/>
      <c r="L3442" s="114"/>
      <c r="M3442" s="114"/>
      <c r="N3442" s="144"/>
      <c r="O3442" s="117"/>
      <c r="P3442" s="58"/>
      <c r="Q3442" s="58"/>
      <c r="R3442" s="58"/>
      <c r="S3442" s="58"/>
      <c r="T3442" s="140"/>
      <c r="U3442" s="140"/>
      <c r="V3442" s="378"/>
    </row>
    <row r="3443" spans="2:22">
      <c r="G3443" s="60" t="s">
        <v>168</v>
      </c>
      <c r="I3443" s="46"/>
      <c r="J3443" s="114"/>
      <c r="K3443" s="114"/>
      <c r="L3443" s="114"/>
      <c r="M3443" s="114"/>
      <c r="N3443" s="114"/>
      <c r="O3443" s="117">
        <f>O3417</f>
        <v>0</v>
      </c>
      <c r="P3443" s="116">
        <f>O3443</f>
        <v>0</v>
      </c>
      <c r="Q3443" s="58"/>
      <c r="R3443" s="58"/>
      <c r="S3443" s="58"/>
      <c r="T3443" s="140"/>
      <c r="U3443" s="140"/>
      <c r="V3443" s="378"/>
    </row>
    <row r="3444" spans="2:22">
      <c r="G3444" s="60" t="s">
        <v>185</v>
      </c>
      <c r="I3444" s="46"/>
      <c r="J3444" s="114"/>
      <c r="K3444" s="114"/>
      <c r="L3444" s="114"/>
      <c r="M3444" s="114"/>
      <c r="N3444" s="114"/>
      <c r="O3444" s="116"/>
      <c r="P3444" s="117"/>
      <c r="Q3444" s="58"/>
      <c r="R3444" s="58"/>
      <c r="S3444" s="58"/>
      <c r="T3444" s="140"/>
      <c r="U3444" s="140"/>
      <c r="V3444" s="378"/>
    </row>
    <row r="3445" spans="2:22">
      <c r="G3445" s="60" t="s">
        <v>186</v>
      </c>
      <c r="I3445" s="46"/>
      <c r="J3445" s="114"/>
      <c r="K3445" s="114"/>
      <c r="L3445" s="114"/>
      <c r="M3445" s="114"/>
      <c r="N3445" s="114"/>
      <c r="O3445" s="114"/>
      <c r="P3445" s="117"/>
      <c r="Q3445" s="54">
        <f>P3445</f>
        <v>0</v>
      </c>
      <c r="R3445" s="58"/>
      <c r="S3445" s="58"/>
      <c r="T3445" s="140"/>
      <c r="U3445" s="140"/>
      <c r="V3445" s="378"/>
    </row>
    <row r="3446" spans="2:22">
      <c r="G3446" s="60" t="s">
        <v>187</v>
      </c>
      <c r="I3446" s="46"/>
      <c r="J3446" s="114"/>
      <c r="K3446" s="114"/>
      <c r="L3446" s="114"/>
      <c r="M3446" s="114"/>
      <c r="N3446" s="114"/>
      <c r="O3446" s="114"/>
      <c r="P3446" s="116"/>
      <c r="Q3446" s="275"/>
      <c r="R3446" s="58"/>
      <c r="S3446" s="58"/>
      <c r="T3446" s="140"/>
      <c r="U3446" s="140"/>
      <c r="V3446" s="378"/>
    </row>
    <row r="3447" spans="2:22">
      <c r="G3447" s="60" t="s">
        <v>188</v>
      </c>
      <c r="I3447" s="46"/>
      <c r="J3447" s="114"/>
      <c r="K3447" s="114"/>
      <c r="L3447" s="114"/>
      <c r="M3447" s="114"/>
      <c r="N3447" s="114"/>
      <c r="O3447" s="114"/>
      <c r="P3447" s="114"/>
      <c r="Q3447" s="117"/>
      <c r="R3447" s="145">
        <f>Q3447</f>
        <v>0</v>
      </c>
      <c r="S3447" s="58"/>
      <c r="T3447" s="140"/>
      <c r="U3447" s="140"/>
      <c r="V3447" s="378"/>
    </row>
    <row r="3448" spans="2:22">
      <c r="G3448" s="60" t="s">
        <v>189</v>
      </c>
      <c r="I3448" s="46"/>
      <c r="J3448" s="114"/>
      <c r="K3448" s="114"/>
      <c r="L3448" s="114"/>
      <c r="M3448" s="114"/>
      <c r="N3448" s="114"/>
      <c r="O3448" s="114"/>
      <c r="P3448" s="114"/>
      <c r="Q3448" s="145">
        <f>R3417</f>
        <v>0</v>
      </c>
      <c r="R3448" s="167">
        <f>Q3448</f>
        <v>0</v>
      </c>
      <c r="S3448" s="58"/>
      <c r="T3448" s="140"/>
      <c r="U3448" s="140"/>
      <c r="V3448" s="378"/>
    </row>
    <row r="3449" spans="2:22">
      <c r="G3449" s="60" t="s">
        <v>190</v>
      </c>
      <c r="I3449" s="46"/>
      <c r="J3449" s="114"/>
      <c r="K3449" s="114"/>
      <c r="L3449" s="114"/>
      <c r="M3449" s="114"/>
      <c r="N3449" s="114"/>
      <c r="O3449" s="114"/>
      <c r="P3449" s="114"/>
      <c r="Q3449" s="114"/>
      <c r="R3449" s="167"/>
      <c r="S3449" s="145">
        <f>R3449</f>
        <v>0</v>
      </c>
      <c r="T3449" s="140"/>
      <c r="U3449" s="140"/>
      <c r="V3449" s="378"/>
    </row>
    <row r="3450" spans="2:22">
      <c r="G3450" s="60" t="s">
        <v>199</v>
      </c>
      <c r="I3450" s="46"/>
      <c r="J3450" s="114"/>
      <c r="K3450" s="114"/>
      <c r="L3450" s="114"/>
      <c r="M3450" s="114"/>
      <c r="N3450" s="114"/>
      <c r="O3450" s="114"/>
      <c r="P3450" s="114"/>
      <c r="Q3450" s="114"/>
      <c r="R3450" s="116"/>
      <c r="S3450" s="167">
        <v>0</v>
      </c>
      <c r="T3450" s="140"/>
      <c r="U3450" s="140"/>
      <c r="V3450" s="378"/>
    </row>
    <row r="3451" spans="2:22">
      <c r="G3451" s="60" t="s">
        <v>200</v>
      </c>
      <c r="I3451" s="46"/>
      <c r="J3451" s="114"/>
      <c r="K3451" s="114"/>
      <c r="L3451" s="114"/>
      <c r="M3451" s="114"/>
      <c r="N3451" s="114"/>
      <c r="O3451" s="114"/>
      <c r="P3451" s="114"/>
      <c r="Q3451" s="114"/>
      <c r="R3451" s="114"/>
      <c r="S3451" s="167">
        <v>0</v>
      </c>
      <c r="T3451" s="145">
        <f>S3451</f>
        <v>0</v>
      </c>
      <c r="U3451" s="140"/>
      <c r="V3451" s="378"/>
    </row>
    <row r="3452" spans="2:22">
      <c r="G3452" s="60" t="s">
        <v>308</v>
      </c>
      <c r="I3452" s="46"/>
      <c r="J3452" s="114"/>
      <c r="K3452" s="114"/>
      <c r="L3452" s="114"/>
      <c r="M3452" s="114"/>
      <c r="N3452" s="114"/>
      <c r="O3452" s="114"/>
      <c r="P3452" s="114"/>
      <c r="Q3452" s="114"/>
      <c r="R3452" s="114"/>
      <c r="S3452" s="116">
        <f>T3452</f>
        <v>0</v>
      </c>
      <c r="T3452" s="167">
        <v>0</v>
      </c>
      <c r="U3452" s="140"/>
      <c r="V3452" s="378"/>
    </row>
    <row r="3453" spans="2:22">
      <c r="G3453" s="60" t="s">
        <v>307</v>
      </c>
      <c r="I3453" s="110"/>
      <c r="J3453" s="103"/>
      <c r="K3453" s="103"/>
      <c r="L3453" s="103"/>
      <c r="M3453" s="103"/>
      <c r="N3453" s="103"/>
      <c r="O3453" s="103"/>
      <c r="P3453" s="103"/>
      <c r="Q3453" s="103"/>
      <c r="R3453" s="103"/>
      <c r="S3453" s="103"/>
      <c r="T3453" s="167">
        <v>0</v>
      </c>
      <c r="U3453" s="145">
        <f>T3453</f>
        <v>0</v>
      </c>
      <c r="V3453" s="347">
        <f>U3453</f>
        <v>0</v>
      </c>
    </row>
    <row r="3454" spans="2:22">
      <c r="G3454" s="60" t="s">
        <v>318</v>
      </c>
      <c r="I3454" s="110"/>
      <c r="J3454" s="103"/>
      <c r="K3454" s="103"/>
      <c r="L3454" s="103"/>
      <c r="M3454" s="103"/>
      <c r="N3454" s="103"/>
      <c r="O3454" s="103"/>
      <c r="P3454" s="103"/>
      <c r="Q3454" s="103"/>
      <c r="R3454" s="103"/>
      <c r="S3454" s="103"/>
      <c r="T3454" s="116">
        <f>U3454</f>
        <v>0</v>
      </c>
      <c r="U3454" s="367">
        <v>0</v>
      </c>
      <c r="V3454" s="389">
        <v>0</v>
      </c>
    </row>
    <row r="3455" spans="2:22">
      <c r="G3455" s="60" t="s">
        <v>319</v>
      </c>
      <c r="I3455" s="47"/>
      <c r="J3455" s="188"/>
      <c r="K3455" s="188"/>
      <c r="L3455" s="188"/>
      <c r="M3455" s="188"/>
      <c r="N3455" s="188"/>
      <c r="O3455" s="188"/>
      <c r="P3455" s="188"/>
      <c r="Q3455" s="188"/>
      <c r="R3455" s="188"/>
      <c r="S3455" s="188"/>
      <c r="T3455" s="188"/>
      <c r="U3455" s="391">
        <v>0</v>
      </c>
      <c r="V3455" s="390">
        <v>0</v>
      </c>
    </row>
    <row r="3456" spans="2:22">
      <c r="B3456" s="1" t="s">
        <v>235</v>
      </c>
      <c r="G3456" s="26" t="s">
        <v>17</v>
      </c>
      <c r="I3456" s="7">
        <f xml:space="preserve"> I3437 - I3436</f>
        <v>0</v>
      </c>
      <c r="J3456" s="7">
        <f xml:space="preserve"> J3436 + J3439 - J3438 - J3437</f>
        <v>0</v>
      </c>
      <c r="K3456" s="7">
        <f>K3438 - K3439</f>
        <v>0</v>
      </c>
      <c r="L3456" s="7">
        <f>L3438 - L3439</f>
        <v>0</v>
      </c>
      <c r="M3456" s="7">
        <f>M3437-M3438-M3439</f>
        <v>0</v>
      </c>
      <c r="N3456" s="7">
        <f>N3439-N3440-N3441</f>
        <v>0</v>
      </c>
      <c r="O3456" s="7">
        <f>O3441-O3442-O3443</f>
        <v>0</v>
      </c>
      <c r="P3456" s="148">
        <f>P3443-P3444-P3445</f>
        <v>0</v>
      </c>
      <c r="Q3456" s="148">
        <f>Q3445+Q3448-Q3447-Q3446</f>
        <v>0</v>
      </c>
      <c r="R3456" s="148">
        <f>R3447-R3448+R3450</f>
        <v>0</v>
      </c>
      <c r="S3456" s="7">
        <f>S3449-S3450+S3451-S3452</f>
        <v>0</v>
      </c>
      <c r="T3456" s="7">
        <f>T3451-T3452-T3453+T3454</f>
        <v>0</v>
      </c>
      <c r="U3456" s="132">
        <f>U3453-U3454-U3455</f>
        <v>0</v>
      </c>
      <c r="V3456" s="7">
        <f>V3453-V3454-V3455</f>
        <v>0</v>
      </c>
    </row>
    <row r="3457" spans="3:22">
      <c r="G3457" s="6"/>
      <c r="I3457" s="148"/>
      <c r="J3457" s="148"/>
      <c r="K3457" s="148"/>
      <c r="L3457" s="148"/>
      <c r="M3457" s="148"/>
      <c r="N3457" s="148"/>
      <c r="O3457" s="148"/>
      <c r="P3457" s="148"/>
      <c r="Q3457" s="148"/>
      <c r="R3457" s="148"/>
      <c r="S3457" s="148"/>
      <c r="T3457" s="148"/>
      <c r="U3457" s="386"/>
      <c r="V3457" s="148"/>
    </row>
    <row r="3458" spans="3:22">
      <c r="G3458" s="26" t="s">
        <v>12</v>
      </c>
      <c r="H3458" s="55"/>
      <c r="I3458" s="149"/>
      <c r="J3458" s="150"/>
      <c r="K3458" s="150"/>
      <c r="L3458" s="150"/>
      <c r="M3458" s="150"/>
      <c r="N3458" s="150"/>
      <c r="O3458" s="150"/>
      <c r="P3458" s="150"/>
      <c r="Q3458" s="150"/>
      <c r="R3458" s="150"/>
      <c r="S3458" s="150"/>
      <c r="T3458" s="150"/>
      <c r="U3458" s="150"/>
      <c r="V3458" s="384"/>
    </row>
    <row r="3459" spans="3:22">
      <c r="G3459" s="6"/>
      <c r="I3459" s="148"/>
      <c r="J3459" s="148"/>
      <c r="K3459" s="148"/>
      <c r="L3459" s="148"/>
      <c r="M3459" s="148"/>
      <c r="N3459" s="148"/>
      <c r="O3459" s="148"/>
      <c r="P3459" s="148"/>
      <c r="Q3459" s="148"/>
      <c r="R3459" s="148"/>
      <c r="S3459" s="148"/>
      <c r="T3459" s="148"/>
      <c r="U3459" s="148"/>
      <c r="V3459" s="148"/>
    </row>
    <row r="3460" spans="3:22" ht="18.75">
      <c r="C3460" s="1" t="s">
        <v>235</v>
      </c>
      <c r="D3460" s="1" t="s">
        <v>254</v>
      </c>
      <c r="E3460" s="1" t="s">
        <v>107</v>
      </c>
      <c r="F3460" s="9" t="s">
        <v>26</v>
      </c>
      <c r="H3460" s="55"/>
      <c r="I3460" s="151">
        <f t="shared" ref="I3460:S3460" si="1848" xml:space="preserve"> I3417 + I3422 - I3428 + I3456 + I3458</f>
        <v>0</v>
      </c>
      <c r="J3460" s="152">
        <f t="shared" si="1848"/>
        <v>0</v>
      </c>
      <c r="K3460" s="152">
        <f t="shared" si="1848"/>
        <v>0</v>
      </c>
      <c r="L3460" s="152">
        <f t="shared" si="1848"/>
        <v>0</v>
      </c>
      <c r="M3460" s="152">
        <f t="shared" si="1848"/>
        <v>0</v>
      </c>
      <c r="N3460" s="152">
        <f t="shared" si="1848"/>
        <v>0</v>
      </c>
      <c r="O3460" s="152">
        <f t="shared" si="1848"/>
        <v>0</v>
      </c>
      <c r="P3460" s="152">
        <f t="shared" si="1848"/>
        <v>0</v>
      </c>
      <c r="Q3460" s="152">
        <f t="shared" si="1848"/>
        <v>0</v>
      </c>
      <c r="R3460" s="152">
        <f t="shared" si="1848"/>
        <v>0</v>
      </c>
      <c r="S3460" s="152">
        <f t="shared" si="1848"/>
        <v>13452</v>
      </c>
      <c r="T3460" s="152">
        <f t="shared" ref="T3460:U3460" si="1849" xml:space="preserve"> T3417 + T3422 - T3428 + T3456 + T3458</f>
        <v>11491</v>
      </c>
      <c r="U3460" s="152">
        <f t="shared" si="1849"/>
        <v>10419</v>
      </c>
      <c r="V3460" s="385">
        <f t="shared" ref="V3460" si="1850" xml:space="preserve"> V3417 + V3422 - V3428 + V3456 + V3458</f>
        <v>11559.23339612991</v>
      </c>
    </row>
    <row r="3461" spans="3:22">
      <c r="S3461" s="1"/>
    </row>
    <row r="3462" spans="3:22">
      <c r="G3462" s="6"/>
      <c r="I3462" s="7"/>
      <c r="J3462" s="7"/>
      <c r="K3462" s="7"/>
      <c r="L3462" s="23"/>
      <c r="M3462" s="23"/>
      <c r="N3462" s="23"/>
      <c r="O3462" s="23"/>
      <c r="P3462" s="23"/>
      <c r="Q3462" s="23"/>
      <c r="S3462" s="1"/>
    </row>
    <row r="3463" spans="3:22">
      <c r="G3463" s="6"/>
      <c r="I3463" s="7"/>
      <c r="J3463" s="7"/>
      <c r="K3463" s="7"/>
      <c r="L3463" s="23"/>
      <c r="M3463" s="23"/>
      <c r="N3463" s="23"/>
      <c r="O3463" s="23"/>
      <c r="P3463" s="23"/>
      <c r="Q3463" s="23"/>
    </row>
    <row r="3464" spans="3:22">
      <c r="G3464" s="6"/>
      <c r="I3464" s="7"/>
      <c r="J3464" s="7"/>
      <c r="K3464" s="7"/>
      <c r="L3464" s="23"/>
      <c r="M3464" s="23"/>
      <c r="N3464" s="23"/>
      <c r="O3464" s="23"/>
      <c r="P3464" s="23"/>
      <c r="Q3464" s="23"/>
    </row>
    <row r="3466" spans="3:22">
      <c r="G3466" s="6" t="s">
        <v>29</v>
      </c>
    </row>
    <row r="3467" spans="3:22">
      <c r="G3467" s="15" t="s">
        <v>0</v>
      </c>
    </row>
    <row r="3468" spans="3:22">
      <c r="G3468" s="17" t="s">
        <v>1</v>
      </c>
    </row>
    <row r="3469" spans="3:22">
      <c r="G3469" s="18" t="s">
        <v>2</v>
      </c>
    </row>
    <row r="3471" spans="3:22">
      <c r="G3471" s="6" t="s">
        <v>28</v>
      </c>
    </row>
    <row r="3472" spans="3:22">
      <c r="G3472" s="16">
        <v>0.2</v>
      </c>
    </row>
    <row r="3474" spans="7:7">
      <c r="G3474" s="6" t="s">
        <v>8</v>
      </c>
    </row>
    <row r="3475" spans="7:7">
      <c r="G3475" s="16">
        <v>2011</v>
      </c>
    </row>
    <row r="3477" spans="7:7">
      <c r="G3477" s="6" t="s">
        <v>106</v>
      </c>
    </row>
    <row r="3478" spans="7:7">
      <c r="G3478" s="15"/>
    </row>
    <row r="3479" spans="7:7">
      <c r="G3479" s="17" t="s">
        <v>107</v>
      </c>
    </row>
    <row r="3480" spans="7:7">
      <c r="G3480" s="17" t="s">
        <v>108</v>
      </c>
    </row>
    <row r="3481" spans="7:7">
      <c r="G3481" s="17" t="s">
        <v>114</v>
      </c>
    </row>
    <row r="3482" spans="7:7">
      <c r="G3482" s="17" t="s">
        <v>112</v>
      </c>
    </row>
    <row r="3483" spans="7:7">
      <c r="G3483" s="17" t="s">
        <v>109</v>
      </c>
    </row>
    <row r="3484" spans="7:7">
      <c r="G3484" s="17" t="s">
        <v>110</v>
      </c>
    </row>
    <row r="3485" spans="7:7">
      <c r="G3485" s="17" t="s">
        <v>113</v>
      </c>
    </row>
    <row r="3486" spans="7:7">
      <c r="G3486" s="17" t="s">
        <v>111</v>
      </c>
    </row>
    <row r="3487" spans="7:7">
      <c r="G3487" s="78" t="s">
        <v>119</v>
      </c>
    </row>
  </sheetData>
  <mergeCells count="2">
    <mergeCell ref="G75:L75"/>
    <mergeCell ref="G76:L76"/>
  </mergeCells>
  <phoneticPr fontId="5" type="noConversion"/>
  <dataValidations disablePrompts="1" count="2">
    <dataValidation type="list" allowBlank="1" showInputMessage="1" showErrorMessage="1" sqref="J6:K74" xr:uid="{00000000-0002-0000-0300-000000000000}">
      <formula1>LaborBonus</formula1>
    </dataValidation>
    <dataValidation type="list" allowBlank="1" showInputMessage="1" showErrorMessage="1" sqref="I6:I74" xr:uid="{00000000-0002-0000-0300-000001000000}">
      <formula1>Facility</formula1>
    </dataValidation>
  </dataValidations>
  <printOptions horizontalCentered="1"/>
  <pageMargins left="0.25" right="0.25" top="0.25" bottom="0.5" header="0" footer="0"/>
  <pageSetup scale="40" fitToHeight="0" orientation="landscape" r:id="rId1"/>
  <headerFooter alignWithMargins="0">
    <oddFooter>&amp;CCONFIDENTIAL PER WAC 480-07-160</oddFooter>
  </headerFooter>
  <rowBreaks count="68" manualBreakCount="68">
    <brk id="76" min="5" max="21" man="1"/>
    <brk id="129" min="5" max="21" man="1"/>
    <brk id="182" min="5" max="21" man="1"/>
    <brk id="226" min="5" max="21" man="1"/>
    <brk id="279" min="5" max="21" man="1"/>
    <brk id="332" min="5" max="21" man="1"/>
    <brk id="385" min="5" max="21" man="1"/>
    <brk id="437" min="5" max="21" man="1"/>
    <brk id="490" min="5" max="21" man="1"/>
    <brk id="543" min="5" max="21" man="1"/>
    <brk id="595" min="5" max="21" man="1"/>
    <brk id="647" min="5" max="21" man="1"/>
    <brk id="699" min="5" max="21" man="1"/>
    <brk id="741" min="5" max="21" man="1"/>
    <brk id="783" min="5" max="21" man="1"/>
    <brk id="837" min="5" max="21" man="1"/>
    <brk id="891" min="5" max="21" man="1"/>
    <brk id="943" min="5" max="21" man="1"/>
    <brk id="985" min="5" max="21" man="1"/>
    <brk id="1037" min="5" max="21" man="1"/>
    <brk id="1079" min="5" max="21" man="1"/>
    <brk id="1131" min="5" max="21" man="1"/>
    <brk id="1183" min="5" max="21" man="1"/>
    <brk id="1235" min="5" max="21" man="1"/>
    <brk id="1290" min="5" max="21" man="1"/>
    <brk id="1344" min="5" max="21" man="1"/>
    <brk id="1396" min="5" max="21" man="1"/>
    <brk id="1450" min="5" max="21" man="1"/>
    <brk id="1496" min="5" max="21" man="1"/>
    <brk id="1542" min="5" max="21" man="1"/>
    <brk id="1584" min="5" max="21" man="1"/>
    <brk id="1636" min="5" max="21" man="1"/>
    <brk id="1681" min="5" max="21" man="1"/>
    <brk id="1735" min="5" max="21" man="1"/>
    <brk id="1777" min="5" max="21" man="1"/>
    <brk id="1829" min="5" max="21" man="1"/>
    <brk id="1883" min="5" max="21" man="1"/>
    <brk id="1937" min="5" max="21" man="1"/>
    <brk id="1989" min="5" max="21" man="1"/>
    <brk id="2031" min="5" max="21" man="1"/>
    <brk id="2085" min="5" max="21" man="1"/>
    <brk id="2139" min="5" max="21" man="1"/>
    <brk id="2191" min="5" max="21" man="1"/>
    <brk id="2233" min="5" max="21" man="1"/>
    <brk id="2275" min="5" max="21" man="1"/>
    <brk id="2327" min="5" max="21" man="1"/>
    <brk id="2379" min="5" max="21" man="1"/>
    <brk id="2421" min="5" max="21" man="1"/>
    <brk id="2462" min="5" max="21" man="1"/>
    <brk id="2514" min="5" max="21" man="1"/>
    <brk id="2566" min="5" max="21" man="1"/>
    <brk id="2618" min="5" max="21" man="1"/>
    <brk id="2672" min="5" max="21" man="1"/>
    <brk id="2724" min="5" max="21" man="1"/>
    <brk id="2778" min="5" max="21" man="1"/>
    <brk id="2830" min="5" max="21" man="1"/>
    <brk id="2882" min="5" max="21" man="1"/>
    <brk id="2934" min="5" max="21" man="1"/>
    <brk id="2988" min="5" max="21" man="1"/>
    <brk id="3042" min="5" max="21" man="1"/>
    <brk id="3082" min="5" max="21" man="1"/>
    <brk id="3123" min="5" max="21" man="1"/>
    <brk id="3175" min="5" max="21" man="1"/>
    <brk id="3229" min="5" max="21" man="1"/>
    <brk id="3281" min="5" max="21" man="1"/>
    <brk id="3333" min="5" max="21" man="1"/>
    <brk id="3371" min="5" max="21" man="1"/>
    <brk id="3409" min="5"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2:AG89"/>
  <sheetViews>
    <sheetView showGridLines="0" view="pageBreakPreview" topLeftCell="A6" zoomScale="80" zoomScaleNormal="100" zoomScaleSheetLayoutView="80" workbookViewId="0">
      <selection activeCell="O43" sqref="O43:O44"/>
    </sheetView>
  </sheetViews>
  <sheetFormatPr defaultColWidth="9.140625" defaultRowHeight="12.75" outlineLevelRow="1"/>
  <cols>
    <col min="1" max="1" width="27" style="79" customWidth="1"/>
    <col min="2" max="2" width="12.42578125" style="79" customWidth="1"/>
    <col min="3" max="3" width="5.5703125" style="79" customWidth="1"/>
    <col min="4" max="13" width="10.28515625" style="79" customWidth="1"/>
    <col min="14" max="16" width="13" style="79" customWidth="1"/>
    <col min="17" max="17" width="9.140625" style="79"/>
    <col min="18" max="18" width="18.42578125" style="79" customWidth="1"/>
    <col min="19" max="19" width="11.42578125" style="79" customWidth="1"/>
    <col min="20" max="30" width="10.28515625" style="79" bestFit="1" customWidth="1"/>
    <col min="31" max="31" width="12" style="79" customWidth="1"/>
    <col min="32" max="33" width="11.28515625" style="79" customWidth="1"/>
    <col min="34" max="16384" width="9.140625" style="79"/>
  </cols>
  <sheetData>
    <row r="2" spans="1:33" ht="21">
      <c r="A2" s="86" t="s">
        <v>313</v>
      </c>
      <c r="B2" s="86"/>
      <c r="R2" s="86" t="s">
        <v>314</v>
      </c>
      <c r="S2" s="86"/>
    </row>
    <row r="4" spans="1:33" ht="15">
      <c r="C4" s="81">
        <v>2011</v>
      </c>
      <c r="D4" s="81">
        <v>2012</v>
      </c>
      <c r="E4" s="81">
        <v>2013</v>
      </c>
      <c r="F4" s="81">
        <v>2014</v>
      </c>
      <c r="G4" s="81">
        <v>2015</v>
      </c>
      <c r="H4" s="81">
        <v>2016</v>
      </c>
      <c r="I4" s="81">
        <v>2017</v>
      </c>
      <c r="J4" s="81">
        <v>2018</v>
      </c>
      <c r="K4" s="81">
        <v>2019</v>
      </c>
      <c r="L4" s="81">
        <v>2020</v>
      </c>
      <c r="M4" s="81">
        <v>2021</v>
      </c>
      <c r="N4" s="81">
        <v>2022</v>
      </c>
      <c r="O4" s="81">
        <v>2023</v>
      </c>
      <c r="P4" s="81">
        <v>2024</v>
      </c>
      <c r="T4" s="81">
        <v>2011</v>
      </c>
      <c r="U4" s="81">
        <v>2012</v>
      </c>
      <c r="V4" s="81">
        <v>2013</v>
      </c>
      <c r="W4" s="81">
        <v>2014</v>
      </c>
      <c r="X4" s="81">
        <v>2015</v>
      </c>
      <c r="Y4" s="81">
        <v>2016</v>
      </c>
      <c r="Z4" s="81">
        <v>2017</v>
      </c>
      <c r="AA4" s="81">
        <v>2018</v>
      </c>
      <c r="AB4" s="81">
        <v>2019</v>
      </c>
      <c r="AC4" s="81">
        <v>2020</v>
      </c>
      <c r="AD4" s="81">
        <v>2021</v>
      </c>
      <c r="AE4" s="81">
        <v>2022</v>
      </c>
      <c r="AF4" s="81">
        <v>2023</v>
      </c>
      <c r="AG4" s="81">
        <v>2024</v>
      </c>
    </row>
    <row r="5" spans="1:33" ht="15">
      <c r="A5" s="80" t="s">
        <v>107</v>
      </c>
      <c r="B5" s="80"/>
      <c r="C5" s="83">
        <f t="shared" ref="C5:P13" si="0" xml:space="preserve"> SUMIF( $B$21:$B$88, $A5, C$21:C$88 )</f>
        <v>0</v>
      </c>
      <c r="D5" s="83">
        <f t="shared" si="0"/>
        <v>117079</v>
      </c>
      <c r="E5" s="83">
        <f t="shared" si="0"/>
        <v>118504</v>
      </c>
      <c r="F5" s="83">
        <f t="shared" si="0"/>
        <v>120300</v>
      </c>
      <c r="G5" s="83">
        <f t="shared" si="0"/>
        <v>81660</v>
      </c>
      <c r="H5" s="83">
        <f t="shared" si="0"/>
        <v>354847</v>
      </c>
      <c r="I5" s="83">
        <f t="shared" si="0"/>
        <v>313597</v>
      </c>
      <c r="J5" s="83">
        <f t="shared" si="0"/>
        <v>276317</v>
      </c>
      <c r="K5" s="83">
        <f t="shared" si="0"/>
        <v>146818.93641063778</v>
      </c>
      <c r="L5" s="83">
        <f t="shared" si="0"/>
        <v>419816.4298498712</v>
      </c>
      <c r="M5" s="83">
        <f t="shared" si="0"/>
        <v>503892.43684753851</v>
      </c>
      <c r="N5" s="83">
        <f t="shared" si="0"/>
        <v>697657.10945292655</v>
      </c>
      <c r="O5" s="83">
        <f t="shared" si="0"/>
        <v>601724.91716037353</v>
      </c>
      <c r="P5" s="83">
        <f t="shared" si="0"/>
        <v>760953.7291703691</v>
      </c>
      <c r="R5" s="80" t="s">
        <v>107</v>
      </c>
      <c r="S5" s="80"/>
      <c r="T5" s="83">
        <f t="shared" ref="T5:AG13" si="1" xml:space="preserve"> SUMIF( $S$21:$S$88, $R5, T$21:T$88 )</f>
        <v>104826</v>
      </c>
      <c r="U5" s="83">
        <f t="shared" si="1"/>
        <v>104932</v>
      </c>
      <c r="V5" s="83">
        <f t="shared" si="1"/>
        <v>104946</v>
      </c>
      <c r="W5" s="83">
        <f t="shared" si="1"/>
        <v>113183</v>
      </c>
      <c r="X5" s="83">
        <f t="shared" si="1"/>
        <v>216066</v>
      </c>
      <c r="Y5" s="83">
        <f t="shared" si="1"/>
        <v>324013</v>
      </c>
      <c r="Z5" s="83">
        <f t="shared" si="1"/>
        <v>206234</v>
      </c>
      <c r="AA5" s="83">
        <f t="shared" si="1"/>
        <v>213243</v>
      </c>
      <c r="AB5" s="83">
        <f t="shared" si="1"/>
        <v>105448.93641063778</v>
      </c>
      <c r="AC5" s="83">
        <f t="shared" si="1"/>
        <v>309629.4298498712</v>
      </c>
      <c r="AD5" s="83">
        <f t="shared" si="1"/>
        <v>665361.43684753845</v>
      </c>
      <c r="AE5" s="83">
        <f t="shared" si="1"/>
        <v>682606.10945292655</v>
      </c>
      <c r="AF5" s="83">
        <f t="shared" si="1"/>
        <v>598948.91453831189</v>
      </c>
      <c r="AG5" s="83">
        <f t="shared" si="1"/>
        <v>760953.7291703691</v>
      </c>
    </row>
    <row r="6" spans="1:33" ht="15">
      <c r="A6" s="80" t="s">
        <v>108</v>
      </c>
      <c r="B6" s="80"/>
      <c r="C6" s="83">
        <f t="shared" si="0"/>
        <v>0</v>
      </c>
      <c r="D6" s="83">
        <f t="shared" si="0"/>
        <v>0</v>
      </c>
      <c r="E6" s="83">
        <f t="shared" si="0"/>
        <v>0</v>
      </c>
      <c r="F6" s="83">
        <f t="shared" si="0"/>
        <v>0</v>
      </c>
      <c r="G6" s="83">
        <f t="shared" si="0"/>
        <v>0</v>
      </c>
      <c r="H6" s="83">
        <f t="shared" si="0"/>
        <v>316</v>
      </c>
      <c r="I6" s="83">
        <f t="shared" si="0"/>
        <v>44237.406696699145</v>
      </c>
      <c r="J6" s="83">
        <f t="shared" si="0"/>
        <v>91254</v>
      </c>
      <c r="K6" s="83">
        <f t="shared" si="0"/>
        <v>219388.66488643436</v>
      </c>
      <c r="L6" s="83">
        <f t="shared" si="0"/>
        <v>186034.39216344824</v>
      </c>
      <c r="M6" s="83">
        <f t="shared" si="0"/>
        <v>93804</v>
      </c>
      <c r="N6" s="83">
        <f t="shared" si="0"/>
        <v>91108.805844740185</v>
      </c>
      <c r="O6" s="83">
        <f t="shared" si="0"/>
        <v>84599.520982317335</v>
      </c>
      <c r="P6" s="83">
        <f t="shared" si="0"/>
        <v>92226.79252167746</v>
      </c>
      <c r="R6" s="80" t="s">
        <v>108</v>
      </c>
      <c r="S6" s="80"/>
      <c r="T6" s="83">
        <f t="shared" si="1"/>
        <v>0</v>
      </c>
      <c r="U6" s="83">
        <f t="shared" si="1"/>
        <v>0</v>
      </c>
      <c r="V6" s="83">
        <f t="shared" si="1"/>
        <v>0</v>
      </c>
      <c r="W6" s="83">
        <f t="shared" si="1"/>
        <v>0</v>
      </c>
      <c r="X6" s="83">
        <f t="shared" si="1"/>
        <v>316</v>
      </c>
      <c r="Y6" s="83">
        <f t="shared" si="1"/>
        <v>44237.406696699145</v>
      </c>
      <c r="Z6" s="83">
        <f t="shared" si="1"/>
        <v>77005</v>
      </c>
      <c r="AA6" s="83">
        <f t="shared" si="1"/>
        <v>78408</v>
      </c>
      <c r="AB6" s="83">
        <f t="shared" si="1"/>
        <v>91887.664886434359</v>
      </c>
      <c r="AC6" s="83">
        <f t="shared" si="1"/>
        <v>249376.39216344824</v>
      </c>
      <c r="AD6" s="83">
        <f t="shared" si="1"/>
        <v>93804</v>
      </c>
      <c r="AE6" s="83">
        <f t="shared" si="1"/>
        <v>91108.805844740185</v>
      </c>
      <c r="AF6" s="83">
        <f t="shared" si="1"/>
        <v>84599.520982317335</v>
      </c>
      <c r="AG6" s="83">
        <f t="shared" si="1"/>
        <v>92226.79252167746</v>
      </c>
    </row>
    <row r="7" spans="1:33" ht="15">
      <c r="A7" s="80" t="s">
        <v>114</v>
      </c>
      <c r="B7" s="80"/>
      <c r="C7" s="83">
        <f t="shared" si="0"/>
        <v>0</v>
      </c>
      <c r="D7" s="83">
        <f t="shared" si="0"/>
        <v>2779</v>
      </c>
      <c r="E7" s="83">
        <f t="shared" si="0"/>
        <v>2212</v>
      </c>
      <c r="F7" s="83">
        <f t="shared" si="0"/>
        <v>1719</v>
      </c>
      <c r="G7" s="83">
        <f t="shared" si="0"/>
        <v>1495</v>
      </c>
      <c r="H7" s="83">
        <f t="shared" si="0"/>
        <v>1772</v>
      </c>
      <c r="I7" s="83">
        <f t="shared" si="0"/>
        <v>2253</v>
      </c>
      <c r="J7" s="83">
        <f t="shared" si="0"/>
        <v>1562</v>
      </c>
      <c r="K7" s="83">
        <f t="shared" si="0"/>
        <v>1460.2135635589598</v>
      </c>
      <c r="L7" s="83">
        <f t="shared" si="0"/>
        <v>1176.2339837673287</v>
      </c>
      <c r="M7" s="83">
        <f t="shared" si="0"/>
        <v>1201</v>
      </c>
      <c r="N7" s="83">
        <f t="shared" si="0"/>
        <v>1364.1870345902839</v>
      </c>
      <c r="O7" s="83">
        <f t="shared" si="0"/>
        <v>1261.5179283458924</v>
      </c>
      <c r="P7" s="83">
        <f t="shared" si="0"/>
        <v>1529.9617961104098</v>
      </c>
      <c r="R7" s="80" t="s">
        <v>114</v>
      </c>
      <c r="S7" s="80"/>
      <c r="T7" s="83">
        <f t="shared" si="1"/>
        <v>0</v>
      </c>
      <c r="U7" s="83">
        <f t="shared" si="1"/>
        <v>2779</v>
      </c>
      <c r="V7" s="83">
        <f t="shared" si="1"/>
        <v>2212</v>
      </c>
      <c r="W7" s="83">
        <f t="shared" si="1"/>
        <v>1719</v>
      </c>
      <c r="X7" s="83">
        <f t="shared" si="1"/>
        <v>1495</v>
      </c>
      <c r="Y7" s="83">
        <f t="shared" si="1"/>
        <v>1772</v>
      </c>
      <c r="Z7" s="83">
        <f t="shared" si="1"/>
        <v>2253</v>
      </c>
      <c r="AA7" s="83">
        <f t="shared" si="1"/>
        <v>1562</v>
      </c>
      <c r="AB7" s="83">
        <f t="shared" si="1"/>
        <v>1460.2135635589598</v>
      </c>
      <c r="AC7" s="83">
        <f t="shared" si="1"/>
        <v>1176.2339837673287</v>
      </c>
      <c r="AD7" s="83">
        <f t="shared" si="1"/>
        <v>1201</v>
      </c>
      <c r="AE7" s="83">
        <f t="shared" si="1"/>
        <v>1364.1870345902839</v>
      </c>
      <c r="AF7" s="83">
        <f t="shared" si="1"/>
        <v>1261.5179283458924</v>
      </c>
      <c r="AG7" s="83">
        <f t="shared" si="1"/>
        <v>1529.9617961104098</v>
      </c>
    </row>
    <row r="8" spans="1:33" ht="15">
      <c r="A8" s="80" t="s">
        <v>112</v>
      </c>
      <c r="B8" s="80"/>
      <c r="C8" s="83">
        <f t="shared" si="0"/>
        <v>0</v>
      </c>
      <c r="D8" s="83">
        <f t="shared" si="0"/>
        <v>0</v>
      </c>
      <c r="E8" s="83">
        <f t="shared" si="0"/>
        <v>0</v>
      </c>
      <c r="F8" s="83">
        <f t="shared" si="0"/>
        <v>0</v>
      </c>
      <c r="G8" s="83">
        <f t="shared" si="0"/>
        <v>40000</v>
      </c>
      <c r="H8" s="83">
        <f t="shared" si="0"/>
        <v>0</v>
      </c>
      <c r="I8" s="83">
        <f t="shared" si="0"/>
        <v>0</v>
      </c>
      <c r="J8" s="83">
        <f t="shared" si="0"/>
        <v>0</v>
      </c>
      <c r="K8" s="83">
        <f t="shared" si="0"/>
        <v>0</v>
      </c>
      <c r="L8" s="83">
        <f t="shared" si="0"/>
        <v>0</v>
      </c>
      <c r="M8" s="83">
        <f t="shared" si="0"/>
        <v>0</v>
      </c>
      <c r="N8" s="83">
        <f t="shared" si="0"/>
        <v>0</v>
      </c>
      <c r="O8" s="83">
        <f t="shared" si="0"/>
        <v>0</v>
      </c>
      <c r="P8" s="83">
        <f t="shared" si="0"/>
        <v>0</v>
      </c>
      <c r="R8" s="80" t="s">
        <v>112</v>
      </c>
      <c r="S8" s="80"/>
      <c r="T8" s="83">
        <f t="shared" si="1"/>
        <v>0</v>
      </c>
      <c r="U8" s="83">
        <f t="shared" si="1"/>
        <v>0</v>
      </c>
      <c r="V8" s="83">
        <f t="shared" si="1"/>
        <v>0</v>
      </c>
      <c r="W8" s="83">
        <f t="shared" si="1"/>
        <v>0</v>
      </c>
      <c r="X8" s="83">
        <f t="shared" si="1"/>
        <v>40000</v>
      </c>
      <c r="Y8" s="83">
        <f t="shared" si="1"/>
        <v>0</v>
      </c>
      <c r="Z8" s="83">
        <f t="shared" si="1"/>
        <v>0</v>
      </c>
      <c r="AA8" s="83">
        <f t="shared" si="1"/>
        <v>0</v>
      </c>
      <c r="AB8" s="83">
        <f t="shared" si="1"/>
        <v>0</v>
      </c>
      <c r="AC8" s="83">
        <f t="shared" si="1"/>
        <v>0</v>
      </c>
      <c r="AD8" s="83">
        <f t="shared" si="1"/>
        <v>0</v>
      </c>
      <c r="AE8" s="83">
        <f t="shared" si="1"/>
        <v>0</v>
      </c>
      <c r="AF8" s="83">
        <f t="shared" si="1"/>
        <v>0</v>
      </c>
      <c r="AG8" s="83">
        <f t="shared" si="1"/>
        <v>0</v>
      </c>
    </row>
    <row r="9" spans="1:33" ht="15">
      <c r="A9" s="80" t="s">
        <v>109</v>
      </c>
      <c r="B9" s="80"/>
      <c r="C9" s="83">
        <f t="shared" si="0"/>
        <v>0</v>
      </c>
      <c r="D9" s="83">
        <f t="shared" si="0"/>
        <v>0</v>
      </c>
      <c r="E9" s="83">
        <f t="shared" si="0"/>
        <v>0</v>
      </c>
      <c r="F9" s="83">
        <f t="shared" si="0"/>
        <v>0</v>
      </c>
      <c r="G9" s="83">
        <f t="shared" si="0"/>
        <v>0</v>
      </c>
      <c r="H9" s="83">
        <f t="shared" si="0"/>
        <v>0</v>
      </c>
      <c r="I9" s="83">
        <f t="shared" si="0"/>
        <v>0</v>
      </c>
      <c r="J9" s="83">
        <f t="shared" si="0"/>
        <v>0</v>
      </c>
      <c r="K9" s="83">
        <f t="shared" si="0"/>
        <v>0</v>
      </c>
      <c r="L9" s="83">
        <f t="shared" si="0"/>
        <v>0</v>
      </c>
      <c r="M9" s="83">
        <f t="shared" si="0"/>
        <v>16834</v>
      </c>
      <c r="N9" s="83">
        <f t="shared" si="0"/>
        <v>20639</v>
      </c>
      <c r="O9" s="83">
        <f t="shared" si="0"/>
        <v>19207</v>
      </c>
      <c r="P9" s="83">
        <f t="shared" si="0"/>
        <v>20813</v>
      </c>
      <c r="R9" s="80" t="s">
        <v>109</v>
      </c>
      <c r="S9" s="80"/>
      <c r="T9" s="83">
        <f t="shared" si="1"/>
        <v>0</v>
      </c>
      <c r="U9" s="83">
        <f t="shared" si="1"/>
        <v>0</v>
      </c>
      <c r="V9" s="83">
        <f t="shared" si="1"/>
        <v>0</v>
      </c>
      <c r="W9" s="83">
        <f t="shared" si="1"/>
        <v>0</v>
      </c>
      <c r="X9" s="83">
        <f t="shared" si="1"/>
        <v>0</v>
      </c>
      <c r="Y9" s="83">
        <f t="shared" si="1"/>
        <v>0</v>
      </c>
      <c r="Z9" s="83">
        <f t="shared" si="1"/>
        <v>0</v>
      </c>
      <c r="AA9" s="83">
        <f t="shared" si="1"/>
        <v>0</v>
      </c>
      <c r="AB9" s="83">
        <f t="shared" si="1"/>
        <v>0</v>
      </c>
      <c r="AC9" s="83">
        <f t="shared" si="1"/>
        <v>0</v>
      </c>
      <c r="AD9" s="83">
        <f t="shared" si="1"/>
        <v>16834</v>
      </c>
      <c r="AE9" s="83">
        <f t="shared" si="1"/>
        <v>20639</v>
      </c>
      <c r="AF9" s="83">
        <f t="shared" si="1"/>
        <v>19207</v>
      </c>
      <c r="AG9" s="83">
        <f t="shared" si="1"/>
        <v>20813</v>
      </c>
    </row>
    <row r="10" spans="1:33" ht="15">
      <c r="A10" s="80" t="s">
        <v>110</v>
      </c>
      <c r="B10" s="80"/>
      <c r="C10" s="83">
        <f t="shared" si="0"/>
        <v>0</v>
      </c>
      <c r="D10" s="83">
        <f t="shared" si="0"/>
        <v>0</v>
      </c>
      <c r="E10" s="83">
        <f t="shared" si="0"/>
        <v>0</v>
      </c>
      <c r="F10" s="83">
        <f t="shared" si="0"/>
        <v>0</v>
      </c>
      <c r="G10" s="83">
        <f t="shared" si="0"/>
        <v>0</v>
      </c>
      <c r="H10" s="83">
        <f t="shared" si="0"/>
        <v>13231</v>
      </c>
      <c r="I10" s="83">
        <f t="shared" si="0"/>
        <v>3960</v>
      </c>
      <c r="J10" s="83">
        <f t="shared" si="0"/>
        <v>0</v>
      </c>
      <c r="K10" s="83">
        <f t="shared" si="0"/>
        <v>0</v>
      </c>
      <c r="L10" s="83">
        <f t="shared" si="0"/>
        <v>0</v>
      </c>
      <c r="M10" s="83">
        <f t="shared" si="0"/>
        <v>0</v>
      </c>
      <c r="N10" s="83">
        <f t="shared" si="0"/>
        <v>0</v>
      </c>
      <c r="O10" s="83">
        <f t="shared" si="0"/>
        <v>0</v>
      </c>
      <c r="P10" s="83">
        <f t="shared" si="0"/>
        <v>0</v>
      </c>
      <c r="R10" s="80" t="s">
        <v>110</v>
      </c>
      <c r="S10" s="80"/>
      <c r="T10" s="83">
        <f t="shared" si="1"/>
        <v>0</v>
      </c>
      <c r="U10" s="83">
        <f t="shared" si="1"/>
        <v>0</v>
      </c>
      <c r="V10" s="83">
        <f t="shared" si="1"/>
        <v>0</v>
      </c>
      <c r="W10" s="83">
        <f t="shared" si="1"/>
        <v>0</v>
      </c>
      <c r="X10" s="83">
        <f t="shared" si="1"/>
        <v>13231</v>
      </c>
      <c r="Y10" s="83">
        <f t="shared" si="1"/>
        <v>3960</v>
      </c>
      <c r="Z10" s="83">
        <f t="shared" si="1"/>
        <v>0</v>
      </c>
      <c r="AA10" s="83">
        <f t="shared" si="1"/>
        <v>0</v>
      </c>
      <c r="AB10" s="83">
        <f t="shared" si="1"/>
        <v>0</v>
      </c>
      <c r="AC10" s="83">
        <f t="shared" si="1"/>
        <v>0</v>
      </c>
      <c r="AD10" s="83">
        <f t="shared" si="1"/>
        <v>0</v>
      </c>
      <c r="AE10" s="83">
        <f t="shared" si="1"/>
        <v>0</v>
      </c>
      <c r="AF10" s="83">
        <f t="shared" si="1"/>
        <v>0</v>
      </c>
      <c r="AG10" s="83">
        <f t="shared" si="1"/>
        <v>0</v>
      </c>
    </row>
    <row r="11" spans="1:33" ht="15">
      <c r="A11" s="80" t="s">
        <v>113</v>
      </c>
      <c r="B11" s="80"/>
      <c r="C11" s="83">
        <f t="shared" si="0"/>
        <v>0</v>
      </c>
      <c r="D11" s="83">
        <f t="shared" si="0"/>
        <v>0</v>
      </c>
      <c r="E11" s="83">
        <f t="shared" si="0"/>
        <v>0</v>
      </c>
      <c r="F11" s="83">
        <f t="shared" si="0"/>
        <v>0</v>
      </c>
      <c r="G11" s="83">
        <f t="shared" si="0"/>
        <v>0</v>
      </c>
      <c r="H11" s="83">
        <f t="shared" si="0"/>
        <v>0</v>
      </c>
      <c r="I11" s="83">
        <f t="shared" si="0"/>
        <v>0</v>
      </c>
      <c r="J11" s="83">
        <f t="shared" si="0"/>
        <v>0</v>
      </c>
      <c r="K11" s="83">
        <f t="shared" si="0"/>
        <v>0</v>
      </c>
      <c r="L11" s="83">
        <f t="shared" si="0"/>
        <v>0</v>
      </c>
      <c r="M11" s="83">
        <f t="shared" si="0"/>
        <v>0</v>
      </c>
      <c r="N11" s="83">
        <f t="shared" si="0"/>
        <v>0</v>
      </c>
      <c r="O11" s="83">
        <f t="shared" si="0"/>
        <v>0</v>
      </c>
      <c r="P11" s="83">
        <f t="shared" si="0"/>
        <v>0</v>
      </c>
      <c r="R11" s="80" t="s">
        <v>113</v>
      </c>
      <c r="S11" s="80"/>
      <c r="T11" s="83">
        <f t="shared" si="1"/>
        <v>0</v>
      </c>
      <c r="U11" s="83">
        <f t="shared" si="1"/>
        <v>0</v>
      </c>
      <c r="V11" s="83">
        <f t="shared" si="1"/>
        <v>0</v>
      </c>
      <c r="W11" s="83">
        <f t="shared" si="1"/>
        <v>0</v>
      </c>
      <c r="X11" s="83">
        <f t="shared" si="1"/>
        <v>0</v>
      </c>
      <c r="Y11" s="83">
        <f t="shared" si="1"/>
        <v>0</v>
      </c>
      <c r="Z11" s="83">
        <f t="shared" si="1"/>
        <v>0</v>
      </c>
      <c r="AA11" s="83">
        <f t="shared" si="1"/>
        <v>0</v>
      </c>
      <c r="AB11" s="83">
        <f t="shared" si="1"/>
        <v>0</v>
      </c>
      <c r="AC11" s="83">
        <f t="shared" si="1"/>
        <v>0</v>
      </c>
      <c r="AD11" s="83">
        <f t="shared" si="1"/>
        <v>0</v>
      </c>
      <c r="AE11" s="83">
        <f t="shared" si="1"/>
        <v>0</v>
      </c>
      <c r="AF11" s="83">
        <f t="shared" si="1"/>
        <v>0</v>
      </c>
      <c r="AG11" s="83">
        <f t="shared" si="1"/>
        <v>0</v>
      </c>
    </row>
    <row r="12" spans="1:33" ht="15">
      <c r="A12" s="80" t="s">
        <v>111</v>
      </c>
      <c r="B12" s="80"/>
      <c r="C12" s="83">
        <f t="shared" si="0"/>
        <v>0</v>
      </c>
      <c r="D12" s="83">
        <f t="shared" si="0"/>
        <v>0</v>
      </c>
      <c r="E12" s="83">
        <f t="shared" si="0"/>
        <v>0</v>
      </c>
      <c r="F12" s="83">
        <f t="shared" si="0"/>
        <v>0</v>
      </c>
      <c r="G12" s="83">
        <f t="shared" si="0"/>
        <v>0</v>
      </c>
      <c r="H12" s="83">
        <f t="shared" si="0"/>
        <v>0</v>
      </c>
      <c r="I12" s="83">
        <f t="shared" si="0"/>
        <v>0</v>
      </c>
      <c r="J12" s="83">
        <f t="shared" si="0"/>
        <v>0</v>
      </c>
      <c r="K12" s="83">
        <f t="shared" si="0"/>
        <v>0</v>
      </c>
      <c r="L12" s="83">
        <f t="shared" si="0"/>
        <v>0</v>
      </c>
      <c r="M12" s="83">
        <f t="shared" si="0"/>
        <v>0</v>
      </c>
      <c r="N12" s="83">
        <f t="shared" si="0"/>
        <v>0</v>
      </c>
      <c r="O12" s="83">
        <f t="shared" si="0"/>
        <v>0</v>
      </c>
      <c r="P12" s="83">
        <f t="shared" si="0"/>
        <v>0</v>
      </c>
      <c r="R12" s="80" t="s">
        <v>111</v>
      </c>
      <c r="S12" s="80"/>
      <c r="T12" s="83">
        <f t="shared" si="1"/>
        <v>0</v>
      </c>
      <c r="U12" s="83">
        <f t="shared" si="1"/>
        <v>0</v>
      </c>
      <c r="V12" s="83">
        <f t="shared" si="1"/>
        <v>0</v>
      </c>
      <c r="W12" s="83">
        <f t="shared" si="1"/>
        <v>0</v>
      </c>
      <c r="X12" s="83">
        <f t="shared" si="1"/>
        <v>0</v>
      </c>
      <c r="Y12" s="83">
        <f t="shared" si="1"/>
        <v>0</v>
      </c>
      <c r="Z12" s="83">
        <f t="shared" si="1"/>
        <v>0</v>
      </c>
      <c r="AA12" s="83">
        <f t="shared" si="1"/>
        <v>0</v>
      </c>
      <c r="AB12" s="83">
        <f t="shared" si="1"/>
        <v>0</v>
      </c>
      <c r="AC12" s="83">
        <f t="shared" si="1"/>
        <v>0</v>
      </c>
      <c r="AD12" s="83">
        <f t="shared" si="1"/>
        <v>0</v>
      </c>
      <c r="AE12" s="83">
        <f t="shared" si="1"/>
        <v>0</v>
      </c>
      <c r="AF12" s="83">
        <f t="shared" si="1"/>
        <v>0</v>
      </c>
      <c r="AG12" s="83">
        <f t="shared" si="1"/>
        <v>0</v>
      </c>
    </row>
    <row r="13" spans="1:33" ht="15">
      <c r="A13" s="80" t="s">
        <v>119</v>
      </c>
      <c r="B13" s="80"/>
      <c r="C13" s="83">
        <f t="shared" si="0"/>
        <v>0</v>
      </c>
      <c r="D13" s="83">
        <f t="shared" si="0"/>
        <v>0</v>
      </c>
      <c r="E13" s="83">
        <f t="shared" si="0"/>
        <v>0</v>
      </c>
      <c r="F13" s="83">
        <f t="shared" si="0"/>
        <v>0</v>
      </c>
      <c r="G13" s="83">
        <f t="shared" si="0"/>
        <v>0</v>
      </c>
      <c r="H13" s="83">
        <f t="shared" si="0"/>
        <v>0</v>
      </c>
      <c r="I13" s="83">
        <f t="shared" si="0"/>
        <v>0</v>
      </c>
      <c r="J13" s="83">
        <f t="shared" si="0"/>
        <v>0</v>
      </c>
      <c r="K13" s="83">
        <f t="shared" si="0"/>
        <v>0</v>
      </c>
      <c r="L13" s="83">
        <f t="shared" si="0"/>
        <v>0</v>
      </c>
      <c r="M13" s="83">
        <f t="shared" si="0"/>
        <v>0</v>
      </c>
      <c r="N13" s="83">
        <f t="shared" si="0"/>
        <v>0</v>
      </c>
      <c r="O13" s="83">
        <f t="shared" si="0"/>
        <v>0</v>
      </c>
      <c r="P13" s="83">
        <f t="shared" si="0"/>
        <v>0</v>
      </c>
      <c r="R13" s="80" t="s">
        <v>119</v>
      </c>
      <c r="S13" s="80"/>
      <c r="T13" s="83">
        <f t="shared" si="1"/>
        <v>0</v>
      </c>
      <c r="U13" s="83">
        <f t="shared" si="1"/>
        <v>0</v>
      </c>
      <c r="V13" s="83">
        <f t="shared" si="1"/>
        <v>0</v>
      </c>
      <c r="W13" s="83">
        <f t="shared" si="1"/>
        <v>0</v>
      </c>
      <c r="X13" s="83">
        <f t="shared" si="1"/>
        <v>0</v>
      </c>
      <c r="Y13" s="83">
        <f t="shared" si="1"/>
        <v>0</v>
      </c>
      <c r="Z13" s="83">
        <f t="shared" si="1"/>
        <v>0</v>
      </c>
      <c r="AA13" s="83">
        <f t="shared" si="1"/>
        <v>0</v>
      </c>
      <c r="AB13" s="83">
        <f t="shared" si="1"/>
        <v>0</v>
      </c>
      <c r="AC13" s="83">
        <f t="shared" si="1"/>
        <v>0</v>
      </c>
      <c r="AD13" s="83">
        <f t="shared" si="1"/>
        <v>0</v>
      </c>
      <c r="AE13" s="83">
        <f t="shared" si="1"/>
        <v>0</v>
      </c>
      <c r="AF13" s="83">
        <f t="shared" si="1"/>
        <v>0</v>
      </c>
      <c r="AG13" s="83">
        <f t="shared" si="1"/>
        <v>0</v>
      </c>
    </row>
    <row r="14" spans="1:33" ht="15.75">
      <c r="A14" s="87" t="s">
        <v>311</v>
      </c>
      <c r="B14" s="88"/>
      <c r="C14" s="88">
        <f>SUM(C5:C13)</f>
        <v>0</v>
      </c>
      <c r="D14" s="88">
        <f t="shared" ref="D14:M14" si="2">SUM(D5:D13)</f>
        <v>119858</v>
      </c>
      <c r="E14" s="88">
        <f t="shared" si="2"/>
        <v>120716</v>
      </c>
      <c r="F14" s="88">
        <f t="shared" si="2"/>
        <v>122019</v>
      </c>
      <c r="G14" s="88">
        <f t="shared" si="2"/>
        <v>123155</v>
      </c>
      <c r="H14" s="88">
        <f t="shared" si="2"/>
        <v>370166</v>
      </c>
      <c r="I14" s="88">
        <f t="shared" si="2"/>
        <v>364047.40669669915</v>
      </c>
      <c r="J14" s="88">
        <f t="shared" si="2"/>
        <v>369133</v>
      </c>
      <c r="K14" s="88">
        <f t="shared" si="2"/>
        <v>367667.81486063107</v>
      </c>
      <c r="L14" s="88">
        <f t="shared" si="2"/>
        <v>607027.05599708681</v>
      </c>
      <c r="M14" s="88">
        <f t="shared" si="2"/>
        <v>615731.43684753845</v>
      </c>
      <c r="N14" s="88">
        <f>(SUM(N5:N13))</f>
        <v>810769.10233225708</v>
      </c>
      <c r="O14" s="88">
        <f>SUM(O5:O13)</f>
        <v>706792.95607103675</v>
      </c>
      <c r="P14" s="88">
        <f>SUM(P5:P13)</f>
        <v>875523.48348815693</v>
      </c>
      <c r="R14" s="87" t="s">
        <v>311</v>
      </c>
      <c r="S14" s="88"/>
      <c r="T14" s="88">
        <f t="shared" ref="T14" si="3">SUM(T5:T13)</f>
        <v>104826</v>
      </c>
      <c r="U14" s="88">
        <f t="shared" ref="U14" si="4">SUM(U5:U13)</f>
        <v>107711</v>
      </c>
      <c r="V14" s="88">
        <f t="shared" ref="V14" si="5">SUM(V5:V13)</f>
        <v>107158</v>
      </c>
      <c r="W14" s="88">
        <f t="shared" ref="W14" si="6">SUM(W5:W13)</f>
        <v>114902</v>
      </c>
      <c r="X14" s="88">
        <f t="shared" ref="X14" si="7">SUM(X5:X13)</f>
        <v>271108</v>
      </c>
      <c r="Y14" s="88">
        <f t="shared" ref="Y14" si="8">SUM(Y5:Y13)</f>
        <v>373982.40669669915</v>
      </c>
      <c r="Z14" s="88">
        <f t="shared" ref="Z14" si="9">SUM(Z5:Z13)</f>
        <v>285492</v>
      </c>
      <c r="AA14" s="88">
        <f t="shared" ref="AA14" si="10">SUM(AA5:AA13)</f>
        <v>293213</v>
      </c>
      <c r="AB14" s="88">
        <f t="shared" ref="AB14" si="11">SUM(AB5:AB13)</f>
        <v>198796.8148606311</v>
      </c>
      <c r="AC14" s="88">
        <f t="shared" ref="AC14" si="12">SUM(AC5:AC13)</f>
        <v>560182.05599708681</v>
      </c>
      <c r="AD14" s="88">
        <f t="shared" ref="AD14" si="13">SUM(AD5:AD13)</f>
        <v>777200.43684753845</v>
      </c>
      <c r="AE14" s="88">
        <f>ROUNDDOWN(SUM(AE5:AE13),0)</f>
        <v>795718</v>
      </c>
      <c r="AF14" s="88">
        <f>SUM(AF5:AF13)</f>
        <v>704016.95344897511</v>
      </c>
      <c r="AG14" s="88">
        <f>SUM(AG5:AG13)</f>
        <v>875523.48348815693</v>
      </c>
    </row>
    <row r="18" spans="1:33">
      <c r="B18" s="219" t="s">
        <v>312</v>
      </c>
      <c r="C18" s="220">
        <f>SUM(C21:C88)</f>
        <v>0</v>
      </c>
      <c r="D18" s="220">
        <f t="shared" ref="D18:M18" si="14">SUM(D21:D88)</f>
        <v>119858</v>
      </c>
      <c r="E18" s="220">
        <f t="shared" si="14"/>
        <v>120716</v>
      </c>
      <c r="F18" s="220">
        <f t="shared" si="14"/>
        <v>122019</v>
      </c>
      <c r="G18" s="220">
        <f t="shared" si="14"/>
        <v>123155</v>
      </c>
      <c r="H18" s="220">
        <f t="shared" si="14"/>
        <v>370166</v>
      </c>
      <c r="I18" s="220">
        <f t="shared" si="14"/>
        <v>364047.40669669915</v>
      </c>
      <c r="J18" s="220">
        <f t="shared" si="14"/>
        <v>369133</v>
      </c>
      <c r="K18" s="220">
        <f t="shared" si="14"/>
        <v>367667.81486063101</v>
      </c>
      <c r="L18" s="220">
        <f t="shared" si="14"/>
        <v>607027.05599708681</v>
      </c>
      <c r="M18" s="220">
        <f t="shared" si="14"/>
        <v>615731.43684753845</v>
      </c>
      <c r="N18" s="220">
        <f>SUM(N21:N88)</f>
        <v>810769.10233225708</v>
      </c>
      <c r="O18" s="220">
        <f>SUM(O21:O88)+1</f>
        <v>706793.95607103663</v>
      </c>
      <c r="P18" s="220">
        <f>SUM(P21:P88)</f>
        <v>875523.48348815693</v>
      </c>
      <c r="Q18" s="221"/>
      <c r="S18" s="219" t="s">
        <v>312</v>
      </c>
      <c r="T18" s="220">
        <f t="shared" ref="T18:AG18" si="15">SUM(T21:T88)</f>
        <v>104826</v>
      </c>
      <c r="U18" s="220">
        <f t="shared" si="15"/>
        <v>107711</v>
      </c>
      <c r="V18" s="220">
        <f t="shared" si="15"/>
        <v>107158</v>
      </c>
      <c r="W18" s="220">
        <f t="shared" si="15"/>
        <v>114902</v>
      </c>
      <c r="X18" s="220">
        <f t="shared" si="15"/>
        <v>271108</v>
      </c>
      <c r="Y18" s="220">
        <f t="shared" si="15"/>
        <v>373982.40669669915</v>
      </c>
      <c r="Z18" s="220">
        <f t="shared" si="15"/>
        <v>285492</v>
      </c>
      <c r="AA18" s="220">
        <f t="shared" si="15"/>
        <v>293213</v>
      </c>
      <c r="AB18" s="220">
        <f t="shared" si="15"/>
        <v>198796.8148606311</v>
      </c>
      <c r="AC18" s="220">
        <f t="shared" si="15"/>
        <v>560182.05599708681</v>
      </c>
      <c r="AD18" s="220">
        <f t="shared" si="15"/>
        <v>777200.43684753845</v>
      </c>
      <c r="AE18" s="220">
        <f t="shared" si="15"/>
        <v>795718.10233225708</v>
      </c>
      <c r="AF18" s="220">
        <f t="shared" si="15"/>
        <v>704016.95344897499</v>
      </c>
      <c r="AG18" s="220">
        <f t="shared" si="15"/>
        <v>875523.48348815693</v>
      </c>
    </row>
    <row r="19" spans="1:33" outlineLevel="1"/>
    <row r="20" spans="1:33" ht="15" outlineLevel="1">
      <c r="A20" s="85" t="s">
        <v>48</v>
      </c>
      <c r="B20" s="84" t="s">
        <v>115</v>
      </c>
      <c r="C20" s="84">
        <v>2011</v>
      </c>
      <c r="D20" s="84">
        <v>2012</v>
      </c>
      <c r="E20" s="84">
        <v>2013</v>
      </c>
      <c r="F20" s="84">
        <v>2014</v>
      </c>
      <c r="G20" s="84">
        <v>2015</v>
      </c>
      <c r="H20" s="84">
        <v>2016</v>
      </c>
      <c r="I20" s="84">
        <v>2017</v>
      </c>
      <c r="J20" s="84">
        <v>2018</v>
      </c>
      <c r="K20" s="84">
        <v>2019</v>
      </c>
      <c r="L20" s="84">
        <v>2020</v>
      </c>
      <c r="M20" s="84">
        <v>2021</v>
      </c>
      <c r="N20" s="84">
        <v>2022</v>
      </c>
      <c r="O20" s="84">
        <v>2023</v>
      </c>
      <c r="P20" s="84">
        <v>2024</v>
      </c>
      <c r="R20" s="85" t="s">
        <v>48</v>
      </c>
      <c r="S20" s="84" t="s">
        <v>115</v>
      </c>
      <c r="T20" s="84">
        <v>2011</v>
      </c>
      <c r="U20" s="84">
        <v>2012</v>
      </c>
      <c r="V20" s="84">
        <v>2013</v>
      </c>
      <c r="W20" s="84">
        <v>2014</v>
      </c>
      <c r="X20" s="84">
        <v>2015</v>
      </c>
      <c r="Y20" s="84">
        <v>2016</v>
      </c>
      <c r="Z20" s="84">
        <v>2017</v>
      </c>
      <c r="AA20" s="84">
        <v>2018</v>
      </c>
      <c r="AB20" s="84">
        <v>2019</v>
      </c>
      <c r="AC20" s="84">
        <v>2020</v>
      </c>
      <c r="AD20" s="84">
        <v>2021</v>
      </c>
      <c r="AE20" s="84">
        <v>2022</v>
      </c>
      <c r="AF20" s="84">
        <v>2023</v>
      </c>
      <c r="AG20" s="84">
        <v>2024</v>
      </c>
    </row>
    <row r="21" spans="1:33" ht="15" outlineLevel="1">
      <c r="A21" s="82" t="str">
        <f>'Facility Detail'!G6</f>
        <v>Adams Solar</v>
      </c>
      <c r="B21" s="82" t="str">
        <f xml:space="preserve"> IF( 'Facility Detail'!I6 = "", "", 'Facility Detail'!I6 )</f>
        <v>Solar</v>
      </c>
      <c r="C21" s="83">
        <f>VLOOKUP($A21,'Facility Detail'!$C:$T,7,FALSE)</f>
        <v>0</v>
      </c>
      <c r="D21" s="83">
        <f>VLOOKUP($A21,'Facility Detail'!$C:$T,8,FALSE)</f>
        <v>0</v>
      </c>
      <c r="E21" s="83">
        <f>VLOOKUP($A21,'Facility Detail'!$C:$T,9,FALSE)</f>
        <v>0</v>
      </c>
      <c r="F21" s="83">
        <f>VLOOKUP($A21,'Facility Detail'!$C:$T,10,FALSE)</f>
        <v>0</v>
      </c>
      <c r="G21" s="83">
        <f>VLOOKUP($A21,'Facility Detail'!$C:$T,11,FALSE)</f>
        <v>0</v>
      </c>
      <c r="H21" s="83">
        <f>VLOOKUP($A21,'Facility Detail'!$C:$T,12,FALSE)</f>
        <v>0</v>
      </c>
      <c r="I21" s="83">
        <f>VLOOKUP($A21,'Facility Detail'!$C:$T,13,FALSE)</f>
        <v>0</v>
      </c>
      <c r="J21" s="83">
        <f>VLOOKUP($A21,'Facility Detail'!$C:$T,14,FALSE)</f>
        <v>0</v>
      </c>
      <c r="K21" s="83">
        <f>VLOOKUP($A21,'Facility Detail'!$C:$T,15,FALSE)</f>
        <v>8592.2091216254576</v>
      </c>
      <c r="L21" s="83">
        <f>VLOOKUP($A21,'Facility Detail'!$C:$T,16,FALSE)</f>
        <v>1711.3916214541732</v>
      </c>
      <c r="M21" s="83">
        <f>VLOOKUP($A21,'Facility Detail'!$C:$T,17,FALSE)</f>
        <v>4891</v>
      </c>
      <c r="N21" s="355">
        <f>VLOOKUP($A21,'Facility Detail'!$C:$T,18,FALSE)</f>
        <v>4815.8058447401772</v>
      </c>
      <c r="O21" s="83">
        <f>VLOOKUP($A21,'Facility Detail'!$C:$U,19,FALSE)</f>
        <v>4236</v>
      </c>
      <c r="P21" s="83">
        <f>VLOOKUP($A21,'Facility Detail'!$C:$V,20,FALSE)</f>
        <v>4354</v>
      </c>
      <c r="R21" s="82" t="str">
        <f>A21</f>
        <v>Adams Solar</v>
      </c>
      <c r="S21" s="82" t="str">
        <f>B21</f>
        <v>Solar</v>
      </c>
      <c r="T21" s="83">
        <f>VLOOKUP($A21,'Facility Detail'!$A:$T,9,FALSE)</f>
        <v>0</v>
      </c>
      <c r="U21" s="83">
        <f>VLOOKUP($A21,'Facility Detail'!$A:$T,10,FALSE)</f>
        <v>0</v>
      </c>
      <c r="V21" s="83">
        <f>VLOOKUP($A21,'Facility Detail'!$A:$T,11,FALSE)</f>
        <v>0</v>
      </c>
      <c r="W21" s="83">
        <f>VLOOKUP($A21,'Facility Detail'!$A:$T,12,FALSE)</f>
        <v>0</v>
      </c>
      <c r="X21" s="83">
        <f>VLOOKUP($A21,'Facility Detail'!$A:$T,13,FALSE)</f>
        <v>0</v>
      </c>
      <c r="Y21" s="83">
        <f>VLOOKUP($A21,'Facility Detail'!$A:$T,14,FALSE)</f>
        <v>0</v>
      </c>
      <c r="Z21" s="83">
        <f>VLOOKUP($A21,'Facility Detail'!$A:$T,15,FALSE)</f>
        <v>0</v>
      </c>
      <c r="AA21" s="83">
        <f>VLOOKUP($A21,'Facility Detail'!$A:$T,16,FALSE)</f>
        <v>588</v>
      </c>
      <c r="AB21" s="83">
        <f>VLOOKUP($A21,'Facility Detail'!$A:$T,17,FALSE)</f>
        <v>4617.2091216254576</v>
      </c>
      <c r="AC21" s="83">
        <f>VLOOKUP($A21,'Facility Detail'!$A:$T,18,FALSE)</f>
        <v>5098.3916214541732</v>
      </c>
      <c r="AD21" s="83">
        <f>VLOOKUP($A21,'Facility Detail'!$A:$T,19,FALSE)</f>
        <v>4891</v>
      </c>
      <c r="AE21" s="83">
        <f>VLOOKUP($A21,'Facility Detail'!$A:$T,20,FALSE)</f>
        <v>4815.8058447401772</v>
      </c>
      <c r="AF21" s="83">
        <f>VLOOKUP($A21,'Facility Detail'!$A:$U,21,FALSE)</f>
        <v>4236</v>
      </c>
      <c r="AG21" s="83">
        <f>VLOOKUP($A21,'Facility Detail'!$A:$V,22,FALSE)</f>
        <v>4354</v>
      </c>
    </row>
    <row r="22" spans="1:33" ht="15" outlineLevel="1">
      <c r="A22" s="82" t="str">
        <f>'Facility Detail'!G7</f>
        <v>Bear Creek Solar</v>
      </c>
      <c r="B22" s="82" t="str">
        <f xml:space="preserve"> IF( 'Facility Detail'!I7 = "", "", 'Facility Detail'!I7 )</f>
        <v>Solar</v>
      </c>
      <c r="C22" s="83">
        <f>VLOOKUP($A22,'Facility Detail'!$C:$T,7,FALSE)</f>
        <v>0</v>
      </c>
      <c r="D22" s="83">
        <f>VLOOKUP($A22,'Facility Detail'!$C:$T,8,FALSE)</f>
        <v>0</v>
      </c>
      <c r="E22" s="83">
        <f>VLOOKUP($A22,'Facility Detail'!$C:$T,9,FALSE)</f>
        <v>0</v>
      </c>
      <c r="F22" s="83">
        <f>VLOOKUP($A22,'Facility Detail'!$C:$T,10,FALSE)</f>
        <v>0</v>
      </c>
      <c r="G22" s="83">
        <f>VLOOKUP($A22,'Facility Detail'!$C:$T,11,FALSE)</f>
        <v>0</v>
      </c>
      <c r="H22" s="83">
        <f>VLOOKUP($A22,'Facility Detail'!$C:$T,12,FALSE)</f>
        <v>0</v>
      </c>
      <c r="I22" s="83">
        <f>VLOOKUP($A22,'Facility Detail'!$C:$T,13,FALSE)</f>
        <v>0</v>
      </c>
      <c r="J22" s="83">
        <f>VLOOKUP($A22,'Facility Detail'!$C:$T,14,FALSE)</f>
        <v>0</v>
      </c>
      <c r="K22" s="83">
        <f>VLOOKUP($A22,'Facility Detail'!$C:$T,15,FALSE)</f>
        <v>9233.3730515304796</v>
      </c>
      <c r="L22" s="83">
        <f>VLOOKUP($A22,'Facility Detail'!$C:$T,16,FALSE)</f>
        <v>1861.5510081531293</v>
      </c>
      <c r="M22" s="83">
        <f>VLOOKUP($A22,'Facility Detail'!$C:$T,17,FALSE)</f>
        <v>5342</v>
      </c>
      <c r="N22" s="355">
        <f>VLOOKUP($A22,'Facility Detail'!$C:$T,18,FALSE)</f>
        <v>5024</v>
      </c>
      <c r="O22" s="83">
        <f>VLOOKUP($A22,'Facility Detail'!$C:$U,19,FALSE)</f>
        <v>4604</v>
      </c>
      <c r="P22" s="83">
        <f>VLOOKUP($A22,'Facility Detail'!$C:$V,20,FALSE)</f>
        <v>4221</v>
      </c>
      <c r="R22" s="82" t="str">
        <f t="shared" ref="R22:R88" si="16">A22</f>
        <v>Bear Creek Solar</v>
      </c>
      <c r="S22" s="82" t="str">
        <f t="shared" ref="S22:S89" si="17">B22</f>
        <v>Solar</v>
      </c>
      <c r="T22" s="83">
        <f>VLOOKUP($A22,'Facility Detail'!$A:$T,9,FALSE)</f>
        <v>0</v>
      </c>
      <c r="U22" s="83">
        <f>VLOOKUP($A22,'Facility Detail'!$A:$T,10,FALSE)</f>
        <v>0</v>
      </c>
      <c r="V22" s="83">
        <f>VLOOKUP($A22,'Facility Detail'!$A:$T,11,FALSE)</f>
        <v>0</v>
      </c>
      <c r="W22" s="83">
        <f>VLOOKUP($A22,'Facility Detail'!$A:$T,12,FALSE)</f>
        <v>0</v>
      </c>
      <c r="X22" s="83">
        <f>VLOOKUP($A22,'Facility Detail'!$A:$T,13,FALSE)</f>
        <v>0</v>
      </c>
      <c r="Y22" s="83">
        <f>VLOOKUP($A22,'Facility Detail'!$A:$T,14,FALSE)</f>
        <v>0</v>
      </c>
      <c r="Z22" s="83">
        <f>VLOOKUP($A22,'Facility Detail'!$A:$T,15,FALSE)</f>
        <v>0</v>
      </c>
      <c r="AA22" s="83">
        <f>VLOOKUP($A22,'Facility Detail'!$A:$T,16,FALSE)</f>
        <v>677</v>
      </c>
      <c r="AB22" s="83">
        <f>VLOOKUP($A22,'Facility Detail'!$A:$T,17,FALSE)</f>
        <v>5042.3730515304796</v>
      </c>
      <c r="AC22" s="83">
        <f>VLOOKUP($A22,'Facility Detail'!$A:$T,18,FALSE)</f>
        <v>5375.5510081531293</v>
      </c>
      <c r="AD22" s="83">
        <f>VLOOKUP($A22,'Facility Detail'!$A:$T,19,FALSE)</f>
        <v>5342</v>
      </c>
      <c r="AE22" s="83">
        <f>VLOOKUP($A22,'Facility Detail'!$A:$T,20,FALSE)</f>
        <v>5024</v>
      </c>
      <c r="AF22" s="83">
        <f>VLOOKUP($A22,'Facility Detail'!$A:$U,21,FALSE)</f>
        <v>4604</v>
      </c>
      <c r="AG22" s="83">
        <f>VLOOKUP($A22,'Facility Detail'!$A:$V,22,FALSE)</f>
        <v>4221</v>
      </c>
    </row>
    <row r="23" spans="1:33" ht="15">
      <c r="A23" s="82" t="str">
        <f>'Facility Detail'!G8</f>
        <v>Bennett Creek Windfarm - REC Only</v>
      </c>
      <c r="B23" s="82" t="str">
        <f xml:space="preserve"> IF( 'Facility Detail'!I8 = "", "", 'Facility Detail'!I8 )</f>
        <v>Wind</v>
      </c>
      <c r="C23" s="83">
        <f>VLOOKUP($A23,'Facility Detail'!$C:$T,7,FALSE)</f>
        <v>0</v>
      </c>
      <c r="D23" s="83">
        <f>VLOOKUP($A23,'Facility Detail'!$C:$T,8,FALSE)</f>
        <v>12259</v>
      </c>
      <c r="E23" s="83">
        <f>VLOOKUP($A23,'Facility Detail'!$C:$T,9,FALSE)</f>
        <v>0</v>
      </c>
      <c r="F23" s="83">
        <f>VLOOKUP($A23,'Facility Detail'!$C:$T,10,FALSE)</f>
        <v>0</v>
      </c>
      <c r="G23" s="83">
        <f>VLOOKUP($A23,'Facility Detail'!$C:$T,11,FALSE)</f>
        <v>0</v>
      </c>
      <c r="H23" s="83">
        <f>VLOOKUP($A23,'Facility Detail'!$C:$T,12,FALSE)</f>
        <v>8656</v>
      </c>
      <c r="I23" s="83">
        <f>VLOOKUP($A23,'Facility Detail'!$C:$T,13,FALSE)</f>
        <v>11174</v>
      </c>
      <c r="J23" s="83">
        <f>VLOOKUP($A23,'Facility Detail'!$C:$T,14,FALSE)</f>
        <v>9667</v>
      </c>
      <c r="K23" s="83">
        <f>VLOOKUP($A23,'Facility Detail'!$C:$T,15,FALSE)</f>
        <v>3216</v>
      </c>
      <c r="L23" s="83">
        <f>VLOOKUP($A23,'Facility Detail'!$C:$T,16,FALSE)</f>
        <v>0</v>
      </c>
      <c r="M23" s="83">
        <f>VLOOKUP($A23,'Facility Detail'!$C:$T,17,FALSE)</f>
        <v>0</v>
      </c>
      <c r="N23" s="355">
        <f>VLOOKUP($A23,'Facility Detail'!$C:$T,18,FALSE)</f>
        <v>0</v>
      </c>
      <c r="O23" s="83">
        <f>VLOOKUP($A23,'Facility Detail'!$C:$U,19,FALSE)</f>
        <v>0</v>
      </c>
      <c r="P23" s="83">
        <f>VLOOKUP($A23,'Facility Detail'!$C:$V,20,FALSE)</f>
        <v>0</v>
      </c>
      <c r="R23" s="82" t="str">
        <f t="shared" si="16"/>
        <v>Bennett Creek Windfarm - REC Only</v>
      </c>
      <c r="S23" s="82" t="str">
        <f t="shared" si="17"/>
        <v>Wind</v>
      </c>
      <c r="T23" s="83">
        <f>VLOOKUP($A23,'Facility Detail'!$A:$T,9,FALSE)</f>
        <v>12259</v>
      </c>
      <c r="U23" s="83">
        <f>VLOOKUP($A23,'Facility Detail'!$A:$T,10,FALSE)</f>
        <v>0</v>
      </c>
      <c r="V23" s="83">
        <f>VLOOKUP($A23,'Facility Detail'!$A:$T,11,FALSE)</f>
        <v>0</v>
      </c>
      <c r="W23" s="83">
        <f>VLOOKUP($A23,'Facility Detail'!$A:$T,12,FALSE)</f>
        <v>0</v>
      </c>
      <c r="X23" s="83">
        <f>VLOOKUP($A23,'Facility Detail'!$A:$T,13,FALSE)</f>
        <v>8656</v>
      </c>
      <c r="Y23" s="83">
        <f>VLOOKUP($A23,'Facility Detail'!$A:$T,14,FALSE)</f>
        <v>11174</v>
      </c>
      <c r="Z23" s="83">
        <f>VLOOKUP($A23,'Facility Detail'!$A:$T,15,FALSE)</f>
        <v>9667</v>
      </c>
      <c r="AA23" s="83">
        <f>VLOOKUP($A23,'Facility Detail'!$A:$T,16,FALSE)</f>
        <v>3216</v>
      </c>
      <c r="AB23" s="83">
        <f>VLOOKUP($A23,'Facility Detail'!$A:$T,17,FALSE)</f>
        <v>0</v>
      </c>
      <c r="AC23" s="83">
        <f>VLOOKUP($A23,'Facility Detail'!$A:$T,18,FALSE)</f>
        <v>0</v>
      </c>
      <c r="AD23" s="83">
        <f>VLOOKUP($A23,'Facility Detail'!$A:$T,19,FALSE)</f>
        <v>0</v>
      </c>
      <c r="AE23" s="83">
        <f>VLOOKUP($A23,'Facility Detail'!$A:$T,20,FALSE)</f>
        <v>0</v>
      </c>
      <c r="AF23" s="83">
        <f>VLOOKUP($A23,'Facility Detail'!$A:$U,21,FALSE)</f>
        <v>0</v>
      </c>
      <c r="AG23" s="83">
        <f>VLOOKUP($A23,'Facility Detail'!$A:$V,22,FALSE)</f>
        <v>0</v>
      </c>
    </row>
    <row r="24" spans="1:33" ht="15" outlineLevel="1">
      <c r="A24" s="82" t="str">
        <f>'Facility Detail'!G9</f>
        <v>Bigfork</v>
      </c>
      <c r="B24" s="82" t="str">
        <f xml:space="preserve"> IF( 'Facility Detail'!I9 = "", "", 'Facility Detail'!I9 )</f>
        <v>Water (Incremental Hydro)</v>
      </c>
      <c r="C24" s="83">
        <f>VLOOKUP($A24,'Facility Detail'!$C:$T,7,FALSE)</f>
        <v>0</v>
      </c>
      <c r="D24" s="83">
        <f>VLOOKUP($A24,'Facility Detail'!$C:$T,8,FALSE)</f>
        <v>0</v>
      </c>
      <c r="E24" s="83">
        <f>VLOOKUP($A24,'Facility Detail'!$C:$T,9,FALSE)</f>
        <v>0</v>
      </c>
      <c r="F24" s="83">
        <f>VLOOKUP($A24,'Facility Detail'!$C:$T,10,FALSE)</f>
        <v>0</v>
      </c>
      <c r="G24" s="83">
        <f>VLOOKUP($A24,'Facility Detail'!$C:$T,11,FALSE)</f>
        <v>0</v>
      </c>
      <c r="H24" s="83">
        <f>VLOOKUP($A24,'Facility Detail'!$C:$T,12,FALSE)</f>
        <v>0</v>
      </c>
      <c r="I24" s="83">
        <f>VLOOKUP($A24,'Facility Detail'!$C:$T,13,FALSE)</f>
        <v>0</v>
      </c>
      <c r="J24" s="83">
        <f>VLOOKUP($A24,'Facility Detail'!$C:$T,14,FALSE)</f>
        <v>0</v>
      </c>
      <c r="K24" s="83">
        <f>VLOOKUP($A24,'Facility Detail'!$C:$T,15,FALSE)</f>
        <v>0</v>
      </c>
      <c r="L24" s="83">
        <f>VLOOKUP($A24,'Facility Detail'!$C:$T,16,FALSE)</f>
        <v>0</v>
      </c>
      <c r="M24" s="83">
        <f>VLOOKUP($A24,'Facility Detail'!$C:$T,17,FALSE)</f>
        <v>95</v>
      </c>
      <c r="N24" s="355">
        <f>VLOOKUP($A24,'Facility Detail'!$C:$T,18,FALSE)</f>
        <v>87</v>
      </c>
      <c r="O24" s="83">
        <f>VLOOKUP($A24,'Facility Detail'!$C:$U,19,FALSE)</f>
        <v>82</v>
      </c>
      <c r="P24" s="83">
        <f>VLOOKUP($A24,'Facility Detail'!$C:$V,20,FALSE)</f>
        <v>85</v>
      </c>
      <c r="R24" s="82" t="str">
        <f t="shared" si="16"/>
        <v>Bigfork</v>
      </c>
      <c r="S24" s="82" t="str">
        <f t="shared" si="17"/>
        <v>Water (Incremental Hydro)</v>
      </c>
      <c r="T24" s="83">
        <f>VLOOKUP($A24,'Facility Detail'!$A:$T,9,FALSE)</f>
        <v>0</v>
      </c>
      <c r="U24" s="83">
        <f>VLOOKUP($A24,'Facility Detail'!$A:$T,10,FALSE)</f>
        <v>0</v>
      </c>
      <c r="V24" s="83">
        <f>VLOOKUP($A24,'Facility Detail'!$A:$T,11,FALSE)</f>
        <v>0</v>
      </c>
      <c r="W24" s="83">
        <f>VLOOKUP($A24,'Facility Detail'!$A:$T,12,FALSE)</f>
        <v>0</v>
      </c>
      <c r="X24" s="83">
        <f>VLOOKUP($A24,'Facility Detail'!$A:$T,13,FALSE)</f>
        <v>0</v>
      </c>
      <c r="Y24" s="83">
        <f>VLOOKUP($A24,'Facility Detail'!$A:$T,14,FALSE)</f>
        <v>0</v>
      </c>
      <c r="Z24" s="83">
        <f>VLOOKUP($A24,'Facility Detail'!$A:$T,15,FALSE)</f>
        <v>0</v>
      </c>
      <c r="AA24" s="83">
        <f>VLOOKUP($A24,'Facility Detail'!$A:$T,16,FALSE)</f>
        <v>0</v>
      </c>
      <c r="AB24" s="83">
        <f>VLOOKUP($A24,'Facility Detail'!$A:$T,17,FALSE)</f>
        <v>0</v>
      </c>
      <c r="AC24" s="83">
        <f>VLOOKUP($A24,'Facility Detail'!$A:$T,18,FALSE)</f>
        <v>0</v>
      </c>
      <c r="AD24" s="83">
        <f>VLOOKUP($A24,'Facility Detail'!$A:$T,19,FALSE)</f>
        <v>95</v>
      </c>
      <c r="AE24" s="83">
        <f>VLOOKUP($A24,'Facility Detail'!$A:$T,20,FALSE)</f>
        <v>87</v>
      </c>
      <c r="AF24" s="83">
        <f>VLOOKUP($A24,'Facility Detail'!$A:$U,21,FALSE)</f>
        <v>82</v>
      </c>
      <c r="AG24" s="83">
        <f>VLOOKUP($A24,'Facility Detail'!$A:$V,22,FALSE)</f>
        <v>85</v>
      </c>
    </row>
    <row r="25" spans="1:33" ht="15" outlineLevel="1">
      <c r="A25" s="82" t="str">
        <f>'Facility Detail'!G10</f>
        <v>Blundell</v>
      </c>
      <c r="B25" s="82" t="str">
        <f xml:space="preserve"> IF( 'Facility Detail'!I10 = "", "", 'Facility Detail'!I10 )</f>
        <v>Geothermal</v>
      </c>
      <c r="C25" s="83">
        <f>VLOOKUP($A25,'Facility Detail'!$C:$T,7,FALSE)</f>
        <v>0</v>
      </c>
      <c r="D25" s="83">
        <f>VLOOKUP($A25,'Facility Detail'!$C:$T,8,FALSE)</f>
        <v>0</v>
      </c>
      <c r="E25" s="83">
        <f>VLOOKUP($A25,'Facility Detail'!$C:$T,9,FALSE)</f>
        <v>0</v>
      </c>
      <c r="F25" s="83">
        <f>VLOOKUP($A25,'Facility Detail'!$C:$T,10,FALSE)</f>
        <v>0</v>
      </c>
      <c r="G25" s="83">
        <f>VLOOKUP($A25,'Facility Detail'!$C:$T,11,FALSE)</f>
        <v>0</v>
      </c>
      <c r="H25" s="83">
        <f>VLOOKUP($A25,'Facility Detail'!$C:$T,12,FALSE)</f>
        <v>0</v>
      </c>
      <c r="I25" s="83">
        <f>VLOOKUP($A25,'Facility Detail'!$C:$T,13,FALSE)</f>
        <v>0</v>
      </c>
      <c r="J25" s="83">
        <f>VLOOKUP($A25,'Facility Detail'!$C:$T,14,FALSE)</f>
        <v>0</v>
      </c>
      <c r="K25" s="83">
        <f>VLOOKUP($A25,'Facility Detail'!$C:$T,15,FALSE)</f>
        <v>0</v>
      </c>
      <c r="L25" s="83">
        <f>VLOOKUP($A25,'Facility Detail'!$C:$T,16,FALSE)</f>
        <v>0</v>
      </c>
      <c r="M25" s="83">
        <f>VLOOKUP($A25,'Facility Detail'!$C:$T,17,FALSE)</f>
        <v>11582</v>
      </c>
      <c r="N25" s="355">
        <f>VLOOKUP($A25,'Facility Detail'!$C:$T,18,FALSE)</f>
        <v>14117</v>
      </c>
      <c r="O25" s="83">
        <f>VLOOKUP($A25,'Facility Detail'!$C:$U,19,FALSE)</f>
        <v>13086</v>
      </c>
      <c r="P25" s="83">
        <f>VLOOKUP($A25,'Facility Detail'!$C:$V,20,FALSE)</f>
        <v>15101</v>
      </c>
      <c r="R25" s="82" t="str">
        <f t="shared" si="16"/>
        <v>Blundell</v>
      </c>
      <c r="S25" s="82" t="str">
        <f t="shared" si="17"/>
        <v>Geothermal</v>
      </c>
      <c r="T25" s="83">
        <f>VLOOKUP($A25,'Facility Detail'!$A:$T,9,FALSE)</f>
        <v>0</v>
      </c>
      <c r="U25" s="83">
        <f>VLOOKUP($A25,'Facility Detail'!$A:$T,10,FALSE)</f>
        <v>0</v>
      </c>
      <c r="V25" s="83">
        <f>VLOOKUP($A25,'Facility Detail'!$A:$T,11,FALSE)</f>
        <v>0</v>
      </c>
      <c r="W25" s="83">
        <f>VLOOKUP($A25,'Facility Detail'!$A:$T,12,FALSE)</f>
        <v>0</v>
      </c>
      <c r="X25" s="83">
        <f>VLOOKUP($A25,'Facility Detail'!$A:$T,13,FALSE)</f>
        <v>0</v>
      </c>
      <c r="Y25" s="83">
        <f>VLOOKUP($A25,'Facility Detail'!$A:$T,14,FALSE)</f>
        <v>0</v>
      </c>
      <c r="Z25" s="83">
        <f>VLOOKUP($A25,'Facility Detail'!$A:$T,15,FALSE)</f>
        <v>0</v>
      </c>
      <c r="AA25" s="83">
        <f>VLOOKUP($A25,'Facility Detail'!$A:$T,16,FALSE)</f>
        <v>0</v>
      </c>
      <c r="AB25" s="83">
        <f>VLOOKUP($A25,'Facility Detail'!$A:$T,17,FALSE)</f>
        <v>0</v>
      </c>
      <c r="AC25" s="83">
        <f>VLOOKUP($A25,'Facility Detail'!$A:$T,18,FALSE)</f>
        <v>0</v>
      </c>
      <c r="AD25" s="83">
        <f>VLOOKUP($A25,'Facility Detail'!$A:$T,19,FALSE)</f>
        <v>11582</v>
      </c>
      <c r="AE25" s="83">
        <f>VLOOKUP($A25,'Facility Detail'!$A:$T,20,FALSE)</f>
        <v>14117</v>
      </c>
      <c r="AF25" s="83">
        <f>VLOOKUP($A25,'Facility Detail'!$A:$U,21,FALSE)</f>
        <v>13086</v>
      </c>
      <c r="AG25" s="83">
        <f>VLOOKUP($A25,'Facility Detail'!$A:$V,22,FALSE)</f>
        <v>15101</v>
      </c>
    </row>
    <row r="26" spans="1:33" ht="15" outlineLevel="1">
      <c r="A26" s="82" t="str">
        <f>'Facility Detail'!G11</f>
        <v>Blundell II</v>
      </c>
      <c r="B26" s="82" t="str">
        <f xml:space="preserve"> IF( 'Facility Detail'!I11 = "", "", 'Facility Detail'!I11 )</f>
        <v>Geothermal</v>
      </c>
      <c r="C26" s="83">
        <f>VLOOKUP($A26,'Facility Detail'!$C:$T,7,FALSE)</f>
        <v>0</v>
      </c>
      <c r="D26" s="83">
        <f>VLOOKUP($A26,'Facility Detail'!$C:$T,8,FALSE)</f>
        <v>0</v>
      </c>
      <c r="E26" s="83">
        <f>VLOOKUP($A26,'Facility Detail'!$C:$T,9,FALSE)</f>
        <v>0</v>
      </c>
      <c r="F26" s="83">
        <f>VLOOKUP($A26,'Facility Detail'!$C:$T,10,FALSE)</f>
        <v>0</v>
      </c>
      <c r="G26" s="83">
        <f>VLOOKUP($A26,'Facility Detail'!$C:$T,11,FALSE)</f>
        <v>0</v>
      </c>
      <c r="H26" s="83">
        <f>VLOOKUP($A26,'Facility Detail'!$C:$T,12,FALSE)</f>
        <v>0</v>
      </c>
      <c r="I26" s="83">
        <f>VLOOKUP($A26,'Facility Detail'!$C:$T,13,FALSE)</f>
        <v>0</v>
      </c>
      <c r="J26" s="83">
        <f>VLOOKUP($A26,'Facility Detail'!$C:$T,14,FALSE)</f>
        <v>0</v>
      </c>
      <c r="K26" s="83">
        <f>VLOOKUP($A26,'Facility Detail'!$C:$T,15,FALSE)</f>
        <v>0</v>
      </c>
      <c r="L26" s="83">
        <f>VLOOKUP($A26,'Facility Detail'!$C:$T,16,FALSE)</f>
        <v>0</v>
      </c>
      <c r="M26" s="83">
        <f>VLOOKUP($A26,'Facility Detail'!$C:$T,17,FALSE)</f>
        <v>5252</v>
      </c>
      <c r="N26" s="355">
        <f>VLOOKUP($A26,'Facility Detail'!$C:$T,18,FALSE)</f>
        <v>6522</v>
      </c>
      <c r="O26" s="83">
        <f>VLOOKUP($A26,'Facility Detail'!$C:$U,19,FALSE)</f>
        <v>6121</v>
      </c>
      <c r="P26" s="83">
        <f>VLOOKUP($A26,'Facility Detail'!$C:$V,20,FALSE)</f>
        <v>5712</v>
      </c>
      <c r="R26" s="82" t="str">
        <f t="shared" si="16"/>
        <v>Blundell II</v>
      </c>
      <c r="S26" s="82" t="str">
        <f t="shared" si="17"/>
        <v>Geothermal</v>
      </c>
      <c r="T26" s="83">
        <f>VLOOKUP($A26,'Facility Detail'!$A:$T,9,FALSE)</f>
        <v>0</v>
      </c>
      <c r="U26" s="83">
        <f>VLOOKUP($A26,'Facility Detail'!$A:$T,10,FALSE)</f>
        <v>0</v>
      </c>
      <c r="V26" s="83">
        <f>VLOOKUP($A26,'Facility Detail'!$A:$T,11,FALSE)</f>
        <v>0</v>
      </c>
      <c r="W26" s="83">
        <f>VLOOKUP($A26,'Facility Detail'!$A:$T,12,FALSE)</f>
        <v>0</v>
      </c>
      <c r="X26" s="83">
        <f>VLOOKUP($A26,'Facility Detail'!$A:$T,13,FALSE)</f>
        <v>0</v>
      </c>
      <c r="Y26" s="83">
        <f>VLOOKUP($A26,'Facility Detail'!$A:$T,14,FALSE)</f>
        <v>0</v>
      </c>
      <c r="Z26" s="83">
        <f>VLOOKUP($A26,'Facility Detail'!$A:$T,15,FALSE)</f>
        <v>0</v>
      </c>
      <c r="AA26" s="83">
        <f>VLOOKUP($A26,'Facility Detail'!$A:$T,16,FALSE)</f>
        <v>0</v>
      </c>
      <c r="AB26" s="83">
        <f>VLOOKUP($A26,'Facility Detail'!$A:$T,17,FALSE)</f>
        <v>0</v>
      </c>
      <c r="AC26" s="83">
        <f>VLOOKUP($A26,'Facility Detail'!$A:$T,18,FALSE)</f>
        <v>0</v>
      </c>
      <c r="AD26" s="83">
        <f>VLOOKUP($A26,'Facility Detail'!$A:$T,19,FALSE)</f>
        <v>5252</v>
      </c>
      <c r="AE26" s="83">
        <f>VLOOKUP($A26,'Facility Detail'!$A:$T,20,FALSE)</f>
        <v>6522</v>
      </c>
      <c r="AF26" s="83">
        <f>VLOOKUP($A26,'Facility Detail'!$A:$U,21,FALSE)</f>
        <v>6121</v>
      </c>
      <c r="AG26" s="83">
        <f>VLOOKUP($A26,'Facility Detail'!$A:$V,22,FALSE)</f>
        <v>5712</v>
      </c>
    </row>
    <row r="27" spans="1:33" ht="15" outlineLevel="1">
      <c r="A27" s="82" t="str">
        <f>'Facility Detail'!G12</f>
        <v>Bly Solar</v>
      </c>
      <c r="B27" s="82" t="str">
        <f xml:space="preserve"> IF( 'Facility Detail'!I12 = "", "", 'Facility Detail'!I12 )</f>
        <v>Solar</v>
      </c>
      <c r="C27" s="83">
        <f>VLOOKUP($A27,'Facility Detail'!$C:$T,7,FALSE)</f>
        <v>0</v>
      </c>
      <c r="D27" s="83">
        <f>VLOOKUP($A27,'Facility Detail'!$C:$T,8,FALSE)</f>
        <v>0</v>
      </c>
      <c r="E27" s="83">
        <f>VLOOKUP($A27,'Facility Detail'!$C:$T,9,FALSE)</f>
        <v>0</v>
      </c>
      <c r="F27" s="83">
        <f>VLOOKUP($A27,'Facility Detail'!$C:$T,10,FALSE)</f>
        <v>0</v>
      </c>
      <c r="G27" s="83">
        <f>VLOOKUP($A27,'Facility Detail'!$C:$T,11,FALSE)</f>
        <v>0</v>
      </c>
      <c r="H27" s="83">
        <f>VLOOKUP($A27,'Facility Detail'!$C:$T,12,FALSE)</f>
        <v>0</v>
      </c>
      <c r="I27" s="83">
        <f>VLOOKUP($A27,'Facility Detail'!$C:$T,13,FALSE)</f>
        <v>0</v>
      </c>
      <c r="J27" s="83">
        <f>VLOOKUP($A27,'Facility Detail'!$C:$T,14,FALSE)</f>
        <v>0</v>
      </c>
      <c r="K27" s="83">
        <f>VLOOKUP($A27,'Facility Detail'!$C:$T,15,FALSE)</f>
        <v>7063.7063072262026</v>
      </c>
      <c r="L27" s="83">
        <f>VLOOKUP($A27,'Facility Detail'!$C:$T,16,FALSE)</f>
        <v>1670.6933189007532</v>
      </c>
      <c r="M27" s="83">
        <f>VLOOKUP($A27,'Facility Detail'!$C:$T,17,FALSE)</f>
        <v>4569</v>
      </c>
      <c r="N27" s="355">
        <f>VLOOKUP($A27,'Facility Detail'!$C:$T,18,FALSE)</f>
        <v>4421</v>
      </c>
      <c r="O27" s="83">
        <f>VLOOKUP($A27,'Facility Detail'!$C:$U,19,FALSE)</f>
        <v>3847</v>
      </c>
      <c r="P27" s="83">
        <f>VLOOKUP($A27,'Facility Detail'!$C:$V,20,FALSE)</f>
        <v>3510</v>
      </c>
      <c r="R27" s="82" t="str">
        <f t="shared" si="16"/>
        <v>Bly Solar</v>
      </c>
      <c r="S27" s="82" t="str">
        <f t="shared" si="17"/>
        <v>Solar</v>
      </c>
      <c r="T27" s="83">
        <f>VLOOKUP($A27,'Facility Detail'!$A:$T,9,FALSE)</f>
        <v>0</v>
      </c>
      <c r="U27" s="83">
        <f>VLOOKUP($A27,'Facility Detail'!$A:$T,10,FALSE)</f>
        <v>0</v>
      </c>
      <c r="V27" s="83">
        <f>VLOOKUP($A27,'Facility Detail'!$A:$T,11,FALSE)</f>
        <v>0</v>
      </c>
      <c r="W27" s="83">
        <f>VLOOKUP($A27,'Facility Detail'!$A:$T,12,FALSE)</f>
        <v>0</v>
      </c>
      <c r="X27" s="83">
        <f>VLOOKUP($A27,'Facility Detail'!$A:$T,13,FALSE)</f>
        <v>0</v>
      </c>
      <c r="Y27" s="83">
        <f>VLOOKUP($A27,'Facility Detail'!$A:$T,14,FALSE)</f>
        <v>0</v>
      </c>
      <c r="Z27" s="83">
        <f>VLOOKUP($A27,'Facility Detail'!$A:$T,15,FALSE)</f>
        <v>0</v>
      </c>
      <c r="AA27" s="83">
        <f>VLOOKUP($A27,'Facility Detail'!$A:$T,16,FALSE)</f>
        <v>129</v>
      </c>
      <c r="AB27" s="83">
        <f>VLOOKUP($A27,'Facility Detail'!$A:$T,17,FALSE)</f>
        <v>4011.7063072262031</v>
      </c>
      <c r="AC27" s="83">
        <f>VLOOKUP($A27,'Facility Detail'!$A:$T,18,FALSE)</f>
        <v>4593.6933189007532</v>
      </c>
      <c r="AD27" s="83">
        <f>VLOOKUP($A27,'Facility Detail'!$A:$T,19,FALSE)</f>
        <v>4569</v>
      </c>
      <c r="AE27" s="83">
        <f>VLOOKUP($A27,'Facility Detail'!$A:$T,20,FALSE)</f>
        <v>4421</v>
      </c>
      <c r="AF27" s="83">
        <f>VLOOKUP($A27,'Facility Detail'!$A:$U,21,FALSE)</f>
        <v>3847</v>
      </c>
      <c r="AG27" s="83">
        <f>VLOOKUP($A27,'Facility Detail'!$A:$V,22,FALSE)</f>
        <v>3510</v>
      </c>
    </row>
    <row r="28" spans="1:33" ht="15" outlineLevel="1">
      <c r="A28" s="82" t="str">
        <f>'Facility Detail'!G13</f>
        <v>Campbell Hill</v>
      </c>
      <c r="B28" s="82" t="str">
        <f xml:space="preserve"> IF( 'Facility Detail'!I13 = "", "", 'Facility Detail'!I13 )</f>
        <v>Wind</v>
      </c>
      <c r="C28" s="83">
        <f>VLOOKUP($A28,'Facility Detail'!$C:$T,7,FALSE)</f>
        <v>0</v>
      </c>
      <c r="D28" s="83">
        <f>VLOOKUP($A28,'Facility Detail'!$C:$T,8,FALSE)</f>
        <v>0</v>
      </c>
      <c r="E28" s="83">
        <f>VLOOKUP($A28,'Facility Detail'!$C:$T,9,FALSE)</f>
        <v>0</v>
      </c>
      <c r="F28" s="83">
        <f>VLOOKUP($A28,'Facility Detail'!$C:$T,10,FALSE)</f>
        <v>0</v>
      </c>
      <c r="G28" s="83">
        <f>VLOOKUP($A28,'Facility Detail'!$C:$T,11,FALSE)</f>
        <v>0</v>
      </c>
      <c r="H28" s="83">
        <f>VLOOKUP($A28,'Facility Detail'!$C:$T,12,FALSE)</f>
        <v>50956</v>
      </c>
      <c r="I28" s="83">
        <f>VLOOKUP($A28,'Facility Detail'!$C:$T,13,FALSE)</f>
        <v>0</v>
      </c>
      <c r="J28" s="83">
        <f>VLOOKUP($A28,'Facility Detail'!$C:$T,14,FALSE)</f>
        <v>49754</v>
      </c>
      <c r="K28" s="83">
        <f>VLOOKUP($A28,'Facility Detail'!$C:$T,15,FALSE)</f>
        <v>11268.704699476382</v>
      </c>
      <c r="L28" s="83">
        <f>VLOOKUP($A28,'Facility Detail'!$C:$T,16,FALSE)</f>
        <v>47865.574571658581</v>
      </c>
      <c r="M28" s="83">
        <f>VLOOKUP($A28,'Facility Detail'!$C:$T,17,FALSE)</f>
        <v>4026</v>
      </c>
      <c r="N28" s="355">
        <f>VLOOKUP($A28,'Facility Detail'!$C:$T,18,FALSE)</f>
        <v>25017</v>
      </c>
      <c r="O28" s="83">
        <f>VLOOKUP($A28,'Facility Detail'!$C:$U,19,FALSE)</f>
        <v>22910</v>
      </c>
      <c r="P28" s="83">
        <f>VLOOKUP($A28,'Facility Detail'!$C:$V,20,FALSE)</f>
        <v>24061</v>
      </c>
      <c r="R28" s="82" t="str">
        <f t="shared" si="16"/>
        <v>Campbell Hill</v>
      </c>
      <c r="S28" s="82" t="str">
        <f t="shared" si="17"/>
        <v>Wind</v>
      </c>
      <c r="T28" s="83">
        <f>VLOOKUP($A28,'Facility Detail'!$A:$T,9,FALSE)</f>
        <v>0</v>
      </c>
      <c r="U28" s="83">
        <f>VLOOKUP($A28,'Facility Detail'!$A:$T,10,FALSE)</f>
        <v>0</v>
      </c>
      <c r="V28" s="83">
        <f>VLOOKUP($A28,'Facility Detail'!$A:$T,11,FALSE)</f>
        <v>0</v>
      </c>
      <c r="W28" s="83">
        <f>VLOOKUP($A28,'Facility Detail'!$A:$T,12,FALSE)</f>
        <v>0</v>
      </c>
      <c r="X28" s="83">
        <f>VLOOKUP($A28,'Facility Detail'!$A:$T,13,FALSE)</f>
        <v>23680</v>
      </c>
      <c r="Y28" s="83">
        <f>VLOOKUP($A28,'Facility Detail'!$A:$T,14,FALSE)</f>
        <v>27276</v>
      </c>
      <c r="Z28" s="83">
        <f>VLOOKUP($A28,'Facility Detail'!$A:$T,15,FALSE)</f>
        <v>25187</v>
      </c>
      <c r="AA28" s="83">
        <f>VLOOKUP($A28,'Facility Detail'!$A:$T,16,FALSE)</f>
        <v>24567</v>
      </c>
      <c r="AB28" s="83">
        <f>VLOOKUP($A28,'Facility Detail'!$A:$T,17,FALSE)</f>
        <v>11268.704699476382</v>
      </c>
      <c r="AC28" s="83">
        <f>VLOOKUP($A28,'Facility Detail'!$A:$T,18,FALSE)</f>
        <v>27865.574571658584</v>
      </c>
      <c r="AD28" s="83">
        <f>VLOOKUP($A28,'Facility Detail'!$A:$T,19,FALSE)</f>
        <v>24026</v>
      </c>
      <c r="AE28" s="83">
        <f>VLOOKUP($A28,'Facility Detail'!$A:$T,20,FALSE)</f>
        <v>25017</v>
      </c>
      <c r="AF28" s="83">
        <f>VLOOKUP($A28,'Facility Detail'!$A:$U,21,FALSE)</f>
        <v>22910</v>
      </c>
      <c r="AG28" s="83">
        <f>VLOOKUP($A28,'Facility Detail'!$A:$V,22,FALSE)</f>
        <v>24061</v>
      </c>
    </row>
    <row r="29" spans="1:33" ht="15" outlineLevel="1">
      <c r="A29" s="82" t="s">
        <v>328</v>
      </c>
      <c r="B29" s="82" t="s">
        <v>107</v>
      </c>
      <c r="C29" s="83"/>
      <c r="D29" s="83"/>
      <c r="E29" s="83"/>
      <c r="F29" s="83"/>
      <c r="G29" s="83"/>
      <c r="H29" s="83"/>
      <c r="I29" s="83"/>
      <c r="J29" s="83"/>
      <c r="K29" s="83"/>
      <c r="L29" s="83"/>
      <c r="M29" s="83"/>
      <c r="N29" s="355"/>
      <c r="O29" s="83"/>
      <c r="P29" s="83">
        <f>VLOOKUP($A29,'Facility Detail'!$C:$V,20,FALSE)</f>
        <v>16753</v>
      </c>
      <c r="R29" s="82" t="str">
        <f>A29</f>
        <v>Cedar Creek Wind</v>
      </c>
      <c r="S29" s="82" t="str">
        <f t="shared" si="17"/>
        <v>Wind</v>
      </c>
      <c r="T29" s="83"/>
      <c r="U29" s="83"/>
      <c r="V29" s="83"/>
      <c r="W29" s="83"/>
      <c r="X29" s="83"/>
      <c r="Y29" s="83"/>
      <c r="Z29" s="83"/>
      <c r="AA29" s="83"/>
      <c r="AB29" s="83"/>
      <c r="AC29" s="83"/>
      <c r="AD29" s="83"/>
      <c r="AE29" s="83"/>
      <c r="AF29" s="83"/>
      <c r="AG29" s="83">
        <f>VLOOKUP($A29,'Facility Detail'!$A:$V,22,FALSE)</f>
        <v>16753</v>
      </c>
    </row>
    <row r="30" spans="1:33" ht="15" outlineLevel="1">
      <c r="A30" s="82" t="str">
        <f>'Facility Detail'!G15</f>
        <v>Cedar Springs Wind I</v>
      </c>
      <c r="B30" s="82" t="str">
        <f xml:space="preserve"> IF( 'Facility Detail'!I15 = "", "", 'Facility Detail'!I15 )</f>
        <v>Wind</v>
      </c>
      <c r="C30" s="83">
        <f>VLOOKUP($A30,'Facility Detail'!$C:$T,7,FALSE)</f>
        <v>0</v>
      </c>
      <c r="D30" s="83">
        <f>VLOOKUP($A30,'Facility Detail'!$C:$T,8,FALSE)</f>
        <v>0</v>
      </c>
      <c r="E30" s="83">
        <f>VLOOKUP($A30,'Facility Detail'!$C:$T,9,FALSE)</f>
        <v>0</v>
      </c>
      <c r="F30" s="83">
        <f>VLOOKUP($A30,'Facility Detail'!$C:$T,10,FALSE)</f>
        <v>0</v>
      </c>
      <c r="G30" s="83">
        <f>VLOOKUP($A30,'Facility Detail'!$C:$T,11,FALSE)</f>
        <v>0</v>
      </c>
      <c r="H30" s="83">
        <f>VLOOKUP($A30,'Facility Detail'!$C:$T,12,FALSE)</f>
        <v>0</v>
      </c>
      <c r="I30" s="83">
        <f>VLOOKUP($A30,'Facility Detail'!$C:$T,13,FALSE)</f>
        <v>0</v>
      </c>
      <c r="J30" s="83">
        <f>VLOOKUP($A30,'Facility Detail'!$C:$T,14,FALSE)</f>
        <v>0</v>
      </c>
      <c r="K30" s="83">
        <f>VLOOKUP($A30,'Facility Detail'!$C:$T,15,FALSE)</f>
        <v>0</v>
      </c>
      <c r="L30" s="83">
        <f>VLOOKUP($A30,'Facility Detail'!$C:$T,16,FALSE)</f>
        <v>20000</v>
      </c>
      <c r="M30" s="83">
        <f>VLOOKUP($A30,'Facility Detail'!$C:$T,17,FALSE)</f>
        <v>40735</v>
      </c>
      <c r="N30" s="355">
        <f>VLOOKUP($A30,'Facility Detail'!$C:$T,18,FALSE)</f>
        <v>64651</v>
      </c>
      <c r="O30" s="83">
        <f>VLOOKUP($A30,'Facility Detail'!$C:$U,19,FALSE)</f>
        <v>59089</v>
      </c>
      <c r="P30" s="83">
        <f>VLOOKUP($A30,'Facility Detail'!$C:$V,20,FALSE)</f>
        <v>62347</v>
      </c>
      <c r="R30" s="82" t="str">
        <f t="shared" si="16"/>
        <v>Cedar Springs Wind I</v>
      </c>
      <c r="S30" s="82" t="str">
        <f t="shared" si="17"/>
        <v>Wind</v>
      </c>
      <c r="T30" s="83">
        <f>VLOOKUP($A30,'Facility Detail'!$A:$T,9,FALSE)</f>
        <v>0</v>
      </c>
      <c r="U30" s="83">
        <f>VLOOKUP($A30,'Facility Detail'!$A:$T,10,FALSE)</f>
        <v>0</v>
      </c>
      <c r="V30" s="83">
        <f>VLOOKUP($A30,'Facility Detail'!$A:$T,11,FALSE)</f>
        <v>0</v>
      </c>
      <c r="W30" s="83">
        <f>VLOOKUP($A30,'Facility Detail'!$A:$T,12,FALSE)</f>
        <v>0</v>
      </c>
      <c r="X30" s="83">
        <f>VLOOKUP($A30,'Facility Detail'!$A:$T,13,FALSE)</f>
        <v>0</v>
      </c>
      <c r="Y30" s="83">
        <f>VLOOKUP($A30,'Facility Detail'!$A:$T,14,FALSE)</f>
        <v>0</v>
      </c>
      <c r="Z30" s="83">
        <f>VLOOKUP($A30,'Facility Detail'!$A:$T,15,FALSE)</f>
        <v>0</v>
      </c>
      <c r="AA30" s="83">
        <f>VLOOKUP($A30,'Facility Detail'!$A:$T,16,FALSE)</f>
        <v>0</v>
      </c>
      <c r="AB30" s="83">
        <f>VLOOKUP($A30,'Facility Detail'!$A:$T,17,FALSE)</f>
        <v>0</v>
      </c>
      <c r="AC30" s="83">
        <f>VLOOKUP($A30,'Facility Detail'!$A:$T,18,FALSE)</f>
        <v>0</v>
      </c>
      <c r="AD30" s="83">
        <f>VLOOKUP($A30,'Facility Detail'!$A:$T,19,FALSE)</f>
        <v>60735</v>
      </c>
      <c r="AE30" s="83">
        <f>VLOOKUP($A30,'Facility Detail'!$A:$T,20,FALSE)</f>
        <v>64651</v>
      </c>
      <c r="AF30" s="83">
        <f>VLOOKUP($A30,'Facility Detail'!$A:$U,21,FALSE)</f>
        <v>59089</v>
      </c>
      <c r="AG30" s="83">
        <f>VLOOKUP($A30,'Facility Detail'!$A:$V,22,FALSE)</f>
        <v>62347</v>
      </c>
    </row>
    <row r="31" spans="1:33" ht="15" outlineLevel="1">
      <c r="A31" s="82" t="str">
        <f>'Facility Detail'!G16</f>
        <v>Cedar Springs Wind II</v>
      </c>
      <c r="B31" s="82" t="str">
        <f xml:space="preserve"> IF( 'Facility Detail'!I16 = "", "", 'Facility Detail'!I16 )</f>
        <v>Wind</v>
      </c>
      <c r="C31" s="83">
        <f>VLOOKUP($A31,'Facility Detail'!$C:$T,7,FALSE)</f>
        <v>0</v>
      </c>
      <c r="D31" s="83">
        <f>VLOOKUP($A31,'Facility Detail'!$C:$T,8,FALSE)</f>
        <v>0</v>
      </c>
      <c r="E31" s="83">
        <f>VLOOKUP($A31,'Facility Detail'!$C:$T,9,FALSE)</f>
        <v>0</v>
      </c>
      <c r="F31" s="83">
        <f>VLOOKUP($A31,'Facility Detail'!$C:$T,10,FALSE)</f>
        <v>0</v>
      </c>
      <c r="G31" s="83">
        <f>VLOOKUP($A31,'Facility Detail'!$C:$T,11,FALSE)</f>
        <v>0</v>
      </c>
      <c r="H31" s="83">
        <f>VLOOKUP($A31,'Facility Detail'!$C:$T,12,FALSE)</f>
        <v>0</v>
      </c>
      <c r="I31" s="83">
        <f>VLOOKUP($A31,'Facility Detail'!$C:$T,13,FALSE)</f>
        <v>0</v>
      </c>
      <c r="J31" s="83">
        <f>VLOOKUP($A31,'Facility Detail'!$C:$T,14,FALSE)</f>
        <v>0</v>
      </c>
      <c r="K31" s="83">
        <f>VLOOKUP($A31,'Facility Detail'!$C:$T,15,FALSE)</f>
        <v>0</v>
      </c>
      <c r="L31" s="83">
        <f>VLOOKUP($A31,'Facility Detail'!$C:$T,16,FALSE)</f>
        <v>20000</v>
      </c>
      <c r="M31" s="83">
        <f>VLOOKUP($A31,'Facility Detail'!$C:$T,17,FALSE)</f>
        <v>33403</v>
      </c>
      <c r="N31" s="355">
        <f>VLOOKUP($A31,'Facility Detail'!$C:$T,18,FALSE)</f>
        <v>47520</v>
      </c>
      <c r="O31" s="83">
        <f>VLOOKUP($A31,'Facility Detail'!$C:$U,19,FALSE)</f>
        <v>44955</v>
      </c>
      <c r="P31" s="83">
        <f>VLOOKUP($A31,'Facility Detail'!$C:$V,20,FALSE)</f>
        <v>62347</v>
      </c>
      <c r="R31" s="82" t="str">
        <f t="shared" si="16"/>
        <v>Cedar Springs Wind II</v>
      </c>
      <c r="S31" s="82" t="str">
        <f t="shared" si="17"/>
        <v>Wind</v>
      </c>
      <c r="T31" s="83">
        <f>VLOOKUP($A31,'Facility Detail'!$A:$T,9,FALSE)</f>
        <v>0</v>
      </c>
      <c r="U31" s="83">
        <f>VLOOKUP($A31,'Facility Detail'!$A:$T,10,FALSE)</f>
        <v>0</v>
      </c>
      <c r="V31" s="83">
        <f>VLOOKUP($A31,'Facility Detail'!$A:$T,11,FALSE)</f>
        <v>0</v>
      </c>
      <c r="W31" s="83">
        <f>VLOOKUP($A31,'Facility Detail'!$A:$T,12,FALSE)</f>
        <v>0</v>
      </c>
      <c r="X31" s="83">
        <f>VLOOKUP($A31,'Facility Detail'!$A:$T,13,FALSE)</f>
        <v>0</v>
      </c>
      <c r="Y31" s="83">
        <f>VLOOKUP($A31,'Facility Detail'!$A:$T,14,FALSE)</f>
        <v>0</v>
      </c>
      <c r="Z31" s="83">
        <f>VLOOKUP($A31,'Facility Detail'!$A:$T,15,FALSE)</f>
        <v>0</v>
      </c>
      <c r="AA31" s="83">
        <f>VLOOKUP($A31,'Facility Detail'!$A:$T,16,FALSE)</f>
        <v>0</v>
      </c>
      <c r="AB31" s="83">
        <f>VLOOKUP($A31,'Facility Detail'!$A:$T,17,FALSE)</f>
        <v>0</v>
      </c>
      <c r="AC31" s="83">
        <f>VLOOKUP($A31,'Facility Detail'!$A:$T,18,FALSE)</f>
        <v>0</v>
      </c>
      <c r="AD31" s="83">
        <f>VLOOKUP($A31,'Facility Detail'!$A:$T,19,FALSE)</f>
        <v>53403</v>
      </c>
      <c r="AE31" s="83">
        <f>VLOOKUP($A31,'Facility Detail'!$A:$T,20,FALSE)</f>
        <v>47520</v>
      </c>
      <c r="AF31" s="83">
        <f>VLOOKUP($A31,'Facility Detail'!$A:$U,21,FALSE)</f>
        <v>44955</v>
      </c>
      <c r="AG31" s="83">
        <f>VLOOKUP($A31,'Facility Detail'!$A:$V,22,FALSE)</f>
        <v>62347</v>
      </c>
    </row>
    <row r="32" spans="1:33" ht="15" outlineLevel="1">
      <c r="A32" s="82" t="str">
        <f>'Facility Detail'!G17</f>
        <v>Cedar Springs Wind III</v>
      </c>
      <c r="B32" s="82" t="str">
        <f xml:space="preserve"> IF( 'Facility Detail'!I17 = "", "", 'Facility Detail'!I17 )</f>
        <v>Wind</v>
      </c>
      <c r="C32" s="83">
        <f>VLOOKUP($A32,'Facility Detail'!$C:$T,7,FALSE)</f>
        <v>0</v>
      </c>
      <c r="D32" s="83">
        <f>VLOOKUP($A32,'Facility Detail'!$C:$T,8,FALSE)</f>
        <v>0</v>
      </c>
      <c r="E32" s="83">
        <f>VLOOKUP($A32,'Facility Detail'!$C:$T,9,FALSE)</f>
        <v>0</v>
      </c>
      <c r="F32" s="83">
        <f>VLOOKUP($A32,'Facility Detail'!$C:$T,10,FALSE)</f>
        <v>0</v>
      </c>
      <c r="G32" s="83">
        <f>VLOOKUP($A32,'Facility Detail'!$C:$T,11,FALSE)</f>
        <v>0</v>
      </c>
      <c r="H32" s="83">
        <f>VLOOKUP($A32,'Facility Detail'!$C:$T,12,FALSE)</f>
        <v>0</v>
      </c>
      <c r="I32" s="83">
        <f>VLOOKUP($A32,'Facility Detail'!$C:$T,13,FALSE)</f>
        <v>0</v>
      </c>
      <c r="J32" s="83">
        <f>VLOOKUP($A32,'Facility Detail'!$C:$T,14,FALSE)</f>
        <v>0</v>
      </c>
      <c r="K32" s="83">
        <f>VLOOKUP($A32,'Facility Detail'!$C:$T,15,FALSE)</f>
        <v>0</v>
      </c>
      <c r="L32" s="83">
        <f>VLOOKUP($A32,'Facility Detail'!$C:$T,16,FALSE)</f>
        <v>0</v>
      </c>
      <c r="M32" s="83">
        <f>VLOOKUP($A32,'Facility Detail'!$C:$T,17,FALSE)</f>
        <v>42081</v>
      </c>
      <c r="N32" s="355">
        <f>VLOOKUP($A32,'Facility Detail'!$C:$T,18,FALSE)</f>
        <v>44738</v>
      </c>
      <c r="O32" s="83">
        <f>VLOOKUP($A32,'Facility Detail'!$C:$U,19,FALSE)</f>
        <v>41883</v>
      </c>
      <c r="P32" s="83">
        <f>VLOOKUP($A32,'Facility Detail'!$C:$V,20,FALSE)</f>
        <v>37455</v>
      </c>
      <c r="R32" s="82" t="str">
        <f t="shared" si="16"/>
        <v>Cedar Springs Wind III</v>
      </c>
      <c r="S32" s="82" t="str">
        <f t="shared" si="17"/>
        <v>Wind</v>
      </c>
      <c r="T32" s="83">
        <f>VLOOKUP($A32,'Facility Detail'!$A:$T,9,FALSE)</f>
        <v>0</v>
      </c>
      <c r="U32" s="83">
        <f>VLOOKUP($A32,'Facility Detail'!$A:$T,10,FALSE)</f>
        <v>0</v>
      </c>
      <c r="V32" s="83">
        <f>VLOOKUP($A32,'Facility Detail'!$A:$T,11,FALSE)</f>
        <v>0</v>
      </c>
      <c r="W32" s="83">
        <f>VLOOKUP($A32,'Facility Detail'!$A:$T,12,FALSE)</f>
        <v>0</v>
      </c>
      <c r="X32" s="83">
        <f>VLOOKUP($A32,'Facility Detail'!$A:$T,13,FALSE)</f>
        <v>0</v>
      </c>
      <c r="Y32" s="83">
        <f>VLOOKUP($A32,'Facility Detail'!$A:$T,14,FALSE)</f>
        <v>0</v>
      </c>
      <c r="Z32" s="83">
        <f>VLOOKUP($A32,'Facility Detail'!$A:$T,15,FALSE)</f>
        <v>0</v>
      </c>
      <c r="AA32" s="83">
        <f>VLOOKUP($A32,'Facility Detail'!$A:$T,16,FALSE)</f>
        <v>0</v>
      </c>
      <c r="AB32" s="83">
        <f>VLOOKUP($A32,'Facility Detail'!$A:$T,17,FALSE)</f>
        <v>0</v>
      </c>
      <c r="AC32" s="83">
        <f>VLOOKUP($A32,'Facility Detail'!$A:$T,18,FALSE)</f>
        <v>0</v>
      </c>
      <c r="AD32" s="83">
        <f>VLOOKUP($A32,'Facility Detail'!$A:$T,19,FALSE)</f>
        <v>42081</v>
      </c>
      <c r="AE32" s="83">
        <f>VLOOKUP($A32,'Facility Detail'!$A:$T,20,FALSE)</f>
        <v>44738</v>
      </c>
      <c r="AF32" s="83">
        <f>VLOOKUP($A32,'Facility Detail'!$A:$U,21,FALSE)</f>
        <v>41883</v>
      </c>
      <c r="AG32" s="83">
        <f>VLOOKUP($A32,'Facility Detail'!$A:$V,22,FALSE)</f>
        <v>37455</v>
      </c>
    </row>
    <row r="33" spans="1:33" ht="15" outlineLevel="1">
      <c r="A33" s="82" t="str">
        <f>'Facility Detail'!G18</f>
        <v>Condon Wind Power Project - Condon Wind Power Project - REC Only</v>
      </c>
      <c r="B33" s="82" t="str">
        <f xml:space="preserve"> IF( 'Facility Detail'!I18 = "", "", 'Facility Detail'!I18 )</f>
        <v>Wind</v>
      </c>
      <c r="C33" s="83">
        <f>VLOOKUP($A33,'Facility Detail'!$C:$T,7,FALSE)</f>
        <v>0</v>
      </c>
      <c r="D33" s="83">
        <f>VLOOKUP($A33,'Facility Detail'!$C:$T,8,FALSE)</f>
        <v>0</v>
      </c>
      <c r="E33" s="83">
        <f>VLOOKUP($A33,'Facility Detail'!$C:$T,9,FALSE)</f>
        <v>0</v>
      </c>
      <c r="F33" s="83">
        <f>VLOOKUP($A33,'Facility Detail'!$C:$T,10,FALSE)</f>
        <v>0</v>
      </c>
      <c r="G33" s="83">
        <f>VLOOKUP($A33,'Facility Detail'!$C:$T,11,FALSE)</f>
        <v>0</v>
      </c>
      <c r="H33" s="83">
        <f>VLOOKUP($A33,'Facility Detail'!$C:$T,12,FALSE)</f>
        <v>0</v>
      </c>
      <c r="I33" s="83">
        <f>VLOOKUP($A33,'Facility Detail'!$C:$T,13,FALSE)</f>
        <v>8286</v>
      </c>
      <c r="J33" s="83">
        <f>VLOOKUP($A33,'Facility Detail'!$C:$T,14,FALSE)</f>
        <v>0</v>
      </c>
      <c r="K33" s="83">
        <f>VLOOKUP($A33,'Facility Detail'!$C:$T,15,FALSE)</f>
        <v>0</v>
      </c>
      <c r="L33" s="83">
        <f>VLOOKUP($A33,'Facility Detail'!$C:$T,16,FALSE)</f>
        <v>0</v>
      </c>
      <c r="M33" s="83">
        <f>VLOOKUP($A33,'Facility Detail'!$C:$T,17,FALSE)</f>
        <v>0</v>
      </c>
      <c r="N33" s="355">
        <f>VLOOKUP($A33,'Facility Detail'!$C:$T,18,FALSE)</f>
        <v>0</v>
      </c>
      <c r="O33" s="83">
        <f>VLOOKUP($A33,'Facility Detail'!$C:$U,19,FALSE)</f>
        <v>0</v>
      </c>
      <c r="P33" s="83">
        <f>VLOOKUP($A33,'Facility Detail'!$C:$V,20,FALSE)</f>
        <v>0</v>
      </c>
      <c r="R33" s="82" t="str">
        <f t="shared" si="16"/>
        <v>Condon Wind Power Project - Condon Wind Power Project - REC Only</v>
      </c>
      <c r="S33" s="82" t="str">
        <f t="shared" si="17"/>
        <v>Wind</v>
      </c>
      <c r="T33" s="83">
        <f>VLOOKUP($A33,'Facility Detail'!$A:$T,9,FALSE)</f>
        <v>0</v>
      </c>
      <c r="U33" s="83">
        <f>VLOOKUP($A33,'Facility Detail'!$A:$T,10,FALSE)</f>
        <v>0</v>
      </c>
      <c r="V33" s="83">
        <f>VLOOKUP($A33,'Facility Detail'!$A:$T,11,FALSE)</f>
        <v>0</v>
      </c>
      <c r="W33" s="83">
        <f>VLOOKUP($A33,'Facility Detail'!$A:$T,12,FALSE)</f>
        <v>0</v>
      </c>
      <c r="X33" s="83">
        <f>VLOOKUP($A33,'Facility Detail'!$A:$T,13,FALSE)</f>
        <v>0</v>
      </c>
      <c r="Y33" s="83">
        <f>VLOOKUP($A33,'Facility Detail'!$A:$T,14,FALSE)</f>
        <v>8286</v>
      </c>
      <c r="Z33" s="83">
        <f>VLOOKUP($A33,'Facility Detail'!$A:$T,15,FALSE)</f>
        <v>0</v>
      </c>
      <c r="AA33" s="83">
        <f>VLOOKUP($A33,'Facility Detail'!$A:$T,16,FALSE)</f>
        <v>0</v>
      </c>
      <c r="AB33" s="83">
        <f>VLOOKUP($A33,'Facility Detail'!$A:$T,17,FALSE)</f>
        <v>0</v>
      </c>
      <c r="AC33" s="83">
        <f>VLOOKUP($A33,'Facility Detail'!$A:$T,18,FALSE)</f>
        <v>0</v>
      </c>
      <c r="AD33" s="83">
        <f>VLOOKUP($A33,'Facility Detail'!$A:$T,19,FALSE)</f>
        <v>0</v>
      </c>
      <c r="AE33" s="83">
        <f>VLOOKUP($A33,'Facility Detail'!$A:$T,20,FALSE)</f>
        <v>0</v>
      </c>
      <c r="AF33" s="83">
        <f>VLOOKUP($A33,'Facility Detail'!$A:$U,21,FALSE)</f>
        <v>0</v>
      </c>
      <c r="AG33" s="83">
        <f>VLOOKUP($A33,'Facility Detail'!$A:$V,22,FALSE)</f>
        <v>0</v>
      </c>
    </row>
    <row r="34" spans="1:33" ht="15" outlineLevel="1">
      <c r="A34" s="82" t="str">
        <f>'Facility Detail'!G19</f>
        <v>Condon Wind Power Project - Condon Phase II - REC Only</v>
      </c>
      <c r="B34" s="82" t="str">
        <f xml:space="preserve"> IF( 'Facility Detail'!I19 = "", "", 'Facility Detail'!I19 )</f>
        <v>Wind</v>
      </c>
      <c r="C34" s="83">
        <f>VLOOKUP($A34,'Facility Detail'!$C:$T,7,FALSE)</f>
        <v>0</v>
      </c>
      <c r="D34" s="83">
        <f>VLOOKUP($A34,'Facility Detail'!$C:$T,8,FALSE)</f>
        <v>0</v>
      </c>
      <c r="E34" s="83">
        <f>VLOOKUP($A34,'Facility Detail'!$C:$T,9,FALSE)</f>
        <v>0</v>
      </c>
      <c r="F34" s="83">
        <f>VLOOKUP($A34,'Facility Detail'!$C:$T,10,FALSE)</f>
        <v>0</v>
      </c>
      <c r="G34" s="83">
        <f>VLOOKUP($A34,'Facility Detail'!$C:$T,11,FALSE)</f>
        <v>0</v>
      </c>
      <c r="H34" s="83">
        <f>VLOOKUP($A34,'Facility Detail'!$C:$T,12,FALSE)</f>
        <v>0</v>
      </c>
      <c r="I34" s="83">
        <f>VLOOKUP($A34,'Facility Detail'!$C:$T,13,FALSE)</f>
        <v>7725</v>
      </c>
      <c r="J34" s="83">
        <f>VLOOKUP($A34,'Facility Detail'!$C:$T,14,FALSE)</f>
        <v>0</v>
      </c>
      <c r="K34" s="83">
        <f>VLOOKUP($A34,'Facility Detail'!$C:$T,15,FALSE)</f>
        <v>0</v>
      </c>
      <c r="L34" s="83">
        <f>VLOOKUP($A34,'Facility Detail'!$C:$T,16,FALSE)</f>
        <v>0</v>
      </c>
      <c r="M34" s="83">
        <f>VLOOKUP($A34,'Facility Detail'!$C:$T,17,FALSE)</f>
        <v>0</v>
      </c>
      <c r="N34" s="355">
        <f>VLOOKUP($A34,'Facility Detail'!$C:$T,18,FALSE)</f>
        <v>0</v>
      </c>
      <c r="O34" s="83">
        <f>VLOOKUP($A34,'Facility Detail'!$C:$U,19,FALSE)</f>
        <v>0</v>
      </c>
      <c r="P34" s="83">
        <f>VLOOKUP($A34,'Facility Detail'!$C:$V,20,FALSE)</f>
        <v>0</v>
      </c>
      <c r="R34" s="82" t="str">
        <f t="shared" si="16"/>
        <v>Condon Wind Power Project - Condon Phase II - REC Only</v>
      </c>
      <c r="S34" s="82" t="str">
        <f t="shared" si="17"/>
        <v>Wind</v>
      </c>
      <c r="T34" s="83">
        <f>VLOOKUP($A34,'Facility Detail'!$A:$T,9,FALSE)</f>
        <v>0</v>
      </c>
      <c r="U34" s="83">
        <f>VLOOKUP($A34,'Facility Detail'!$A:$T,10,FALSE)</f>
        <v>0</v>
      </c>
      <c r="V34" s="83">
        <f>VLOOKUP($A34,'Facility Detail'!$A:$T,11,FALSE)</f>
        <v>0</v>
      </c>
      <c r="W34" s="83">
        <f>VLOOKUP($A34,'Facility Detail'!$A:$T,12,FALSE)</f>
        <v>0</v>
      </c>
      <c r="X34" s="83">
        <f>VLOOKUP($A34,'Facility Detail'!$A:$T,13,FALSE)</f>
        <v>0</v>
      </c>
      <c r="Y34" s="83">
        <f>VLOOKUP($A34,'Facility Detail'!$A:$T,14,FALSE)</f>
        <v>7725</v>
      </c>
      <c r="Z34" s="83">
        <f>VLOOKUP($A34,'Facility Detail'!$A:$T,15,FALSE)</f>
        <v>0</v>
      </c>
      <c r="AA34" s="83">
        <f>VLOOKUP($A34,'Facility Detail'!$A:$T,16,FALSE)</f>
        <v>0</v>
      </c>
      <c r="AB34" s="83">
        <f>VLOOKUP($A34,'Facility Detail'!$A:$T,17,FALSE)</f>
        <v>0</v>
      </c>
      <c r="AC34" s="83">
        <f>VLOOKUP($A34,'Facility Detail'!$A:$T,18,FALSE)</f>
        <v>0</v>
      </c>
      <c r="AD34" s="83">
        <f>VLOOKUP($A34,'Facility Detail'!$A:$T,19,FALSE)</f>
        <v>0</v>
      </c>
      <c r="AE34" s="83">
        <f>VLOOKUP($A34,'Facility Detail'!$A:$T,20,FALSE)</f>
        <v>0</v>
      </c>
      <c r="AF34" s="83">
        <f>VLOOKUP($A34,'Facility Detail'!$A:$U,21,FALSE)</f>
        <v>0</v>
      </c>
      <c r="AG34" s="83">
        <f>VLOOKUP($A34,'Facility Detail'!$A:$V,22,FALSE)</f>
        <v>0</v>
      </c>
    </row>
    <row r="35" spans="1:33" ht="15" outlineLevel="1">
      <c r="A35" s="82" t="str">
        <f>'Facility Detail'!G20</f>
        <v>Dunlap I</v>
      </c>
      <c r="B35" s="82" t="str">
        <f xml:space="preserve"> IF( 'Facility Detail'!I20 = "", "", 'Facility Detail'!I20 )</f>
        <v>Wind</v>
      </c>
      <c r="C35" s="83">
        <f>VLOOKUP($A35,'Facility Detail'!$C:$T,7,FALSE)</f>
        <v>0</v>
      </c>
      <c r="D35" s="83">
        <f>VLOOKUP($A35,'Facility Detail'!$C:$T,8,FALSE)</f>
        <v>0</v>
      </c>
      <c r="E35" s="83">
        <f>VLOOKUP($A35,'Facility Detail'!$C:$T,9,FALSE)</f>
        <v>0</v>
      </c>
      <c r="F35" s="83">
        <f>VLOOKUP($A35,'Facility Detail'!$C:$T,10,FALSE)</f>
        <v>0</v>
      </c>
      <c r="G35" s="83">
        <f>VLOOKUP($A35,'Facility Detail'!$C:$T,11,FALSE)</f>
        <v>0</v>
      </c>
      <c r="H35" s="83">
        <f>VLOOKUP($A35,'Facility Detail'!$C:$T,12,FALSE)</f>
        <v>59100</v>
      </c>
      <c r="I35" s="83">
        <f>VLOOKUP($A35,'Facility Detail'!$C:$T,13,FALSE)</f>
        <v>899</v>
      </c>
      <c r="J35" s="83">
        <f>VLOOKUP($A35,'Facility Detail'!$C:$T,14,FALSE)</f>
        <v>55648</v>
      </c>
      <c r="K35" s="83">
        <f>VLOOKUP($A35,'Facility Detail'!$C:$T,15,FALSE)</f>
        <v>13999.872527158042</v>
      </c>
      <c r="L35" s="83">
        <f>VLOOKUP($A35,'Facility Detail'!$C:$T,16,FALSE)</f>
        <v>33884.41580086165</v>
      </c>
      <c r="M35" s="83">
        <f>VLOOKUP($A35,'Facility Detail'!$C:$T,17,FALSE)</f>
        <v>34671</v>
      </c>
      <c r="N35" s="355">
        <f>VLOOKUP($A35,'Facility Detail'!$C:$T,18,FALSE)</f>
        <v>36998</v>
      </c>
      <c r="O35" s="83">
        <f>VLOOKUP($A35,'Facility Detail'!$C:$U,19,FALSE)</f>
        <v>33434</v>
      </c>
      <c r="P35" s="83">
        <f>VLOOKUP($A35,'Facility Detail'!$C:$V,20,FALSE)</f>
        <v>36987</v>
      </c>
      <c r="R35" s="82" t="str">
        <f t="shared" si="16"/>
        <v>Dunlap I</v>
      </c>
      <c r="S35" s="82" t="str">
        <f t="shared" si="17"/>
        <v>Wind</v>
      </c>
      <c r="T35" s="83">
        <f>VLOOKUP($A35,'Facility Detail'!$A:$T,9,FALSE)</f>
        <v>0</v>
      </c>
      <c r="U35" s="83">
        <f>VLOOKUP($A35,'Facility Detail'!$A:$T,10,FALSE)</f>
        <v>0</v>
      </c>
      <c r="V35" s="83">
        <f>VLOOKUP($A35,'Facility Detail'!$A:$T,11,FALSE)</f>
        <v>0</v>
      </c>
      <c r="W35" s="83">
        <f>VLOOKUP($A35,'Facility Detail'!$A:$T,12,FALSE)</f>
        <v>0</v>
      </c>
      <c r="X35" s="83">
        <f>VLOOKUP($A35,'Facility Detail'!$A:$T,13,FALSE)</f>
        <v>27359</v>
      </c>
      <c r="Y35" s="83">
        <f>VLOOKUP($A35,'Facility Detail'!$A:$T,14,FALSE)</f>
        <v>31741</v>
      </c>
      <c r="Z35" s="83">
        <f>VLOOKUP($A35,'Facility Detail'!$A:$T,15,FALSE)</f>
        <v>25412</v>
      </c>
      <c r="AA35" s="83">
        <f>VLOOKUP($A35,'Facility Detail'!$A:$T,16,FALSE)</f>
        <v>31135</v>
      </c>
      <c r="AB35" s="83">
        <f>VLOOKUP($A35,'Facility Detail'!$A:$T,17,FALSE)</f>
        <v>13999.872527158042</v>
      </c>
      <c r="AC35" s="83">
        <f>VLOOKUP($A35,'Facility Detail'!$A:$T,18,FALSE)</f>
        <v>33884.41580086165</v>
      </c>
      <c r="AD35" s="83">
        <f>VLOOKUP($A35,'Facility Detail'!$A:$T,19,FALSE)</f>
        <v>34671</v>
      </c>
      <c r="AE35" s="83">
        <f>VLOOKUP($A35,'Facility Detail'!$A:$T,20,FALSE)</f>
        <v>36998</v>
      </c>
      <c r="AF35" s="83">
        <f>VLOOKUP($A35,'Facility Detail'!$A:$U,21,FALSE)</f>
        <v>33434</v>
      </c>
      <c r="AG35" s="83">
        <f>VLOOKUP($A35,'Facility Detail'!$A:$V,22,FALSE)</f>
        <v>36987</v>
      </c>
    </row>
    <row r="36" spans="1:33" ht="15" outlineLevel="1">
      <c r="A36" s="82" t="str">
        <f>'Facility Detail'!G21</f>
        <v>Ekola Flats Wind</v>
      </c>
      <c r="B36" s="82" t="str">
        <f xml:space="preserve"> IF( 'Facility Detail'!I21 = "", "", 'Facility Detail'!I21 )</f>
        <v>Wind</v>
      </c>
      <c r="C36" s="83">
        <f>VLOOKUP($A36,'Facility Detail'!$C:$T,7,FALSE)</f>
        <v>0</v>
      </c>
      <c r="D36" s="83">
        <f>VLOOKUP($A36,'Facility Detail'!$C:$T,8,FALSE)</f>
        <v>0</v>
      </c>
      <c r="E36" s="83">
        <f>VLOOKUP($A36,'Facility Detail'!$C:$T,9,FALSE)</f>
        <v>0</v>
      </c>
      <c r="F36" s="83">
        <f>VLOOKUP($A36,'Facility Detail'!$C:$T,10,FALSE)</f>
        <v>0</v>
      </c>
      <c r="G36" s="83">
        <f>VLOOKUP($A36,'Facility Detail'!$C:$T,11,FALSE)</f>
        <v>0</v>
      </c>
      <c r="H36" s="83">
        <f>VLOOKUP($A36,'Facility Detail'!$C:$T,12,FALSE)</f>
        <v>0</v>
      </c>
      <c r="I36" s="83">
        <f>VLOOKUP($A36,'Facility Detail'!$C:$T,13,FALSE)</f>
        <v>0</v>
      </c>
      <c r="J36" s="83">
        <f>VLOOKUP($A36,'Facility Detail'!$C:$T,14,FALSE)</f>
        <v>0</v>
      </c>
      <c r="K36" s="83">
        <f>VLOOKUP($A36,'Facility Detail'!$C:$T,15,FALSE)</f>
        <v>0</v>
      </c>
      <c r="L36" s="83">
        <f>VLOOKUP($A36,'Facility Detail'!$C:$T,16,FALSE)</f>
        <v>0</v>
      </c>
      <c r="M36" s="83">
        <f>VLOOKUP($A36,'Facility Detail'!$C:$T,17,FALSE)</f>
        <v>43678</v>
      </c>
      <c r="N36" s="355">
        <f>VLOOKUP($A36,'Facility Detail'!$C:$T,18,FALSE)</f>
        <v>78492</v>
      </c>
      <c r="O36" s="83">
        <f>VLOOKUP($A36,'Facility Detail'!$C:$U,19,FALSE)</f>
        <v>58315</v>
      </c>
      <c r="P36" s="83">
        <f>VLOOKUP($A36,'Facility Detail'!$C:$V,20,FALSE)</f>
        <v>62294</v>
      </c>
      <c r="R36" s="82" t="str">
        <f t="shared" si="16"/>
        <v>Ekola Flats Wind</v>
      </c>
      <c r="S36" s="82" t="str">
        <f t="shared" si="17"/>
        <v>Wind</v>
      </c>
      <c r="T36" s="83">
        <f>VLOOKUP($A36,'Facility Detail'!$A:$T,9,FALSE)</f>
        <v>0</v>
      </c>
      <c r="U36" s="83">
        <f>VLOOKUP($A36,'Facility Detail'!$A:$T,10,FALSE)</f>
        <v>0</v>
      </c>
      <c r="V36" s="83">
        <f>VLOOKUP($A36,'Facility Detail'!$A:$T,11,FALSE)</f>
        <v>0</v>
      </c>
      <c r="W36" s="83">
        <f>VLOOKUP($A36,'Facility Detail'!$A:$T,12,FALSE)</f>
        <v>0</v>
      </c>
      <c r="X36" s="83">
        <f>VLOOKUP($A36,'Facility Detail'!$A:$T,13,FALSE)</f>
        <v>0</v>
      </c>
      <c r="Y36" s="83">
        <f>VLOOKUP($A36,'Facility Detail'!$A:$T,14,FALSE)</f>
        <v>0</v>
      </c>
      <c r="Z36" s="83">
        <f>VLOOKUP($A36,'Facility Detail'!$A:$T,15,FALSE)</f>
        <v>0</v>
      </c>
      <c r="AA36" s="83">
        <f>VLOOKUP($A36,'Facility Detail'!$A:$T,16,FALSE)</f>
        <v>0</v>
      </c>
      <c r="AB36" s="83">
        <f>VLOOKUP($A36,'Facility Detail'!$A:$T,17,FALSE)</f>
        <v>0</v>
      </c>
      <c r="AC36" s="83">
        <f>VLOOKUP($A36,'Facility Detail'!$A:$T,18,FALSE)</f>
        <v>0</v>
      </c>
      <c r="AD36" s="83">
        <f>VLOOKUP($A36,'Facility Detail'!$A:$T,19,FALSE)</f>
        <v>58729</v>
      </c>
      <c r="AE36" s="83">
        <f>VLOOKUP($A36,'Facility Detail'!$A:$T,20,FALSE)</f>
        <v>63441</v>
      </c>
      <c r="AF36" s="83">
        <f>VLOOKUP($A36,'Facility Detail'!$A:$U,21,FALSE)</f>
        <v>58315</v>
      </c>
      <c r="AG36" s="83">
        <f>VLOOKUP($A36,'Facility Detail'!$A:$V,22,FALSE)</f>
        <v>62294</v>
      </c>
    </row>
    <row r="37" spans="1:33" ht="15" outlineLevel="1">
      <c r="A37" s="82" t="str">
        <f>'Facility Detail'!G22</f>
        <v>Elbe Solar</v>
      </c>
      <c r="B37" s="82" t="str">
        <f xml:space="preserve"> IF( 'Facility Detail'!I22 = "", "", 'Facility Detail'!I22 )</f>
        <v>Solar</v>
      </c>
      <c r="C37" s="83">
        <f>VLOOKUP($A37,'Facility Detail'!$C:$T,7,FALSE)</f>
        <v>0</v>
      </c>
      <c r="D37" s="83">
        <f>VLOOKUP($A37,'Facility Detail'!$C:$T,8,FALSE)</f>
        <v>0</v>
      </c>
      <c r="E37" s="83">
        <f>VLOOKUP($A37,'Facility Detail'!$C:$T,9,FALSE)</f>
        <v>0</v>
      </c>
      <c r="F37" s="83">
        <f>VLOOKUP($A37,'Facility Detail'!$C:$T,10,FALSE)</f>
        <v>0</v>
      </c>
      <c r="G37" s="83">
        <f>VLOOKUP($A37,'Facility Detail'!$C:$T,11,FALSE)</f>
        <v>0</v>
      </c>
      <c r="H37" s="83">
        <f>VLOOKUP($A37,'Facility Detail'!$C:$T,12,FALSE)</f>
        <v>0</v>
      </c>
      <c r="I37" s="83">
        <f>VLOOKUP($A37,'Facility Detail'!$C:$T,13,FALSE)</f>
        <v>0</v>
      </c>
      <c r="J37" s="83">
        <f>VLOOKUP($A37,'Facility Detail'!$C:$T,14,FALSE)</f>
        <v>0</v>
      </c>
      <c r="K37" s="83">
        <f>VLOOKUP($A37,'Facility Detail'!$C:$T,15,FALSE)</f>
        <v>8625.2065323271891</v>
      </c>
      <c r="L37" s="83">
        <f>VLOOKUP($A37,'Facility Detail'!$C:$T,16,FALSE)</f>
        <v>1761.8840444896341</v>
      </c>
      <c r="M37" s="83">
        <f>VLOOKUP($A37,'Facility Detail'!$C:$T,17,FALSE)</f>
        <v>4978</v>
      </c>
      <c r="N37" s="355">
        <f>VLOOKUP($A37,'Facility Detail'!$C:$T,18,FALSE)</f>
        <v>4898</v>
      </c>
      <c r="O37" s="83">
        <f>VLOOKUP($A37,'Facility Detail'!$C:$U,19,FALSE)</f>
        <v>4601</v>
      </c>
      <c r="P37" s="83">
        <f>VLOOKUP($A37,'Facility Detail'!$C:$V,20,FALSE)</f>
        <v>4390</v>
      </c>
      <c r="R37" s="82" t="str">
        <f t="shared" si="16"/>
        <v>Elbe Solar</v>
      </c>
      <c r="S37" s="82" t="str">
        <f t="shared" si="17"/>
        <v>Solar</v>
      </c>
      <c r="T37" s="83">
        <f>VLOOKUP($A37,'Facility Detail'!$A:$T,9,FALSE)</f>
        <v>0</v>
      </c>
      <c r="U37" s="83">
        <f>VLOOKUP($A37,'Facility Detail'!$A:$T,10,FALSE)</f>
        <v>0</v>
      </c>
      <c r="V37" s="83">
        <f>VLOOKUP($A37,'Facility Detail'!$A:$T,11,FALSE)</f>
        <v>0</v>
      </c>
      <c r="W37" s="83">
        <f>VLOOKUP($A37,'Facility Detail'!$A:$T,12,FALSE)</f>
        <v>0</v>
      </c>
      <c r="X37" s="83">
        <f>VLOOKUP($A37,'Facility Detail'!$A:$T,13,FALSE)</f>
        <v>0</v>
      </c>
      <c r="Y37" s="83">
        <f>VLOOKUP($A37,'Facility Detail'!$A:$T,14,FALSE)</f>
        <v>0</v>
      </c>
      <c r="Z37" s="83">
        <f>VLOOKUP($A37,'Facility Detail'!$A:$T,15,FALSE)</f>
        <v>0</v>
      </c>
      <c r="AA37" s="83">
        <f>VLOOKUP($A37,'Facility Detail'!$A:$T,16,FALSE)</f>
        <v>648</v>
      </c>
      <c r="AB37" s="83">
        <f>VLOOKUP($A37,'Facility Detail'!$A:$T,17,FALSE)</f>
        <v>4613.2065323271891</v>
      </c>
      <c r="AC37" s="83">
        <f>VLOOKUP($A37,'Facility Detail'!$A:$T,18,FALSE)</f>
        <v>5125.8840444896341</v>
      </c>
      <c r="AD37" s="83">
        <f>VLOOKUP($A37,'Facility Detail'!$A:$T,19,FALSE)</f>
        <v>4978</v>
      </c>
      <c r="AE37" s="83">
        <f>VLOOKUP($A37,'Facility Detail'!$A:$T,20,FALSE)</f>
        <v>4898</v>
      </c>
      <c r="AF37" s="83">
        <f>VLOOKUP($A37,'Facility Detail'!$A:$U,21,FALSE)</f>
        <v>4601</v>
      </c>
      <c r="AG37" s="83">
        <f>VLOOKUP($A37,'Facility Detail'!$A:$V,22,FALSE)</f>
        <v>4390</v>
      </c>
    </row>
    <row r="38" spans="1:33" ht="15" outlineLevel="1">
      <c r="A38" s="82" t="str">
        <f>'Facility Detail'!G23</f>
        <v>Elkhorn Valley Wind - REC Only</v>
      </c>
      <c r="B38" s="82" t="str">
        <f xml:space="preserve"> IF( 'Facility Detail'!I23 = "", "", 'Facility Detail'!I23 )</f>
        <v>Wind</v>
      </c>
      <c r="C38" s="83">
        <f>VLOOKUP($A38,'Facility Detail'!$C:$T,7,FALSE)</f>
        <v>0</v>
      </c>
      <c r="D38" s="83">
        <f>VLOOKUP($A38,'Facility Detail'!$C:$T,8,FALSE)</f>
        <v>0</v>
      </c>
      <c r="E38" s="83">
        <f>VLOOKUP($A38,'Facility Detail'!$C:$T,9,FALSE)</f>
        <v>0</v>
      </c>
      <c r="F38" s="83">
        <f>VLOOKUP($A38,'Facility Detail'!$C:$T,10,FALSE)</f>
        <v>0</v>
      </c>
      <c r="G38" s="83">
        <f>VLOOKUP($A38,'Facility Detail'!$C:$T,11,FALSE)</f>
        <v>0</v>
      </c>
      <c r="H38" s="83">
        <f>VLOOKUP($A38,'Facility Detail'!$C:$T,12,FALSE)</f>
        <v>4468</v>
      </c>
      <c r="I38" s="83">
        <f>VLOOKUP($A38,'Facility Detail'!$C:$T,13,FALSE)</f>
        <v>0</v>
      </c>
      <c r="J38" s="83">
        <f>VLOOKUP($A38,'Facility Detail'!$C:$T,14,FALSE)</f>
        <v>0</v>
      </c>
      <c r="K38" s="83">
        <f>VLOOKUP($A38,'Facility Detail'!$C:$T,15,FALSE)</f>
        <v>0</v>
      </c>
      <c r="L38" s="83">
        <f>VLOOKUP($A38,'Facility Detail'!$C:$T,16,FALSE)</f>
        <v>0</v>
      </c>
      <c r="M38" s="83">
        <f>VLOOKUP($A38,'Facility Detail'!$C:$T,17,FALSE)</f>
        <v>0</v>
      </c>
      <c r="N38" s="355">
        <f>VLOOKUP($A38,'Facility Detail'!$C:$T,18,FALSE)</f>
        <v>0</v>
      </c>
      <c r="O38" s="83">
        <f>VLOOKUP($A38,'Facility Detail'!$C:$U,19,FALSE)</f>
        <v>0</v>
      </c>
      <c r="P38" s="83">
        <f>VLOOKUP($A38,'Facility Detail'!$C:$V,20,FALSE)</f>
        <v>0</v>
      </c>
      <c r="R38" s="82" t="str">
        <f t="shared" si="16"/>
        <v>Elkhorn Valley Wind - REC Only</v>
      </c>
      <c r="S38" s="82" t="str">
        <f t="shared" si="17"/>
        <v>Wind</v>
      </c>
      <c r="T38" s="83">
        <f>VLOOKUP($A38,'Facility Detail'!$A:$T,9,FALSE)</f>
        <v>0</v>
      </c>
      <c r="U38" s="83">
        <f>VLOOKUP($A38,'Facility Detail'!$A:$T,10,FALSE)</f>
        <v>0</v>
      </c>
      <c r="V38" s="83">
        <f>VLOOKUP($A38,'Facility Detail'!$A:$T,11,FALSE)</f>
        <v>0</v>
      </c>
      <c r="W38" s="83">
        <f>VLOOKUP($A38,'Facility Detail'!$A:$T,12,FALSE)</f>
        <v>0</v>
      </c>
      <c r="X38" s="83">
        <f>VLOOKUP($A38,'Facility Detail'!$A:$T,13,FALSE)</f>
        <v>4468</v>
      </c>
      <c r="Y38" s="83">
        <f>VLOOKUP($A38,'Facility Detail'!$A:$T,14,FALSE)</f>
        <v>0</v>
      </c>
      <c r="Z38" s="83">
        <f>VLOOKUP($A38,'Facility Detail'!$A:$T,15,FALSE)</f>
        <v>0</v>
      </c>
      <c r="AA38" s="83">
        <f>VLOOKUP($A38,'Facility Detail'!$A:$T,16,FALSE)</f>
        <v>0</v>
      </c>
      <c r="AB38" s="83">
        <f>VLOOKUP($A38,'Facility Detail'!$A:$T,17,FALSE)</f>
        <v>0</v>
      </c>
      <c r="AC38" s="83">
        <f>VLOOKUP($A38,'Facility Detail'!$A:$T,18,FALSE)</f>
        <v>0</v>
      </c>
      <c r="AD38" s="83">
        <f>VLOOKUP($A38,'Facility Detail'!$A:$T,19,FALSE)</f>
        <v>0</v>
      </c>
      <c r="AE38" s="83">
        <f>VLOOKUP($A38,'Facility Detail'!$A:$T,20,FALSE)</f>
        <v>0</v>
      </c>
      <c r="AF38" s="83">
        <f>VLOOKUP($A38,'Facility Detail'!$A:$U,21,FALSE)</f>
        <v>0</v>
      </c>
      <c r="AG38" s="83">
        <f>VLOOKUP($A38,'Facility Detail'!$A:$V,22,FALSE)</f>
        <v>0</v>
      </c>
    </row>
    <row r="39" spans="1:33" ht="15" outlineLevel="1">
      <c r="A39" s="82" t="str">
        <f>'Facility Detail'!G24</f>
        <v>Enterprise</v>
      </c>
      <c r="B39" s="82" t="str">
        <f xml:space="preserve"> IF( 'Facility Detail'!I24 = "", "", 'Facility Detail'!I24 )</f>
        <v>Solar</v>
      </c>
      <c r="C39" s="83">
        <f>VLOOKUP($A39,'Facility Detail'!$C:$T,7,FALSE)</f>
        <v>0</v>
      </c>
      <c r="D39" s="83">
        <f>VLOOKUP($A39,'Facility Detail'!$C:$T,8,FALSE)</f>
        <v>0</v>
      </c>
      <c r="E39" s="83">
        <f>VLOOKUP($A39,'Facility Detail'!$C:$T,9,FALSE)</f>
        <v>0</v>
      </c>
      <c r="F39" s="83">
        <f>VLOOKUP($A39,'Facility Detail'!$C:$T,10,FALSE)</f>
        <v>0</v>
      </c>
      <c r="G39" s="83">
        <f>VLOOKUP($A39,'Facility Detail'!$C:$T,11,FALSE)</f>
        <v>0</v>
      </c>
      <c r="H39" s="83">
        <f>VLOOKUP($A39,'Facility Detail'!$C:$T,12,FALSE)</f>
        <v>0</v>
      </c>
      <c r="I39" s="83">
        <f>VLOOKUP($A39,'Facility Detail'!$C:$T,13,FALSE)</f>
        <v>19234.406696699145</v>
      </c>
      <c r="J39" s="83">
        <f>VLOOKUP($A39,'Facility Detail'!$C:$T,14,FALSE)</f>
        <v>64705</v>
      </c>
      <c r="K39" s="83">
        <f>VLOOKUP($A39,'Facility Detail'!$C:$T,15,FALSE)</f>
        <v>117474.0989034832</v>
      </c>
      <c r="L39" s="83">
        <f>VLOOKUP($A39,'Facility Detail'!$C:$T,16,FALSE)</f>
        <v>19314.98666970912</v>
      </c>
      <c r="M39" s="83">
        <f>VLOOKUP($A39,'Facility Detail'!$C:$T,17,FALSE)</f>
        <v>49716</v>
      </c>
      <c r="N39" s="355">
        <f>VLOOKUP($A39,'Facility Detail'!$C:$T,18,FALSE)</f>
        <v>49691</v>
      </c>
      <c r="O39" s="83">
        <f>VLOOKUP($A39,'Facility Detail'!$C:$U,19,FALSE)</f>
        <v>46536</v>
      </c>
      <c r="P39" s="83">
        <f>VLOOKUP($A39,'Facility Detail'!$C:$V,20,FALSE)</f>
        <v>49571</v>
      </c>
      <c r="R39" s="82" t="str">
        <f t="shared" si="16"/>
        <v>Enterprise</v>
      </c>
      <c r="S39" s="82" t="str">
        <f t="shared" si="17"/>
        <v>Solar</v>
      </c>
      <c r="T39" s="83">
        <f>VLOOKUP($A39,'Facility Detail'!$A:$T,9,FALSE)</f>
        <v>0</v>
      </c>
      <c r="U39" s="83">
        <f>VLOOKUP($A39,'Facility Detail'!$A:$T,10,FALSE)</f>
        <v>0</v>
      </c>
      <c r="V39" s="83">
        <f>VLOOKUP($A39,'Facility Detail'!$A:$T,11,FALSE)</f>
        <v>0</v>
      </c>
      <c r="W39" s="83">
        <f>VLOOKUP($A39,'Facility Detail'!$A:$T,12,FALSE)</f>
        <v>0</v>
      </c>
      <c r="X39" s="83">
        <f>VLOOKUP($A39,'Facility Detail'!$A:$T,13,FALSE)</f>
        <v>0</v>
      </c>
      <c r="Y39" s="83">
        <f>VLOOKUP($A39,'Facility Detail'!$A:$T,14,FALSE)</f>
        <v>19234.406696699145</v>
      </c>
      <c r="Z39" s="83">
        <f>VLOOKUP($A39,'Facility Detail'!$A:$T,15,FALSE)</f>
        <v>50456</v>
      </c>
      <c r="AA39" s="83">
        <f>VLOOKUP($A39,'Facility Detail'!$A:$T,16,FALSE)</f>
        <v>49593</v>
      </c>
      <c r="AB39" s="83">
        <f>VLOOKUP($A39,'Facility Detail'!$A:$T,17,FALSE)</f>
        <v>48932.098903483202</v>
      </c>
      <c r="AC39" s="83">
        <f>VLOOKUP($A39,'Facility Detail'!$A:$T,18,FALSE)</f>
        <v>52512.98666970912</v>
      </c>
      <c r="AD39" s="83">
        <f>VLOOKUP($A39,'Facility Detail'!$A:$T,19,FALSE)</f>
        <v>49716</v>
      </c>
      <c r="AE39" s="83">
        <f>VLOOKUP($A39,'Facility Detail'!$A:$T,20,FALSE)</f>
        <v>49691</v>
      </c>
      <c r="AF39" s="83">
        <f>VLOOKUP($A39,'Facility Detail'!$A:$U,21,FALSE)</f>
        <v>46536</v>
      </c>
      <c r="AG39" s="83">
        <f>VLOOKUP($A39,'Facility Detail'!$A:$V,22,FALSE)</f>
        <v>49571</v>
      </c>
    </row>
    <row r="40" spans="1:33" ht="15" outlineLevel="1">
      <c r="A40" s="208" t="str">
        <f>'Facility Detail'!G25</f>
        <v>Fighting Creek - REC Only</v>
      </c>
      <c r="B40" s="82" t="str">
        <f xml:space="preserve"> IF( 'Facility Detail'!I25 = "", "", 'Facility Detail'!I25 )</f>
        <v>Landfill Gas</v>
      </c>
      <c r="C40" s="83">
        <f>VLOOKUP($A40,'Facility Detail'!$C:$T,7,FALSE)</f>
        <v>0</v>
      </c>
      <c r="D40" s="83">
        <f>VLOOKUP($A40,'Facility Detail'!$C:$T,8,FALSE)</f>
        <v>0</v>
      </c>
      <c r="E40" s="83">
        <f>VLOOKUP($A40,'Facility Detail'!$C:$T,9,FALSE)</f>
        <v>0</v>
      </c>
      <c r="F40" s="83">
        <f>VLOOKUP($A40,'Facility Detail'!$C:$T,10,FALSE)</f>
        <v>0</v>
      </c>
      <c r="G40" s="83">
        <f>VLOOKUP($A40,'Facility Detail'!$C:$T,11,FALSE)</f>
        <v>0</v>
      </c>
      <c r="H40" s="83">
        <f>VLOOKUP($A40,'Facility Detail'!$C:$T,12,FALSE)</f>
        <v>730</v>
      </c>
      <c r="I40" s="83">
        <f>VLOOKUP($A40,'Facility Detail'!$C:$T,13,FALSE)</f>
        <v>0</v>
      </c>
      <c r="J40" s="83">
        <f>VLOOKUP($A40,'Facility Detail'!$C:$T,14,FALSE)</f>
        <v>0</v>
      </c>
      <c r="K40" s="83">
        <f>VLOOKUP($A40,'Facility Detail'!$C:$T,15,FALSE)</f>
        <v>0</v>
      </c>
      <c r="L40" s="83">
        <f>VLOOKUP($A40,'Facility Detail'!$C:$T,16,FALSE)</f>
        <v>0</v>
      </c>
      <c r="M40" s="83">
        <f>VLOOKUP($A40,'Facility Detail'!$C:$T,17,FALSE)</f>
        <v>0</v>
      </c>
      <c r="N40" s="355">
        <f>VLOOKUP($A40,'Facility Detail'!$C:$T,18,FALSE)</f>
        <v>0</v>
      </c>
      <c r="O40" s="83">
        <f>VLOOKUP($A40,'Facility Detail'!$C:$U,19,FALSE)</f>
        <v>0</v>
      </c>
      <c r="P40" s="83">
        <f>VLOOKUP($A40,'Facility Detail'!$C:$V,20,FALSE)</f>
        <v>0</v>
      </c>
      <c r="R40" s="82" t="str">
        <f t="shared" si="16"/>
        <v>Fighting Creek - REC Only</v>
      </c>
      <c r="S40" s="82" t="str">
        <f t="shared" si="17"/>
        <v>Landfill Gas</v>
      </c>
      <c r="T40" s="83">
        <f>VLOOKUP($A40,'Facility Detail'!$A:$T,9,FALSE)</f>
        <v>0</v>
      </c>
      <c r="U40" s="83">
        <f>VLOOKUP($A40,'Facility Detail'!$A:$T,10,FALSE)</f>
        <v>0</v>
      </c>
      <c r="V40" s="83">
        <f>VLOOKUP($A40,'Facility Detail'!$A:$T,11,FALSE)</f>
        <v>0</v>
      </c>
      <c r="W40" s="83">
        <f>VLOOKUP($A40,'Facility Detail'!$A:$T,12,FALSE)</f>
        <v>0</v>
      </c>
      <c r="X40" s="83">
        <f>VLOOKUP($A40,'Facility Detail'!$A:$T,13,FALSE)</f>
        <v>730</v>
      </c>
      <c r="Y40" s="83">
        <f>VLOOKUP($A40,'Facility Detail'!$A:$T,14,FALSE)</f>
        <v>0</v>
      </c>
      <c r="Z40" s="83">
        <f>VLOOKUP($A40,'Facility Detail'!$A:$T,15,FALSE)</f>
        <v>0</v>
      </c>
      <c r="AA40" s="83">
        <f>VLOOKUP($A40,'Facility Detail'!$A:$T,16,FALSE)</f>
        <v>0</v>
      </c>
      <c r="AB40" s="83">
        <f>VLOOKUP($A40,'Facility Detail'!$A:$T,17,FALSE)</f>
        <v>0</v>
      </c>
      <c r="AC40" s="83">
        <f>VLOOKUP($A40,'Facility Detail'!$A:$T,18,FALSE)</f>
        <v>0</v>
      </c>
      <c r="AD40" s="83">
        <f>VLOOKUP($A40,'Facility Detail'!$A:$T,19,FALSE)</f>
        <v>0</v>
      </c>
      <c r="AE40" s="83">
        <f>VLOOKUP($A40,'Facility Detail'!$A:$T,20,FALSE)</f>
        <v>0</v>
      </c>
      <c r="AF40" s="83">
        <f>VLOOKUP($A40,'Facility Detail'!$A:$U,21,FALSE)</f>
        <v>0</v>
      </c>
      <c r="AG40" s="83">
        <f>VLOOKUP($A40,'Facility Detail'!$A:$V,22,FALSE)</f>
        <v>0</v>
      </c>
    </row>
    <row r="41" spans="1:33" ht="15" outlineLevel="1">
      <c r="A41" s="82" t="str">
        <f>'Facility Detail'!G26</f>
        <v>Foote Creek I</v>
      </c>
      <c r="B41" s="82" t="str">
        <f xml:space="preserve"> IF( 'Facility Detail'!I26 = "", "", 'Facility Detail'!I26 )</f>
        <v>Wind</v>
      </c>
      <c r="C41" s="83">
        <f>VLOOKUP($A41,'Facility Detail'!$C:$T,7,FALSE)</f>
        <v>0</v>
      </c>
      <c r="D41" s="83">
        <f>VLOOKUP($A41,'Facility Detail'!$C:$T,8,FALSE)</f>
        <v>0</v>
      </c>
      <c r="E41" s="83">
        <f>VLOOKUP($A41,'Facility Detail'!$C:$T,9,FALSE)</f>
        <v>0</v>
      </c>
      <c r="F41" s="83">
        <f>VLOOKUP($A41,'Facility Detail'!$C:$T,10,FALSE)</f>
        <v>0</v>
      </c>
      <c r="G41" s="83">
        <f>VLOOKUP($A41,'Facility Detail'!$C:$T,11,FALSE)</f>
        <v>0</v>
      </c>
      <c r="H41" s="83">
        <f>VLOOKUP($A41,'Facility Detail'!$C:$T,12,FALSE)</f>
        <v>0</v>
      </c>
      <c r="I41" s="83">
        <f>VLOOKUP($A41,'Facility Detail'!$C:$T,13,FALSE)</f>
        <v>0</v>
      </c>
      <c r="J41" s="83">
        <f>VLOOKUP($A41,'Facility Detail'!$C:$T,14,FALSE)</f>
        <v>0</v>
      </c>
      <c r="K41" s="83">
        <f>VLOOKUP($A41,'Facility Detail'!$C:$T,15,FALSE)</f>
        <v>0</v>
      </c>
      <c r="L41" s="83">
        <f>VLOOKUP($A41,'Facility Detail'!$C:$T,16,FALSE)</f>
        <v>0</v>
      </c>
      <c r="M41" s="83">
        <f>VLOOKUP($A41,'Facility Detail'!$C:$T,17,FALSE)</f>
        <v>13167.122039266278</v>
      </c>
      <c r="N41" s="355">
        <f>VLOOKUP($A41,'Facility Detail'!$C:$T,18,FALSE)</f>
        <v>16437</v>
      </c>
      <c r="O41" s="83">
        <f>VLOOKUP($A41,'Facility Detail'!$C:$U,19,FALSE)</f>
        <v>16679.07686030713</v>
      </c>
      <c r="P41" s="83">
        <f>VLOOKUP($A41,'Facility Detail'!$C:$V,20,FALSE)</f>
        <v>13563.288374864645</v>
      </c>
      <c r="R41" s="82" t="str">
        <f t="shared" si="16"/>
        <v>Foote Creek I</v>
      </c>
      <c r="S41" s="82" t="str">
        <f t="shared" si="17"/>
        <v>Wind</v>
      </c>
      <c r="T41" s="83">
        <f>VLOOKUP($A41,'Facility Detail'!$A:$T,9,FALSE)</f>
        <v>0</v>
      </c>
      <c r="U41" s="83">
        <f>VLOOKUP($A41,'Facility Detail'!$A:$T,10,FALSE)</f>
        <v>0</v>
      </c>
      <c r="V41" s="83">
        <f>VLOOKUP($A41,'Facility Detail'!$A:$T,11,FALSE)</f>
        <v>0</v>
      </c>
      <c r="W41" s="83">
        <f>VLOOKUP($A41,'Facility Detail'!$A:$T,12,FALSE)</f>
        <v>0</v>
      </c>
      <c r="X41" s="83">
        <f>VLOOKUP($A41,'Facility Detail'!$A:$T,13,FALSE)</f>
        <v>0</v>
      </c>
      <c r="Y41" s="83">
        <f>VLOOKUP($A41,'Facility Detail'!$A:$T,14,FALSE)</f>
        <v>0</v>
      </c>
      <c r="Z41" s="83">
        <f>VLOOKUP($A41,'Facility Detail'!$A:$T,15,FALSE)</f>
        <v>0</v>
      </c>
      <c r="AA41" s="83">
        <f>VLOOKUP($A41,'Facility Detail'!$A:$T,16,FALSE)</f>
        <v>0</v>
      </c>
      <c r="AB41" s="83">
        <f>VLOOKUP($A41,'Facility Detail'!$A:$T,17,FALSE)</f>
        <v>0</v>
      </c>
      <c r="AC41" s="83">
        <f>VLOOKUP($A41,'Facility Detail'!$A:$T,18,FALSE)</f>
        <v>0</v>
      </c>
      <c r="AD41" s="83">
        <f>VLOOKUP($A41,'Facility Detail'!$A:$T,19,FALSE)</f>
        <v>13167.122039266278</v>
      </c>
      <c r="AE41" s="83">
        <f>VLOOKUP($A41,'Facility Detail'!$A:$T,20,FALSE)</f>
        <v>16437</v>
      </c>
      <c r="AF41" s="83">
        <f>VLOOKUP($A41,'Facility Detail'!$A:$U,21,FALSE)</f>
        <v>16679.07686030713</v>
      </c>
      <c r="AG41" s="83">
        <f>VLOOKUP($A41,'Facility Detail'!$A:$V,22,FALSE)</f>
        <v>13563.288374864645</v>
      </c>
    </row>
    <row r="42" spans="1:33" ht="15" outlineLevel="1">
      <c r="A42" s="82" t="str">
        <f>'Facility Detail'!G27</f>
        <v>Foote Creek II</v>
      </c>
      <c r="B42" s="82" t="str">
        <f xml:space="preserve"> IF( 'Facility Detail'!I27 = "", "", 'Facility Detail'!I27 )</f>
        <v>Wind</v>
      </c>
      <c r="C42" s="83">
        <f>VLOOKUP($A42,'Facility Detail'!$C:$T,7,FALSE)</f>
        <v>0</v>
      </c>
      <c r="D42" s="83">
        <f>VLOOKUP($A42,'Facility Detail'!$C:$T,8,FALSE)</f>
        <v>0</v>
      </c>
      <c r="E42" s="83">
        <f>VLOOKUP($A42,'Facility Detail'!$C:$T,9,FALSE)</f>
        <v>0</v>
      </c>
      <c r="F42" s="83">
        <f>VLOOKUP($A42,'Facility Detail'!$C:$T,10,FALSE)</f>
        <v>0</v>
      </c>
      <c r="G42" s="83">
        <f>VLOOKUP($A42,'Facility Detail'!$C:$T,11,FALSE)</f>
        <v>0</v>
      </c>
      <c r="H42" s="83">
        <f>VLOOKUP($A42,'Facility Detail'!$C:$T,12,FALSE)</f>
        <v>0</v>
      </c>
      <c r="I42" s="83">
        <f>VLOOKUP($A42,'Facility Detail'!$C:$T,13,FALSE)</f>
        <v>0</v>
      </c>
      <c r="J42" s="83">
        <f>VLOOKUP($A42,'Facility Detail'!$C:$T,14,FALSE)</f>
        <v>0</v>
      </c>
      <c r="K42" s="83">
        <f>VLOOKUP($A42,'Facility Detail'!$C:$T,15,FALSE)</f>
        <v>0</v>
      </c>
      <c r="L42" s="83">
        <f>VLOOKUP($A42,'Facility Detail'!$C:$T,16,FALSE)</f>
        <v>0</v>
      </c>
      <c r="M42" s="83">
        <f>VLOOKUP($A42,'Facility Detail'!$C:$T,17,FALSE)</f>
        <v>0</v>
      </c>
      <c r="N42" s="355">
        <f>VLOOKUP($A42,'Facility Detail'!$C:$T,18,FALSE)</f>
        <v>0</v>
      </c>
      <c r="O42" s="83">
        <f>VLOOKUP($A42,'Facility Detail'!$C:$U,19,FALSE)</f>
        <v>0</v>
      </c>
      <c r="P42" s="83">
        <f>VLOOKUP($A42,'Facility Detail'!$C:$V,20,FALSE)</f>
        <v>580.80434488925243</v>
      </c>
      <c r="R42" s="82" t="str">
        <f t="shared" si="16"/>
        <v>Foote Creek II</v>
      </c>
      <c r="S42" s="82" t="str">
        <f t="shared" si="17"/>
        <v>Wind</v>
      </c>
      <c r="T42" s="83"/>
      <c r="U42" s="83"/>
      <c r="V42" s="83"/>
      <c r="W42" s="83"/>
      <c r="X42" s="83"/>
      <c r="Y42" s="83"/>
      <c r="Z42" s="83"/>
      <c r="AA42" s="83"/>
      <c r="AB42" s="83"/>
      <c r="AC42" s="83"/>
      <c r="AD42" s="83"/>
      <c r="AE42" s="83"/>
      <c r="AF42" s="83"/>
      <c r="AG42" s="83">
        <f>VLOOKUP($A42,'Facility Detail'!$A:$V,22,FALSE)</f>
        <v>580.80434488925243</v>
      </c>
    </row>
    <row r="43" spans="1:33" ht="15" outlineLevel="1">
      <c r="A43" s="82" t="str">
        <f>'Facility Detail'!G28</f>
        <v>Foote Creek III</v>
      </c>
      <c r="B43" s="82" t="str">
        <f xml:space="preserve"> IF( 'Facility Detail'!I28 = "", "", 'Facility Detail'!I28 )</f>
        <v>Wind</v>
      </c>
      <c r="C43" s="83">
        <f>VLOOKUP($A43,'Facility Detail'!$C:$T,7,FALSE)</f>
        <v>0</v>
      </c>
      <c r="D43" s="83">
        <f>VLOOKUP($A43,'Facility Detail'!$C:$T,8,FALSE)</f>
        <v>0</v>
      </c>
      <c r="E43" s="83">
        <f>VLOOKUP($A43,'Facility Detail'!$C:$T,9,FALSE)</f>
        <v>0</v>
      </c>
      <c r="F43" s="83">
        <f>VLOOKUP($A43,'Facility Detail'!$C:$T,10,FALSE)</f>
        <v>0</v>
      </c>
      <c r="G43" s="83">
        <f>VLOOKUP($A43,'Facility Detail'!$C:$T,11,FALSE)</f>
        <v>0</v>
      </c>
      <c r="H43" s="83">
        <f>VLOOKUP($A43,'Facility Detail'!$C:$T,12,FALSE)</f>
        <v>0</v>
      </c>
      <c r="I43" s="83">
        <f>VLOOKUP($A43,'Facility Detail'!$C:$T,13,FALSE)</f>
        <v>0</v>
      </c>
      <c r="J43" s="83">
        <f>VLOOKUP($A43,'Facility Detail'!$C:$T,14,FALSE)</f>
        <v>0</v>
      </c>
      <c r="K43" s="83">
        <f>VLOOKUP($A43,'Facility Detail'!$C:$T,15,FALSE)</f>
        <v>0</v>
      </c>
      <c r="L43" s="83">
        <f>VLOOKUP($A43,'Facility Detail'!$C:$T,16,FALSE)</f>
        <v>0</v>
      </c>
      <c r="M43" s="83">
        <f>VLOOKUP($A43,'Facility Detail'!$C:$T,17,FALSE)</f>
        <v>0</v>
      </c>
      <c r="N43" s="355">
        <f>VLOOKUP($A43,'Facility Detail'!$C:$T,18,FALSE)</f>
        <v>0</v>
      </c>
      <c r="O43" s="83">
        <f>VLOOKUP($A43,'Facility Detail'!$C:$U,19,FALSE)</f>
        <v>1487.1332066279501</v>
      </c>
      <c r="P43" s="83">
        <f>VLOOKUP($A43,'Facility Detail'!$C:$V,20,FALSE)</f>
        <v>7970.70193503063</v>
      </c>
      <c r="R43" s="82" t="str">
        <f t="shared" si="16"/>
        <v>Foote Creek III</v>
      </c>
      <c r="S43" s="82" t="str">
        <f t="shared" si="17"/>
        <v>Wind</v>
      </c>
      <c r="T43" s="83"/>
      <c r="U43" s="83"/>
      <c r="V43" s="83"/>
      <c r="W43" s="83"/>
      <c r="X43" s="83"/>
      <c r="Y43" s="83"/>
      <c r="Z43" s="83"/>
      <c r="AA43" s="83"/>
      <c r="AB43" s="83"/>
      <c r="AC43" s="83"/>
      <c r="AD43" s="83"/>
      <c r="AE43" s="83"/>
      <c r="AF43" s="83"/>
      <c r="AG43" s="83">
        <f>VLOOKUP($A43,'Facility Detail'!$A:$V,22,FALSE)</f>
        <v>7970.70193503063</v>
      </c>
    </row>
    <row r="44" spans="1:33" ht="15" outlineLevel="1">
      <c r="A44" s="82" t="str">
        <f>'Facility Detail'!G29</f>
        <v>Foote Creek IV</v>
      </c>
      <c r="B44" s="82" t="str">
        <f xml:space="preserve"> IF( 'Facility Detail'!I29 = "", "", 'Facility Detail'!I29 )</f>
        <v>Wind</v>
      </c>
      <c r="C44" s="83">
        <f>VLOOKUP($A44,'Facility Detail'!$C:$T,7,FALSE)</f>
        <v>0</v>
      </c>
      <c r="D44" s="83">
        <f>VLOOKUP($A44,'Facility Detail'!$C:$T,8,FALSE)</f>
        <v>0</v>
      </c>
      <c r="E44" s="83">
        <f>VLOOKUP($A44,'Facility Detail'!$C:$T,9,FALSE)</f>
        <v>0</v>
      </c>
      <c r="F44" s="83">
        <f>VLOOKUP($A44,'Facility Detail'!$C:$T,10,FALSE)</f>
        <v>0</v>
      </c>
      <c r="G44" s="83">
        <f>VLOOKUP($A44,'Facility Detail'!$C:$T,11,FALSE)</f>
        <v>0</v>
      </c>
      <c r="H44" s="83">
        <f>VLOOKUP($A44,'Facility Detail'!$C:$T,12,FALSE)</f>
        <v>0</v>
      </c>
      <c r="I44" s="83">
        <f>VLOOKUP($A44,'Facility Detail'!$C:$T,13,FALSE)</f>
        <v>0</v>
      </c>
      <c r="J44" s="83">
        <f>VLOOKUP($A44,'Facility Detail'!$C:$T,14,FALSE)</f>
        <v>0</v>
      </c>
      <c r="K44" s="83">
        <f>VLOOKUP($A44,'Facility Detail'!$C:$T,15,FALSE)</f>
        <v>0</v>
      </c>
      <c r="L44" s="83">
        <f>VLOOKUP($A44,'Facility Detail'!$C:$T,16,FALSE)</f>
        <v>0</v>
      </c>
      <c r="M44" s="83">
        <f>VLOOKUP($A44,'Facility Detail'!$C:$T,17,FALSE)</f>
        <v>0</v>
      </c>
      <c r="N44" s="355">
        <f>VLOOKUP($A44,'Facility Detail'!$C:$T,18,FALSE)</f>
        <v>0</v>
      </c>
      <c r="O44" s="83">
        <f>VLOOKUP($A44,'Facility Detail'!$C:$U,19,FALSE)</f>
        <v>1288.8694154336529</v>
      </c>
      <c r="P44" s="83">
        <f>VLOOKUP($A44,'Facility Detail'!$C:$V,20,FALSE)</f>
        <v>5410.1366260717623</v>
      </c>
      <c r="R44" s="82" t="str">
        <f t="shared" si="16"/>
        <v>Foote Creek IV</v>
      </c>
      <c r="S44" s="82" t="str">
        <f t="shared" si="17"/>
        <v>Wind</v>
      </c>
      <c r="T44" s="83"/>
      <c r="U44" s="83"/>
      <c r="V44" s="83"/>
      <c r="W44" s="83"/>
      <c r="X44" s="83"/>
      <c r="Y44" s="83"/>
      <c r="Z44" s="83"/>
      <c r="AA44" s="83"/>
      <c r="AB44" s="83"/>
      <c r="AC44" s="83"/>
      <c r="AD44" s="83"/>
      <c r="AE44" s="83"/>
      <c r="AF44" s="83"/>
      <c r="AG44" s="83">
        <f>VLOOKUP($A44,'Facility Detail'!$A:$V,22,FALSE)</f>
        <v>5410.1366260717623</v>
      </c>
    </row>
    <row r="45" spans="1:33" ht="15" outlineLevel="1">
      <c r="A45" s="82" t="str">
        <f>'Facility Detail'!G30</f>
        <v>Glenrock I</v>
      </c>
      <c r="B45" s="82" t="str">
        <f xml:space="preserve"> IF( 'Facility Detail'!I30 = "", "", 'Facility Detail'!I30 )</f>
        <v>Wind</v>
      </c>
      <c r="C45" s="83">
        <f>VLOOKUP($A45,'Facility Detail'!$C:$T,7,FALSE)</f>
        <v>0</v>
      </c>
      <c r="D45" s="83">
        <f>VLOOKUP($A45,'Facility Detail'!$C:$T,8,FALSE)</f>
        <v>0</v>
      </c>
      <c r="E45" s="83">
        <f>VLOOKUP($A45,'Facility Detail'!$C:$T,9,FALSE)</f>
        <v>0</v>
      </c>
      <c r="F45" s="83">
        <f>VLOOKUP($A45,'Facility Detail'!$C:$T,10,FALSE)</f>
        <v>0</v>
      </c>
      <c r="G45" s="83">
        <f>VLOOKUP($A45,'Facility Detail'!$C:$T,11,FALSE)</f>
        <v>0</v>
      </c>
      <c r="H45" s="83">
        <f>VLOOKUP($A45,'Facility Detail'!$C:$T,12,FALSE)</f>
        <v>34877</v>
      </c>
      <c r="I45" s="83">
        <f>VLOOKUP($A45,'Facility Detail'!$C:$T,13,FALSE)</f>
        <v>35572</v>
      </c>
      <c r="J45" s="83">
        <f>VLOOKUP($A45,'Facility Detail'!$C:$T,14,FALSE)</f>
        <v>24143</v>
      </c>
      <c r="K45" s="83">
        <f>VLOOKUP($A45,'Facility Detail'!$C:$T,15,FALSE)</f>
        <v>11000.014929761486</v>
      </c>
      <c r="L45" s="83">
        <f>VLOOKUP($A45,'Facility Detail'!$C:$T,16,FALSE)</f>
        <v>52732.188164890744</v>
      </c>
      <c r="M45" s="83">
        <f>VLOOKUP($A45,'Facility Detail'!$C:$T,17,FALSE)</f>
        <v>7040</v>
      </c>
      <c r="N45" s="355">
        <f>VLOOKUP($A45,'Facility Detail'!$C:$T,18,FALSE)</f>
        <v>25869</v>
      </c>
      <c r="O45" s="83">
        <f>VLOOKUP($A45,'Facility Detail'!$C:$U,19,FALSE)</f>
        <v>17750.490673377011</v>
      </c>
      <c r="P45" s="83">
        <f>VLOOKUP($A45,'Facility Detail'!$C:$V,20,FALSE)</f>
        <v>26931.792146754058</v>
      </c>
      <c r="R45" s="82" t="str">
        <f t="shared" si="16"/>
        <v>Glenrock I</v>
      </c>
      <c r="S45" s="82" t="str">
        <f t="shared" si="17"/>
        <v>Wind</v>
      </c>
      <c r="T45" s="83">
        <f>VLOOKUP($A45,'Facility Detail'!$A:$T,9,FALSE)</f>
        <v>0</v>
      </c>
      <c r="U45" s="83">
        <f>VLOOKUP($A45,'Facility Detail'!$A:$T,10,FALSE)</f>
        <v>0</v>
      </c>
      <c r="V45" s="83">
        <f>VLOOKUP($A45,'Facility Detail'!$A:$T,11,FALSE)</f>
        <v>0</v>
      </c>
      <c r="W45" s="83">
        <f>VLOOKUP($A45,'Facility Detail'!$A:$T,12,FALSE)</f>
        <v>0</v>
      </c>
      <c r="X45" s="83">
        <f>VLOOKUP($A45,'Facility Detail'!$A:$T,13,FALSE)</f>
        <v>23306</v>
      </c>
      <c r="Y45" s="83">
        <f>VLOOKUP($A45,'Facility Detail'!$A:$T,14,FALSE)</f>
        <v>25457</v>
      </c>
      <c r="Z45" s="83">
        <f>VLOOKUP($A45,'Facility Detail'!$A:$T,15,FALSE)</f>
        <v>21686</v>
      </c>
      <c r="AA45" s="83">
        <f>VLOOKUP($A45,'Facility Detail'!$A:$T,16,FALSE)</f>
        <v>24143</v>
      </c>
      <c r="AB45" s="83">
        <f>VLOOKUP($A45,'Facility Detail'!$A:$T,17,FALSE)</f>
        <v>11000.014929761486</v>
      </c>
      <c r="AC45" s="83">
        <f>VLOOKUP($A45,'Facility Detail'!$A:$T,18,FALSE)</f>
        <v>32732.188164890747</v>
      </c>
      <c r="AD45" s="83">
        <f>VLOOKUP($A45,'Facility Detail'!$A:$T,19,FALSE)</f>
        <v>27040</v>
      </c>
      <c r="AE45" s="83">
        <f>VLOOKUP($A45,'Facility Detail'!$A:$T,20,FALSE)</f>
        <v>25869</v>
      </c>
      <c r="AF45" s="83">
        <f>VLOOKUP($A45,'Facility Detail'!$A:$U,21,FALSE)</f>
        <v>17750.490673377011</v>
      </c>
      <c r="AG45" s="83">
        <f>VLOOKUP($A45,'Facility Detail'!$A:$V,22,FALSE)</f>
        <v>26931.792146754058</v>
      </c>
    </row>
    <row r="46" spans="1:33" ht="15" outlineLevel="1">
      <c r="A46" s="82" t="str">
        <f>'Facility Detail'!G31</f>
        <v>Glenrock III</v>
      </c>
      <c r="B46" s="82" t="str">
        <f xml:space="preserve"> IF( 'Facility Detail'!I31 = "", "", 'Facility Detail'!I31 )</f>
        <v>Wind</v>
      </c>
      <c r="C46" s="83">
        <f>VLOOKUP($A46,'Facility Detail'!$C:$T,7,FALSE)</f>
        <v>0</v>
      </c>
      <c r="D46" s="83">
        <f>VLOOKUP($A46,'Facility Detail'!$C:$T,8,FALSE)</f>
        <v>0</v>
      </c>
      <c r="E46" s="83">
        <f>VLOOKUP($A46,'Facility Detail'!$C:$T,9,FALSE)</f>
        <v>0</v>
      </c>
      <c r="F46" s="83">
        <f>VLOOKUP($A46,'Facility Detail'!$C:$T,10,FALSE)</f>
        <v>0</v>
      </c>
      <c r="G46" s="83">
        <f>VLOOKUP($A46,'Facility Detail'!$C:$T,11,FALSE)</f>
        <v>0</v>
      </c>
      <c r="H46" s="83">
        <f>VLOOKUP($A46,'Facility Detail'!$C:$T,12,FALSE)</f>
        <v>0</v>
      </c>
      <c r="I46" s="83">
        <f>VLOOKUP($A46,'Facility Detail'!$C:$T,13,FALSE)</f>
        <v>0</v>
      </c>
      <c r="J46" s="83">
        <f>VLOOKUP($A46,'Facility Detail'!$C:$T,14,FALSE)</f>
        <v>0</v>
      </c>
      <c r="K46" s="83">
        <f>VLOOKUP($A46,'Facility Detail'!$C:$T,15,FALSE)</f>
        <v>0</v>
      </c>
      <c r="L46" s="83">
        <f>VLOOKUP($A46,'Facility Detail'!$C:$T,16,FALSE)</f>
        <v>0</v>
      </c>
      <c r="M46" s="83">
        <f>VLOOKUP($A46,'Facility Detail'!$C:$T,17,FALSE)</f>
        <v>10147.406795082643</v>
      </c>
      <c r="N46" s="355">
        <f>VLOOKUP($A46,'Facility Detail'!$C:$T,18,FALSE)</f>
        <v>9694.4487968353351</v>
      </c>
      <c r="O46" s="83">
        <f>VLOOKUP($A46,'Facility Detail'!$C:$U,19,FALSE)</f>
        <v>6553</v>
      </c>
      <c r="P46" s="83">
        <f>VLOOKUP($A46,'Facility Detail'!$C:$V,20,FALSE)</f>
        <v>10609.493875988659</v>
      </c>
      <c r="R46" s="82" t="str">
        <f t="shared" si="16"/>
        <v>Glenrock III</v>
      </c>
      <c r="S46" s="82" t="str">
        <f t="shared" si="17"/>
        <v>Wind</v>
      </c>
      <c r="T46" s="83">
        <f>VLOOKUP($A46,'Facility Detail'!$A:$T,9,FALSE)</f>
        <v>0</v>
      </c>
      <c r="U46" s="83">
        <f>VLOOKUP($A46,'Facility Detail'!$A:$T,10,FALSE)</f>
        <v>0</v>
      </c>
      <c r="V46" s="83">
        <f>VLOOKUP($A46,'Facility Detail'!$A:$T,11,FALSE)</f>
        <v>0</v>
      </c>
      <c r="W46" s="83">
        <f>VLOOKUP($A46,'Facility Detail'!$A:$T,12,FALSE)</f>
        <v>0</v>
      </c>
      <c r="X46" s="83">
        <f>VLOOKUP($A46,'Facility Detail'!$A:$T,13,FALSE)</f>
        <v>0</v>
      </c>
      <c r="Y46" s="83">
        <f>VLOOKUP($A46,'Facility Detail'!$A:$T,14,FALSE)</f>
        <v>0</v>
      </c>
      <c r="Z46" s="83">
        <f>VLOOKUP($A46,'Facility Detail'!$A:$T,15,FALSE)</f>
        <v>0</v>
      </c>
      <c r="AA46" s="83">
        <f>VLOOKUP($A46,'Facility Detail'!$A:$T,16,FALSE)</f>
        <v>0</v>
      </c>
      <c r="AB46" s="83">
        <f>VLOOKUP($A46,'Facility Detail'!$A:$T,17,FALSE)</f>
        <v>0</v>
      </c>
      <c r="AC46" s="83">
        <f>VLOOKUP($A46,'Facility Detail'!$A:$T,18,FALSE)</f>
        <v>0</v>
      </c>
      <c r="AD46" s="83">
        <f>VLOOKUP($A46,'Facility Detail'!$A:$T,19,FALSE)</f>
        <v>10147.406795082643</v>
      </c>
      <c r="AE46" s="83">
        <f>VLOOKUP($A46,'Facility Detail'!$A:$T,20,FALSE)</f>
        <v>9694.4487968353351</v>
      </c>
      <c r="AF46" s="83">
        <f>VLOOKUP($A46,'Facility Detail'!$A:$U,21,FALSE)</f>
        <v>6553</v>
      </c>
      <c r="AG46" s="83">
        <f>VLOOKUP($A46,'Facility Detail'!$A:$V,22,FALSE)</f>
        <v>10609.493875988659</v>
      </c>
    </row>
    <row r="47" spans="1:33" ht="15" outlineLevel="1">
      <c r="A47" s="82" t="str">
        <f>'Facility Detail'!G32</f>
        <v>Goodnoe Hills</v>
      </c>
      <c r="B47" s="82" t="str">
        <f xml:space="preserve"> IF( 'Facility Detail'!I32 = "", "", 'Facility Detail'!I32 )</f>
        <v>Wind</v>
      </c>
      <c r="C47" s="83">
        <f>VLOOKUP($A47,'Facility Detail'!$C:$T,7,FALSE)</f>
        <v>0</v>
      </c>
      <c r="D47" s="83">
        <f>VLOOKUP($A47,'Facility Detail'!$C:$T,8,FALSE)</f>
        <v>18896</v>
      </c>
      <c r="E47" s="83">
        <f>VLOOKUP($A47,'Facility Detail'!$C:$T,9,FALSE)</f>
        <v>17608</v>
      </c>
      <c r="F47" s="83">
        <f>VLOOKUP($A47,'Facility Detail'!$C:$T,10,FALSE)</f>
        <v>24054</v>
      </c>
      <c r="G47" s="83">
        <f>VLOOKUP($A47,'Facility Detail'!$C:$T,11,FALSE)</f>
        <v>20890</v>
      </c>
      <c r="H47" s="83">
        <f>VLOOKUP($A47,'Facility Detail'!$C:$T,12,FALSE)</f>
        <v>23675</v>
      </c>
      <c r="I47" s="83">
        <f>VLOOKUP($A47,'Facility Detail'!$C:$T,13,FALSE)</f>
        <v>15514</v>
      </c>
      <c r="J47" s="83">
        <f>VLOOKUP($A47,'Facility Detail'!$C:$T,14,FALSE)</f>
        <v>18315</v>
      </c>
      <c r="K47" s="83">
        <f>VLOOKUP($A47,'Facility Detail'!$C:$T,15,FALSE)</f>
        <v>4420.5681815800917</v>
      </c>
      <c r="L47" s="83">
        <f>VLOOKUP($A47,'Facility Detail'!$C:$T,16,FALSE)</f>
        <v>36561.537003116537</v>
      </c>
      <c r="M47" s="83">
        <f>VLOOKUP($A47,'Facility Detail'!$C:$T,17,FALSE)</f>
        <v>13609</v>
      </c>
      <c r="N47" s="355">
        <f>VLOOKUP($A47,'Facility Detail'!$C:$T,18,FALSE)</f>
        <v>20928</v>
      </c>
      <c r="O47" s="83">
        <f>VLOOKUP($A47,'Facility Detail'!$C:$U,19,FALSE)</f>
        <v>17327.496964295035</v>
      </c>
      <c r="P47" s="83">
        <f>VLOOKUP($A47,'Facility Detail'!$C:$V,20,FALSE)</f>
        <v>22080.365174333707</v>
      </c>
      <c r="R47" s="82" t="str">
        <f t="shared" si="16"/>
        <v>Goodnoe Hills</v>
      </c>
      <c r="S47" s="82" t="str">
        <f t="shared" si="17"/>
        <v>Wind</v>
      </c>
      <c r="T47" s="83">
        <f>VLOOKUP($A47,'Facility Detail'!$A:$T,9,FALSE)</f>
        <v>18896</v>
      </c>
      <c r="U47" s="83">
        <f>VLOOKUP($A47,'Facility Detail'!$A:$T,10,FALSE)</f>
        <v>17608</v>
      </c>
      <c r="V47" s="83">
        <f>VLOOKUP($A47,'Facility Detail'!$A:$T,11,FALSE)</f>
        <v>17896</v>
      </c>
      <c r="W47" s="83">
        <f>VLOOKUP($A47,'Facility Detail'!$A:$T,12,FALSE)</f>
        <v>17392</v>
      </c>
      <c r="X47" s="83">
        <f>VLOOKUP($A47,'Facility Detail'!$A:$T,13,FALSE)</f>
        <v>15039</v>
      </c>
      <c r="Y47" s="83">
        <f>VLOOKUP($A47,'Facility Detail'!$A:$T,14,FALSE)</f>
        <v>18292</v>
      </c>
      <c r="Z47" s="83">
        <f>VLOOKUP($A47,'Facility Detail'!$A:$T,15,FALSE)</f>
        <v>15514</v>
      </c>
      <c r="AA47" s="83">
        <f>VLOOKUP($A47,'Facility Detail'!$A:$T,16,FALSE)</f>
        <v>18315</v>
      </c>
      <c r="AB47" s="83">
        <f>VLOOKUP($A47,'Facility Detail'!$A:$T,17,FALSE)</f>
        <v>4420.5681815800917</v>
      </c>
      <c r="AC47" s="83">
        <f>VLOOKUP($A47,'Facility Detail'!$A:$T,18,FALSE)</f>
        <v>26561.537003116537</v>
      </c>
      <c r="AD47" s="83">
        <f>VLOOKUP($A47,'Facility Detail'!$A:$T,19,FALSE)</f>
        <v>23609</v>
      </c>
      <c r="AE47" s="83">
        <f>VLOOKUP($A47,'Facility Detail'!$A:$T,20,FALSE)</f>
        <v>20928</v>
      </c>
      <c r="AF47" s="83">
        <f>VLOOKUP($A47,'Facility Detail'!$A:$U,21,FALSE)</f>
        <v>17327.496964295035</v>
      </c>
      <c r="AG47" s="83">
        <f>VLOOKUP($A47,'Facility Detail'!$A:$V,22,FALSE)</f>
        <v>22080.365174333707</v>
      </c>
    </row>
    <row r="48" spans="1:33" ht="15" outlineLevel="1">
      <c r="A48" s="82" t="str">
        <f>'Facility Detail'!G33</f>
        <v>Granite Mountain East</v>
      </c>
      <c r="B48" s="82" t="str">
        <f xml:space="preserve"> IF( 'Facility Detail'!I33 = "", "", 'Facility Detail'!I33 )</f>
        <v>Solar</v>
      </c>
      <c r="C48" s="83">
        <f>VLOOKUP($A48,'Facility Detail'!$C:$T,7,FALSE)</f>
        <v>0</v>
      </c>
      <c r="D48" s="83">
        <f>VLOOKUP($A48,'Facility Detail'!$C:$T,8,FALSE)</f>
        <v>0</v>
      </c>
      <c r="E48" s="83">
        <f>VLOOKUP($A48,'Facility Detail'!$C:$T,9,FALSE)</f>
        <v>0</v>
      </c>
      <c r="F48" s="83">
        <f>VLOOKUP($A48,'Facility Detail'!$C:$T,10,FALSE)</f>
        <v>0</v>
      </c>
      <c r="G48" s="83">
        <f>VLOOKUP($A48,'Facility Detail'!$C:$T,11,FALSE)</f>
        <v>0</v>
      </c>
      <c r="H48" s="83">
        <f>VLOOKUP($A48,'Facility Detail'!$C:$T,12,FALSE)</f>
        <v>0</v>
      </c>
      <c r="I48" s="83">
        <f>VLOOKUP($A48,'Facility Detail'!$C:$T,13,FALSE)</f>
        <v>0</v>
      </c>
      <c r="J48" s="83">
        <f>VLOOKUP($A48,'Facility Detail'!$C:$T,14,FALSE)</f>
        <v>0</v>
      </c>
      <c r="K48" s="83">
        <f>VLOOKUP($A48,'Facility Detail'!$C:$T,15,FALSE)</f>
        <v>0</v>
      </c>
      <c r="L48" s="83">
        <f>VLOOKUP($A48,'Facility Detail'!$C:$T,16,FALSE)</f>
        <v>75000</v>
      </c>
      <c r="M48" s="83">
        <f>VLOOKUP($A48,'Facility Detail'!$C:$T,17,FALSE)</f>
        <v>0</v>
      </c>
      <c r="N48" s="355">
        <f>VLOOKUP($A48,'Facility Detail'!$C:$T,18,FALSE)</f>
        <v>0</v>
      </c>
      <c r="O48" s="83">
        <f>VLOOKUP($A48,'Facility Detail'!$C:$U,19,FALSE)</f>
        <v>0</v>
      </c>
      <c r="P48" s="83">
        <f>VLOOKUP($A48,'Facility Detail'!$C:$V,20,FALSE)</f>
        <v>0</v>
      </c>
      <c r="R48" s="82" t="str">
        <f t="shared" si="16"/>
        <v>Granite Mountain East</v>
      </c>
      <c r="S48" s="82" t="str">
        <f t="shared" si="17"/>
        <v>Solar</v>
      </c>
      <c r="T48" s="83">
        <f>VLOOKUP($A48,'Facility Detail'!$A:$T,9,FALSE)</f>
        <v>0</v>
      </c>
      <c r="U48" s="83">
        <f>VLOOKUP($A48,'Facility Detail'!$A:$T,10,FALSE)</f>
        <v>0</v>
      </c>
      <c r="V48" s="83">
        <f>VLOOKUP($A48,'Facility Detail'!$A:$T,11,FALSE)</f>
        <v>0</v>
      </c>
      <c r="W48" s="83">
        <f>VLOOKUP($A48,'Facility Detail'!$A:$T,12,FALSE)</f>
        <v>0</v>
      </c>
      <c r="X48" s="83">
        <f>VLOOKUP($A48,'Facility Detail'!$A:$T,13,FALSE)</f>
        <v>0</v>
      </c>
      <c r="Y48" s="83">
        <f>VLOOKUP($A48,'Facility Detail'!$A:$T,14,FALSE)</f>
        <v>0</v>
      </c>
      <c r="Z48" s="83">
        <f>VLOOKUP($A48,'Facility Detail'!$A:$T,15,FALSE)</f>
        <v>0</v>
      </c>
      <c r="AA48" s="83">
        <f>VLOOKUP($A48,'Facility Detail'!$A:$T,16,FALSE)</f>
        <v>0</v>
      </c>
      <c r="AB48" s="83">
        <f>VLOOKUP($A48,'Facility Detail'!$A:$T,17,FALSE)</f>
        <v>0</v>
      </c>
      <c r="AC48" s="83">
        <f>VLOOKUP($A48,'Facility Detail'!$A:$T,18,FALSE)</f>
        <v>75000</v>
      </c>
      <c r="AD48" s="83">
        <f>VLOOKUP($A48,'Facility Detail'!$A:$T,19,FALSE)</f>
        <v>0</v>
      </c>
      <c r="AE48" s="83">
        <f>VLOOKUP($A48,'Facility Detail'!$A:$T,20,FALSE)</f>
        <v>0</v>
      </c>
      <c r="AF48" s="83">
        <f>VLOOKUP($A48,'Facility Detail'!$A:$U,21,FALSE)</f>
        <v>0</v>
      </c>
      <c r="AG48" s="83">
        <f>VLOOKUP($A48,'Facility Detail'!$A:$V,22,FALSE)</f>
        <v>0</v>
      </c>
    </row>
    <row r="49" spans="1:33" ht="15" outlineLevel="1">
      <c r="A49" s="82" t="str">
        <f>'Facility Detail'!G34</f>
        <v>Granite Mountain West</v>
      </c>
      <c r="B49" s="82" t="str">
        <f xml:space="preserve"> IF( 'Facility Detail'!I34 = "", "", 'Facility Detail'!I34 )</f>
        <v>Solar</v>
      </c>
      <c r="C49" s="83">
        <f>VLOOKUP($A49,'Facility Detail'!$C:$T,7,FALSE)</f>
        <v>0</v>
      </c>
      <c r="D49" s="83">
        <f>VLOOKUP($A49,'Facility Detail'!$C:$T,8,FALSE)</f>
        <v>0</v>
      </c>
      <c r="E49" s="83">
        <f>VLOOKUP($A49,'Facility Detail'!$C:$T,9,FALSE)</f>
        <v>0</v>
      </c>
      <c r="F49" s="83">
        <f>VLOOKUP($A49,'Facility Detail'!$C:$T,10,FALSE)</f>
        <v>0</v>
      </c>
      <c r="G49" s="83">
        <f>VLOOKUP($A49,'Facility Detail'!$C:$T,11,FALSE)</f>
        <v>0</v>
      </c>
      <c r="H49" s="83">
        <f>VLOOKUP($A49,'Facility Detail'!$C:$T,12,FALSE)</f>
        <v>0</v>
      </c>
      <c r="I49" s="83">
        <f>VLOOKUP($A49,'Facility Detail'!$C:$T,13,FALSE)</f>
        <v>0</v>
      </c>
      <c r="J49" s="83">
        <f>VLOOKUP($A49,'Facility Detail'!$C:$T,14,FALSE)</f>
        <v>0</v>
      </c>
      <c r="K49" s="83">
        <f>VLOOKUP($A49,'Facility Detail'!$C:$T,15,FALSE)</f>
        <v>0</v>
      </c>
      <c r="L49" s="83">
        <f>VLOOKUP($A49,'Facility Detail'!$C:$T,16,FALSE)</f>
        <v>75000</v>
      </c>
      <c r="M49" s="83">
        <f>VLOOKUP($A49,'Facility Detail'!$C:$T,17,FALSE)</f>
        <v>0</v>
      </c>
      <c r="N49" s="355">
        <f>VLOOKUP($A49,'Facility Detail'!$C:$T,18,FALSE)</f>
        <v>0</v>
      </c>
      <c r="O49" s="83">
        <f>VLOOKUP($A49,'Facility Detail'!$C:$U,19,FALSE)</f>
        <v>0</v>
      </c>
      <c r="P49" s="83">
        <f>VLOOKUP($A49,'Facility Detail'!$C:$V,20,FALSE)</f>
        <v>0</v>
      </c>
      <c r="R49" s="82" t="str">
        <f t="shared" si="16"/>
        <v>Granite Mountain West</v>
      </c>
      <c r="S49" s="82" t="str">
        <f t="shared" si="17"/>
        <v>Solar</v>
      </c>
      <c r="T49" s="83">
        <f>VLOOKUP($A49,'Facility Detail'!$A:$T,9,FALSE)</f>
        <v>0</v>
      </c>
      <c r="U49" s="83">
        <f>VLOOKUP($A49,'Facility Detail'!$A:$T,10,FALSE)</f>
        <v>0</v>
      </c>
      <c r="V49" s="83">
        <f>VLOOKUP($A49,'Facility Detail'!$A:$T,11,FALSE)</f>
        <v>0</v>
      </c>
      <c r="W49" s="83">
        <f>VLOOKUP($A49,'Facility Detail'!$A:$T,12,FALSE)</f>
        <v>0</v>
      </c>
      <c r="X49" s="83">
        <f>VLOOKUP($A49,'Facility Detail'!$A:$T,13,FALSE)</f>
        <v>0</v>
      </c>
      <c r="Y49" s="83">
        <f>VLOOKUP($A49,'Facility Detail'!$A:$T,14,FALSE)</f>
        <v>0</v>
      </c>
      <c r="Z49" s="83">
        <f>VLOOKUP($A49,'Facility Detail'!$A:$T,15,FALSE)</f>
        <v>0</v>
      </c>
      <c r="AA49" s="83">
        <f>VLOOKUP($A49,'Facility Detail'!$A:$T,16,FALSE)</f>
        <v>0</v>
      </c>
      <c r="AB49" s="83">
        <f>VLOOKUP($A49,'Facility Detail'!$A:$T,17,FALSE)</f>
        <v>0</v>
      </c>
      <c r="AC49" s="83">
        <f>VLOOKUP($A49,'Facility Detail'!$A:$T,18,FALSE)</f>
        <v>75000</v>
      </c>
      <c r="AD49" s="83">
        <f>VLOOKUP($A49,'Facility Detail'!$A:$T,19,FALSE)</f>
        <v>0</v>
      </c>
      <c r="AE49" s="83">
        <f>VLOOKUP($A49,'Facility Detail'!$A:$T,20,FALSE)</f>
        <v>0</v>
      </c>
      <c r="AF49" s="83">
        <f>VLOOKUP($A49,'Facility Detail'!$A:$U,21,FALSE)</f>
        <v>0</v>
      </c>
      <c r="AG49" s="83">
        <f>VLOOKUP($A49,'Facility Detail'!$A:$V,22,FALSE)</f>
        <v>0</v>
      </c>
    </row>
    <row r="50" spans="1:33" ht="15" outlineLevel="1">
      <c r="A50" s="82" t="str">
        <f>'Facility Detail'!G35</f>
        <v>Hidden Hollow - REC Only</v>
      </c>
      <c r="B50" s="82" t="str">
        <f xml:space="preserve"> IF( 'Facility Detail'!I35 = "", "", 'Facility Detail'!I35 )</f>
        <v>Landfill Gas</v>
      </c>
      <c r="C50" s="83">
        <f>VLOOKUP($A50,'Facility Detail'!$C:$T,7,FALSE)</f>
        <v>0</v>
      </c>
      <c r="D50" s="83">
        <f>VLOOKUP($A50,'Facility Detail'!$C:$T,8,FALSE)</f>
        <v>0</v>
      </c>
      <c r="E50" s="83">
        <f>VLOOKUP($A50,'Facility Detail'!$C:$T,9,FALSE)</f>
        <v>0</v>
      </c>
      <c r="F50" s="83">
        <f>VLOOKUP($A50,'Facility Detail'!$C:$T,10,FALSE)</f>
        <v>0</v>
      </c>
      <c r="G50" s="83">
        <f>VLOOKUP($A50,'Facility Detail'!$C:$T,11,FALSE)</f>
        <v>0</v>
      </c>
      <c r="H50" s="83">
        <f>VLOOKUP($A50,'Facility Detail'!$C:$T,12,FALSE)</f>
        <v>12501</v>
      </c>
      <c r="I50" s="83">
        <f>VLOOKUP($A50,'Facility Detail'!$C:$T,13,FALSE)</f>
        <v>3960</v>
      </c>
      <c r="J50" s="83">
        <f>VLOOKUP($A50,'Facility Detail'!$C:$T,14,FALSE)</f>
        <v>0</v>
      </c>
      <c r="K50" s="83">
        <f>VLOOKUP($A50,'Facility Detail'!$C:$T,15,FALSE)</f>
        <v>0</v>
      </c>
      <c r="L50" s="83">
        <f>VLOOKUP($A50,'Facility Detail'!$C:$T,16,FALSE)</f>
        <v>0</v>
      </c>
      <c r="M50" s="83">
        <f>VLOOKUP($A50,'Facility Detail'!$C:$T,17,FALSE)</f>
        <v>0</v>
      </c>
      <c r="N50" s="355">
        <f>VLOOKUP($A50,'Facility Detail'!$C:$T,18,FALSE)</f>
        <v>0</v>
      </c>
      <c r="O50" s="83">
        <f>VLOOKUP($A50,'Facility Detail'!$C:$U,19,FALSE)</f>
        <v>0</v>
      </c>
      <c r="P50" s="83">
        <f>VLOOKUP($A50,'Facility Detail'!$C:$V,20,FALSE)</f>
        <v>0</v>
      </c>
      <c r="R50" s="82" t="str">
        <f t="shared" si="16"/>
        <v>Hidden Hollow - REC Only</v>
      </c>
      <c r="S50" s="82" t="str">
        <f t="shared" si="17"/>
        <v>Landfill Gas</v>
      </c>
      <c r="T50" s="83">
        <f>VLOOKUP($A50,'Facility Detail'!$A:$T,9,FALSE)</f>
        <v>0</v>
      </c>
      <c r="U50" s="83">
        <f>VLOOKUP($A50,'Facility Detail'!$A:$T,10,FALSE)</f>
        <v>0</v>
      </c>
      <c r="V50" s="83">
        <f>VLOOKUP($A50,'Facility Detail'!$A:$T,11,FALSE)</f>
        <v>0</v>
      </c>
      <c r="W50" s="83">
        <f>VLOOKUP($A50,'Facility Detail'!$A:$T,12,FALSE)</f>
        <v>0</v>
      </c>
      <c r="X50" s="83">
        <f>VLOOKUP($A50,'Facility Detail'!$A:$T,13,FALSE)</f>
        <v>12501</v>
      </c>
      <c r="Y50" s="83">
        <f>VLOOKUP($A50,'Facility Detail'!$A:$T,14,FALSE)</f>
        <v>3960</v>
      </c>
      <c r="Z50" s="83">
        <f>VLOOKUP($A50,'Facility Detail'!$A:$T,15,FALSE)</f>
        <v>0</v>
      </c>
      <c r="AA50" s="83">
        <f>VLOOKUP($A50,'Facility Detail'!$A:$T,16,FALSE)</f>
        <v>0</v>
      </c>
      <c r="AB50" s="83">
        <f>VLOOKUP($A50,'Facility Detail'!$A:$T,17,FALSE)</f>
        <v>0</v>
      </c>
      <c r="AC50" s="83">
        <f>VLOOKUP($A50,'Facility Detail'!$A:$T,18,FALSE)</f>
        <v>0</v>
      </c>
      <c r="AD50" s="83">
        <f>VLOOKUP($A50,'Facility Detail'!$A:$T,19,FALSE)</f>
        <v>0</v>
      </c>
      <c r="AE50" s="83">
        <f>VLOOKUP($A50,'Facility Detail'!$A:$T,20,FALSE)</f>
        <v>0</v>
      </c>
      <c r="AF50" s="83">
        <f>VLOOKUP($A50,'Facility Detail'!$A:$U,21,FALSE)</f>
        <v>0</v>
      </c>
      <c r="AG50" s="83">
        <f>VLOOKUP($A50,'Facility Detail'!$A:$V,22,FALSE)</f>
        <v>0</v>
      </c>
    </row>
    <row r="51" spans="1:33" ht="15" outlineLevel="1">
      <c r="A51" s="82" t="str">
        <f>'Facility Detail'!G36</f>
        <v>High Plains</v>
      </c>
      <c r="B51" s="82" t="str">
        <f xml:space="preserve"> IF( 'Facility Detail'!I36 = "", "", 'Facility Detail'!I36 )</f>
        <v>Wind</v>
      </c>
      <c r="C51" s="83">
        <f>VLOOKUP($A51,'Facility Detail'!$C:$T,7,FALSE)</f>
        <v>0</v>
      </c>
      <c r="D51" s="83">
        <f>VLOOKUP($A51,'Facility Detail'!$C:$T,8,FALSE)</f>
        <v>0</v>
      </c>
      <c r="E51" s="83">
        <f>VLOOKUP($A51,'Facility Detail'!$C:$T,9,FALSE)</f>
        <v>0</v>
      </c>
      <c r="F51" s="83">
        <f>VLOOKUP($A51,'Facility Detail'!$C:$T,10,FALSE)</f>
        <v>0</v>
      </c>
      <c r="G51" s="83">
        <f>VLOOKUP($A51,'Facility Detail'!$C:$T,11,FALSE)</f>
        <v>0</v>
      </c>
      <c r="H51" s="83">
        <f>VLOOKUP($A51,'Facility Detail'!$C:$T,12,FALSE)</f>
        <v>0</v>
      </c>
      <c r="I51" s="83">
        <f>VLOOKUP($A51,'Facility Detail'!$C:$T,13,FALSE)</f>
        <v>0</v>
      </c>
      <c r="J51" s="83">
        <f>VLOOKUP($A51,'Facility Detail'!$C:$T,14,FALSE)</f>
        <v>0</v>
      </c>
      <c r="K51" s="83">
        <f>VLOOKUP($A51,'Facility Detail'!$C:$T,15,FALSE)</f>
        <v>0</v>
      </c>
      <c r="L51" s="83">
        <f>VLOOKUP($A51,'Facility Detail'!$C:$T,16,FALSE)</f>
        <v>10000</v>
      </c>
      <c r="M51" s="83">
        <f>VLOOKUP($A51,'Facility Detail'!$C:$T,17,FALSE)</f>
        <v>16610.632900565513</v>
      </c>
      <c r="N51" s="355">
        <f>VLOOKUP($A51,'Facility Detail'!$C:$T,18,FALSE)</f>
        <v>30232.605055731903</v>
      </c>
      <c r="O51" s="83">
        <f>VLOOKUP($A51,'Facility Detail'!$C:$U,19,FALSE)</f>
        <v>26477</v>
      </c>
      <c r="P51" s="83">
        <f>VLOOKUP($A51,'Facility Detail'!$C:$V,20,FALSE)</f>
        <v>29729.97268561017</v>
      </c>
      <c r="R51" s="82" t="str">
        <f t="shared" si="16"/>
        <v>High Plains</v>
      </c>
      <c r="S51" s="82" t="str">
        <f t="shared" si="17"/>
        <v>Wind</v>
      </c>
      <c r="T51" s="83">
        <f>VLOOKUP($A51,'Facility Detail'!$A:$T,9,FALSE)</f>
        <v>0</v>
      </c>
      <c r="U51" s="83">
        <f>VLOOKUP($A51,'Facility Detail'!$A:$T,10,FALSE)</f>
        <v>0</v>
      </c>
      <c r="V51" s="83">
        <f>VLOOKUP($A51,'Facility Detail'!$A:$T,11,FALSE)</f>
        <v>0</v>
      </c>
      <c r="W51" s="83">
        <f>VLOOKUP($A51,'Facility Detail'!$A:$T,12,FALSE)</f>
        <v>0</v>
      </c>
      <c r="X51" s="83">
        <f>VLOOKUP($A51,'Facility Detail'!$A:$T,13,FALSE)</f>
        <v>0</v>
      </c>
      <c r="Y51" s="83">
        <f>VLOOKUP($A51,'Facility Detail'!$A:$T,14,FALSE)</f>
        <v>0</v>
      </c>
      <c r="Z51" s="83">
        <f>VLOOKUP($A51,'Facility Detail'!$A:$T,15,FALSE)</f>
        <v>0</v>
      </c>
      <c r="AA51" s="83">
        <f>VLOOKUP($A51,'Facility Detail'!$A:$T,16,FALSE)</f>
        <v>0</v>
      </c>
      <c r="AB51" s="83">
        <f>VLOOKUP($A51,'Facility Detail'!$A:$T,17,FALSE)</f>
        <v>0</v>
      </c>
      <c r="AC51" s="83">
        <f>VLOOKUP($A51,'Facility Detail'!$A:$T,18,FALSE)</f>
        <v>0</v>
      </c>
      <c r="AD51" s="83">
        <f>VLOOKUP($A51,'Facility Detail'!$A:$T,19,FALSE)</f>
        <v>26610.632900565513</v>
      </c>
      <c r="AE51" s="83">
        <f>VLOOKUP($A51,'Facility Detail'!$A:$T,20,FALSE)</f>
        <v>30232.605055731903</v>
      </c>
      <c r="AF51" s="83">
        <f>VLOOKUP($A51,'Facility Detail'!$A:$U,21,FALSE)</f>
        <v>26477</v>
      </c>
      <c r="AG51" s="83">
        <f>VLOOKUP($A51,'Facility Detail'!$A:$V,22,FALSE)</f>
        <v>29729.97268561017</v>
      </c>
    </row>
    <row r="52" spans="1:33" ht="15">
      <c r="A52" s="82" t="str">
        <f>'Facility Detail'!G37</f>
        <v>Hot Springs Windfarm - REC Only</v>
      </c>
      <c r="B52" s="82" t="str">
        <f xml:space="preserve"> IF( 'Facility Detail'!I37 = "", "", 'Facility Detail'!I37 )</f>
        <v>Wind</v>
      </c>
      <c r="C52" s="83">
        <f>VLOOKUP($A52,'Facility Detail'!$C:$T,7,FALSE)</f>
        <v>0</v>
      </c>
      <c r="D52" s="83">
        <f>VLOOKUP($A52,'Facility Detail'!$C:$T,8,FALSE)</f>
        <v>7963</v>
      </c>
      <c r="E52" s="83">
        <f>VLOOKUP($A52,'Facility Detail'!$C:$T,9,FALSE)</f>
        <v>0</v>
      </c>
      <c r="F52" s="83">
        <f>VLOOKUP($A52,'Facility Detail'!$C:$T,10,FALSE)</f>
        <v>0</v>
      </c>
      <c r="G52" s="83">
        <f>VLOOKUP($A52,'Facility Detail'!$C:$T,11,FALSE)</f>
        <v>0</v>
      </c>
      <c r="H52" s="83">
        <f>VLOOKUP($A52,'Facility Detail'!$C:$T,12,FALSE)</f>
        <v>8028</v>
      </c>
      <c r="I52" s="83">
        <f>VLOOKUP($A52,'Facility Detail'!$C:$T,13,FALSE)</f>
        <v>10218</v>
      </c>
      <c r="J52" s="83">
        <f>VLOOKUP($A52,'Facility Detail'!$C:$T,14,FALSE)</f>
        <v>8846</v>
      </c>
      <c r="K52" s="83">
        <f>VLOOKUP($A52,'Facility Detail'!$C:$T,15,FALSE)</f>
        <v>1923</v>
      </c>
      <c r="L52" s="83">
        <f>VLOOKUP($A52,'Facility Detail'!$C:$T,16,FALSE)</f>
        <v>0</v>
      </c>
      <c r="M52" s="83">
        <f>VLOOKUP($A52,'Facility Detail'!$C:$T,17,FALSE)</f>
        <v>0</v>
      </c>
      <c r="N52" s="355">
        <f>VLOOKUP($A52,'Facility Detail'!$C:$T,18,FALSE)</f>
        <v>0</v>
      </c>
      <c r="O52" s="83">
        <f>VLOOKUP($A52,'Facility Detail'!$C:$U,19,FALSE)</f>
        <v>0</v>
      </c>
      <c r="P52" s="83">
        <f>VLOOKUP($A52,'Facility Detail'!$C:$V,20,FALSE)</f>
        <v>0</v>
      </c>
      <c r="R52" s="82" t="str">
        <f t="shared" si="16"/>
        <v>Hot Springs Windfarm - REC Only</v>
      </c>
      <c r="S52" s="82" t="str">
        <f t="shared" si="17"/>
        <v>Wind</v>
      </c>
      <c r="T52" s="83">
        <f>VLOOKUP($A52,'Facility Detail'!$A:$T,9,FALSE)</f>
        <v>7963</v>
      </c>
      <c r="U52" s="83">
        <f>VLOOKUP($A52,'Facility Detail'!$A:$T,10,FALSE)</f>
        <v>0</v>
      </c>
      <c r="V52" s="83">
        <f>VLOOKUP($A52,'Facility Detail'!$A:$T,11,FALSE)</f>
        <v>0</v>
      </c>
      <c r="W52" s="83">
        <f>VLOOKUP($A52,'Facility Detail'!$A:$T,12,FALSE)</f>
        <v>0</v>
      </c>
      <c r="X52" s="83">
        <f>VLOOKUP($A52,'Facility Detail'!$A:$T,13,FALSE)</f>
        <v>8028</v>
      </c>
      <c r="Y52" s="83">
        <f>VLOOKUP($A52,'Facility Detail'!$A:$T,14,FALSE)</f>
        <v>10218</v>
      </c>
      <c r="Z52" s="83">
        <f>VLOOKUP($A52,'Facility Detail'!$A:$T,15,FALSE)</f>
        <v>8846</v>
      </c>
      <c r="AA52" s="83">
        <f>VLOOKUP($A52,'Facility Detail'!$A:$T,16,FALSE)</f>
        <v>1923</v>
      </c>
      <c r="AB52" s="83">
        <f>VLOOKUP($A52,'Facility Detail'!$A:$T,17,FALSE)</f>
        <v>0</v>
      </c>
      <c r="AC52" s="83">
        <f>VLOOKUP($A52,'Facility Detail'!$A:$T,18,FALSE)</f>
        <v>0</v>
      </c>
      <c r="AD52" s="83">
        <f>VLOOKUP($A52,'Facility Detail'!$A:$T,19,FALSE)</f>
        <v>0</v>
      </c>
      <c r="AE52" s="83">
        <f>VLOOKUP($A52,'Facility Detail'!$A:$T,20,FALSE)</f>
        <v>0</v>
      </c>
      <c r="AF52" s="83">
        <f>VLOOKUP($A52,'Facility Detail'!$A:$U,21,FALSE)</f>
        <v>0</v>
      </c>
      <c r="AG52" s="83">
        <f>VLOOKUP($A52,'Facility Detail'!$A:$V,22,FALSE)</f>
        <v>0</v>
      </c>
    </row>
    <row r="53" spans="1:33" ht="15" outlineLevel="1">
      <c r="A53" s="82" t="str">
        <f>'Facility Detail'!G38</f>
        <v xml:space="preserve">JC Boyle </v>
      </c>
      <c r="B53" s="82" t="str">
        <f xml:space="preserve"> IF( 'Facility Detail'!I38 = "", "", 'Facility Detail'!I38 )</f>
        <v>Water (Incremental Hydro)</v>
      </c>
      <c r="C53" s="83">
        <f>VLOOKUP($A53,'Facility Detail'!$C:$T,7,FALSE)</f>
        <v>0</v>
      </c>
      <c r="D53" s="83">
        <f>VLOOKUP($A53,'Facility Detail'!$C:$T,8,FALSE)</f>
        <v>276</v>
      </c>
      <c r="E53" s="83">
        <f>VLOOKUP($A53,'Facility Detail'!$C:$T,9,FALSE)</f>
        <v>189</v>
      </c>
      <c r="F53" s="83">
        <f>VLOOKUP($A53,'Facility Detail'!$C:$T,10,FALSE)</f>
        <v>184</v>
      </c>
      <c r="G53" s="83">
        <f>VLOOKUP($A53,'Facility Detail'!$C:$T,11,FALSE)</f>
        <v>172</v>
      </c>
      <c r="H53" s="83">
        <f>VLOOKUP($A53,'Facility Detail'!$C:$T,12,FALSE)</f>
        <v>235</v>
      </c>
      <c r="I53" s="83">
        <f>VLOOKUP($A53,'Facility Detail'!$C:$T,13,FALSE)</f>
        <v>342</v>
      </c>
      <c r="J53" s="83">
        <f>VLOOKUP($A53,'Facility Detail'!$C:$T,14,FALSE)</f>
        <v>205</v>
      </c>
      <c r="K53" s="83">
        <f>VLOOKUP($A53,'Facility Detail'!$C:$T,15,FALSE)</f>
        <v>234</v>
      </c>
      <c r="L53" s="83">
        <f>VLOOKUP($A53,'Facility Detail'!$C:$T,16,FALSE)</f>
        <v>192</v>
      </c>
      <c r="M53" s="83">
        <f>VLOOKUP($A53,'Facility Detail'!$C:$T,17,FALSE)</f>
        <v>164</v>
      </c>
      <c r="N53" s="355">
        <f>VLOOKUP($A53,'Facility Detail'!$C:$T,18,FALSE)</f>
        <v>164</v>
      </c>
      <c r="O53" s="83">
        <f>VLOOKUP($A53,'Facility Detail'!$C:$U,19,FALSE)</f>
        <v>198</v>
      </c>
      <c r="P53" s="83">
        <f>VLOOKUP($A53,'Facility Detail'!$C:$V,20,FALSE)</f>
        <v>0</v>
      </c>
      <c r="R53" s="82" t="str">
        <f t="shared" si="16"/>
        <v xml:space="preserve">JC Boyle </v>
      </c>
      <c r="S53" s="82" t="str">
        <f t="shared" si="17"/>
        <v>Water (Incremental Hydro)</v>
      </c>
      <c r="T53" s="83">
        <f>VLOOKUP($A53,'Facility Detail'!$A:$T,9,FALSE)</f>
        <v>0</v>
      </c>
      <c r="U53" s="83">
        <f>VLOOKUP($A53,'Facility Detail'!$A:$T,10,FALSE)</f>
        <v>276</v>
      </c>
      <c r="V53" s="83">
        <f>VLOOKUP($A53,'Facility Detail'!$A:$T,11,FALSE)</f>
        <v>189</v>
      </c>
      <c r="W53" s="83">
        <f>VLOOKUP($A53,'Facility Detail'!$A:$T,12,FALSE)</f>
        <v>184</v>
      </c>
      <c r="X53" s="83">
        <f>VLOOKUP($A53,'Facility Detail'!$A:$T,13,FALSE)</f>
        <v>172</v>
      </c>
      <c r="Y53" s="83">
        <f>VLOOKUP($A53,'Facility Detail'!$A:$T,14,FALSE)</f>
        <v>235</v>
      </c>
      <c r="Z53" s="83">
        <f>VLOOKUP($A53,'Facility Detail'!$A:$T,15,FALSE)</f>
        <v>342</v>
      </c>
      <c r="AA53" s="83">
        <f>VLOOKUP($A53,'Facility Detail'!$A:$T,16,FALSE)</f>
        <v>205</v>
      </c>
      <c r="AB53" s="83">
        <f>VLOOKUP($A53,'Facility Detail'!$A:$T,17,FALSE)</f>
        <v>234</v>
      </c>
      <c r="AC53" s="83">
        <f>VLOOKUP($A53,'Facility Detail'!$A:$T,18,FALSE)</f>
        <v>192</v>
      </c>
      <c r="AD53" s="83">
        <f>VLOOKUP($A53,'Facility Detail'!$A:$T,19,FALSE)</f>
        <v>164</v>
      </c>
      <c r="AE53" s="83">
        <f>VLOOKUP($A53,'Facility Detail'!$A:$T,20,FALSE)</f>
        <v>164</v>
      </c>
      <c r="AF53" s="83">
        <f>VLOOKUP($A53,'Facility Detail'!$A:$U,21,FALSE)</f>
        <v>198</v>
      </c>
      <c r="AG53" s="83">
        <f>VLOOKUP($A53,'Facility Detail'!$A:$V,22,FALSE)</f>
        <v>0</v>
      </c>
    </row>
    <row r="54" spans="1:33" ht="15" outlineLevel="1">
      <c r="A54" s="82" t="str">
        <f>'Facility Detail'!G39</f>
        <v>Klondike I - Klondike Wind Power LLC - REC Only</v>
      </c>
      <c r="B54" s="82" t="str">
        <f xml:space="preserve"> IF( 'Facility Detail'!I39 = "", "", 'Facility Detail'!I39 )</f>
        <v>Wind</v>
      </c>
      <c r="C54" s="83">
        <f>VLOOKUP($A54,'Facility Detail'!$C:$T,7,FALSE)</f>
        <v>0</v>
      </c>
      <c r="D54" s="83">
        <f>VLOOKUP($A54,'Facility Detail'!$C:$T,8,FALSE)</f>
        <v>0</v>
      </c>
      <c r="E54" s="83">
        <f>VLOOKUP($A54,'Facility Detail'!$C:$T,9,FALSE)</f>
        <v>0</v>
      </c>
      <c r="F54" s="83">
        <f>VLOOKUP($A54,'Facility Detail'!$C:$T,10,FALSE)</f>
        <v>0</v>
      </c>
      <c r="G54" s="83">
        <f>VLOOKUP($A54,'Facility Detail'!$C:$T,11,FALSE)</f>
        <v>0</v>
      </c>
      <c r="H54" s="83">
        <f>VLOOKUP($A54,'Facility Detail'!$C:$T,12,FALSE)</f>
        <v>0</v>
      </c>
      <c r="I54" s="83">
        <f>VLOOKUP($A54,'Facility Detail'!$C:$T,13,FALSE)</f>
        <v>8543</v>
      </c>
      <c r="J54" s="83">
        <f>VLOOKUP($A54,'Facility Detail'!$C:$T,14,FALSE)</f>
        <v>0</v>
      </c>
      <c r="K54" s="83">
        <f>VLOOKUP($A54,'Facility Detail'!$C:$T,15,FALSE)</f>
        <v>0</v>
      </c>
      <c r="L54" s="83">
        <f>VLOOKUP($A54,'Facility Detail'!$C:$T,16,FALSE)</f>
        <v>0</v>
      </c>
      <c r="M54" s="83">
        <f>VLOOKUP($A54,'Facility Detail'!$C:$T,17,FALSE)</f>
        <v>0</v>
      </c>
      <c r="N54" s="355">
        <f>VLOOKUP($A54,'Facility Detail'!$C:$T,18,FALSE)</f>
        <v>0</v>
      </c>
      <c r="O54" s="83">
        <f>VLOOKUP($A54,'Facility Detail'!$C:$U,19,FALSE)</f>
        <v>0</v>
      </c>
      <c r="P54" s="83">
        <f>VLOOKUP($A54,'Facility Detail'!$C:$V,20,FALSE)</f>
        <v>0</v>
      </c>
      <c r="R54" s="82" t="str">
        <f t="shared" si="16"/>
        <v>Klondike I - Klondike Wind Power LLC - REC Only</v>
      </c>
      <c r="S54" s="82" t="str">
        <f t="shared" si="17"/>
        <v>Wind</v>
      </c>
      <c r="T54" s="83">
        <f>VLOOKUP($A54,'Facility Detail'!$A:$T,9,FALSE)</f>
        <v>0</v>
      </c>
      <c r="U54" s="83">
        <f>VLOOKUP($A54,'Facility Detail'!$A:$T,10,FALSE)</f>
        <v>0</v>
      </c>
      <c r="V54" s="83">
        <f>VLOOKUP($A54,'Facility Detail'!$A:$T,11,FALSE)</f>
        <v>0</v>
      </c>
      <c r="W54" s="83">
        <f>VLOOKUP($A54,'Facility Detail'!$A:$T,12,FALSE)</f>
        <v>0</v>
      </c>
      <c r="X54" s="83">
        <f>VLOOKUP($A54,'Facility Detail'!$A:$T,13,FALSE)</f>
        <v>0</v>
      </c>
      <c r="Y54" s="83">
        <f>VLOOKUP($A54,'Facility Detail'!$A:$T,14,FALSE)</f>
        <v>8543</v>
      </c>
      <c r="Z54" s="83">
        <f>VLOOKUP($A54,'Facility Detail'!$A:$T,15,FALSE)</f>
        <v>0</v>
      </c>
      <c r="AA54" s="83">
        <f>VLOOKUP($A54,'Facility Detail'!$A:$T,16,FALSE)</f>
        <v>0</v>
      </c>
      <c r="AB54" s="83">
        <f>VLOOKUP($A54,'Facility Detail'!$A:$T,17,FALSE)</f>
        <v>0</v>
      </c>
      <c r="AC54" s="83">
        <f>VLOOKUP($A54,'Facility Detail'!$A:$T,18,FALSE)</f>
        <v>0</v>
      </c>
      <c r="AD54" s="83">
        <f>VLOOKUP($A54,'Facility Detail'!$A:$T,19,FALSE)</f>
        <v>0</v>
      </c>
      <c r="AE54" s="83">
        <f>VLOOKUP($A54,'Facility Detail'!$A:$T,20,FALSE)</f>
        <v>0</v>
      </c>
      <c r="AF54" s="83">
        <f>VLOOKUP($A54,'Facility Detail'!$A:$U,21,FALSE)</f>
        <v>0</v>
      </c>
      <c r="AG54" s="83">
        <f>VLOOKUP($A54,'Facility Detail'!$A:$V,22,FALSE)</f>
        <v>0</v>
      </c>
    </row>
    <row r="55" spans="1:33" ht="15" outlineLevel="1">
      <c r="A55" s="82" t="str">
        <f>'Facility Detail'!G40</f>
        <v>Latigo Wind</v>
      </c>
      <c r="B55" s="82" t="str">
        <f xml:space="preserve"> IF( 'Facility Detail'!I40 = "", "", 'Facility Detail'!I40 )</f>
        <v>Wind</v>
      </c>
      <c r="C55" s="83">
        <f>VLOOKUP($A55,'Facility Detail'!$C:$T,7,FALSE)</f>
        <v>0</v>
      </c>
      <c r="D55" s="83">
        <f>VLOOKUP($A55,'Facility Detail'!$C:$T,8,FALSE)</f>
        <v>0</v>
      </c>
      <c r="E55" s="83">
        <f>VLOOKUP($A55,'Facility Detail'!$C:$T,9,FALSE)</f>
        <v>0</v>
      </c>
      <c r="F55" s="83">
        <f>VLOOKUP($A55,'Facility Detail'!$C:$T,10,FALSE)</f>
        <v>0</v>
      </c>
      <c r="G55" s="83">
        <f>VLOOKUP($A55,'Facility Detail'!$C:$T,11,FALSE)</f>
        <v>0</v>
      </c>
      <c r="H55" s="83">
        <f>VLOOKUP($A55,'Facility Detail'!$C:$T,12,FALSE)</f>
        <v>0</v>
      </c>
      <c r="I55" s="83">
        <f>VLOOKUP($A55,'Facility Detail'!$C:$T,13,FALSE)</f>
        <v>0</v>
      </c>
      <c r="J55" s="83">
        <f>VLOOKUP($A55,'Facility Detail'!$C:$T,14,FALSE)</f>
        <v>0</v>
      </c>
      <c r="K55" s="83">
        <f>VLOOKUP($A55,'Facility Detail'!$C:$T,15,FALSE)</f>
        <v>0</v>
      </c>
      <c r="L55" s="83">
        <f>VLOOKUP($A55,'Facility Detail'!$C:$T,16,FALSE)</f>
        <v>0</v>
      </c>
      <c r="M55" s="83">
        <f>VLOOKUP($A55,'Facility Detail'!$C:$T,17,FALSE)</f>
        <v>0</v>
      </c>
      <c r="N55" s="355">
        <f>VLOOKUP($A55,'Facility Detail'!$C:$T,18,FALSE)</f>
        <v>0</v>
      </c>
      <c r="O55" s="83">
        <f>VLOOKUP($A55,'Facility Detail'!$C:$U,19,FALSE)</f>
        <v>0</v>
      </c>
      <c r="P55" s="83">
        <f>VLOOKUP($A55,'Facility Detail'!$C:$V,20,FALSE)</f>
        <v>0</v>
      </c>
      <c r="R55" s="82" t="str">
        <f t="shared" si="16"/>
        <v>Latigo Wind</v>
      </c>
      <c r="S55" s="82" t="str">
        <f t="shared" si="17"/>
        <v>Wind</v>
      </c>
      <c r="T55" s="83">
        <f>VLOOKUP($A55,'Facility Detail'!$A:$T,9,FALSE)</f>
        <v>0</v>
      </c>
      <c r="U55" s="83">
        <f>VLOOKUP($A55,'Facility Detail'!$A:$T,10,FALSE)</f>
        <v>0</v>
      </c>
      <c r="V55" s="83">
        <f>VLOOKUP($A55,'Facility Detail'!$A:$T,11,FALSE)</f>
        <v>0</v>
      </c>
      <c r="W55" s="83">
        <f>VLOOKUP($A55,'Facility Detail'!$A:$T,12,FALSE)</f>
        <v>0</v>
      </c>
      <c r="X55" s="83">
        <f>VLOOKUP($A55,'Facility Detail'!$A:$T,13,FALSE)</f>
        <v>0</v>
      </c>
      <c r="Y55" s="83">
        <f>VLOOKUP($A55,'Facility Detail'!$A:$T,14,FALSE)</f>
        <v>0</v>
      </c>
      <c r="Z55" s="83">
        <f>VLOOKUP($A55,'Facility Detail'!$A:$T,15,FALSE)</f>
        <v>0</v>
      </c>
      <c r="AA55" s="83">
        <f>VLOOKUP($A55,'Facility Detail'!$A:$T,16,FALSE)</f>
        <v>0</v>
      </c>
      <c r="AB55" s="83">
        <f>VLOOKUP($A55,'Facility Detail'!$A:$T,17,FALSE)</f>
        <v>0</v>
      </c>
      <c r="AC55" s="83">
        <f>VLOOKUP($A55,'Facility Detail'!$A:$T,18,FALSE)</f>
        <v>0</v>
      </c>
      <c r="AD55" s="83">
        <f>VLOOKUP($A55,'Facility Detail'!$A:$T,19,FALSE)</f>
        <v>0</v>
      </c>
      <c r="AE55" s="83">
        <f>VLOOKUP($A55,'Facility Detail'!$A:$T,20,FALSE)</f>
        <v>0</v>
      </c>
      <c r="AF55" s="83">
        <f>VLOOKUP($A55,'Facility Detail'!$A:$U,21,FALSE)</f>
        <v>0</v>
      </c>
      <c r="AG55" s="83">
        <f>VLOOKUP($A55,'Facility Detail'!$A:$V,22,FALSE)</f>
        <v>0</v>
      </c>
    </row>
    <row r="56" spans="1:33" ht="15" outlineLevel="1">
      <c r="A56" s="82" t="str">
        <f>'Facility Detail'!G41</f>
        <v>Leaning Juniper</v>
      </c>
      <c r="B56" s="82" t="str">
        <f xml:space="preserve"> IF( 'Facility Detail'!I41 = "", "", 'Facility Detail'!I41 )</f>
        <v>Wind</v>
      </c>
      <c r="C56" s="83">
        <f>VLOOKUP($A56,'Facility Detail'!$C:$T,7,FALSE)</f>
        <v>0</v>
      </c>
      <c r="D56" s="83">
        <f>VLOOKUP($A56,'Facility Detail'!$C:$T,8,FALSE)</f>
        <v>18530</v>
      </c>
      <c r="E56" s="83">
        <f>VLOOKUP($A56,'Facility Detail'!$C:$T,9,FALSE)</f>
        <v>15200</v>
      </c>
      <c r="F56" s="83">
        <f>VLOOKUP($A56,'Facility Detail'!$C:$T,10,FALSE)</f>
        <v>16235</v>
      </c>
      <c r="G56" s="83">
        <f>VLOOKUP($A56,'Facility Detail'!$C:$T,11,FALSE)</f>
        <v>17270</v>
      </c>
      <c r="H56" s="83">
        <f>VLOOKUP($A56,'Facility Detail'!$C:$T,12,FALSE)</f>
        <v>31739</v>
      </c>
      <c r="I56" s="83">
        <f>VLOOKUP($A56,'Facility Detail'!$C:$T,13,FALSE)</f>
        <v>12585</v>
      </c>
      <c r="J56" s="83">
        <f>VLOOKUP($A56,'Facility Detail'!$C:$T,14,FALSE)</f>
        <v>16022</v>
      </c>
      <c r="K56" s="83">
        <f>VLOOKUP($A56,'Facility Detail'!$C:$T,15,FALSE)</f>
        <v>12827</v>
      </c>
      <c r="L56" s="83">
        <f>VLOOKUP($A56,'Facility Detail'!$C:$T,16,FALSE)</f>
        <v>35709.434678165562</v>
      </c>
      <c r="M56" s="83">
        <f>VLOOKUP($A56,'Facility Detail'!$C:$T,17,FALSE)</f>
        <v>13402.275112624091</v>
      </c>
      <c r="N56" s="355">
        <f>VLOOKUP($A56,'Facility Detail'!$C:$T,18,FALSE)</f>
        <v>19952.818569304261</v>
      </c>
      <c r="O56" s="83">
        <f>VLOOKUP($A56,'Facility Detail'!$C:$U,19,FALSE)</f>
        <v>19707</v>
      </c>
      <c r="P56" s="83">
        <f>VLOOKUP($A56,'Facility Detail'!$C:$V,20,FALSE)</f>
        <v>23280.125977275908</v>
      </c>
      <c r="R56" s="82" t="str">
        <f t="shared" si="16"/>
        <v>Leaning Juniper</v>
      </c>
      <c r="S56" s="82" t="str">
        <f t="shared" si="17"/>
        <v>Wind</v>
      </c>
      <c r="T56" s="83">
        <f>VLOOKUP($A56,'Facility Detail'!$A:$T,9,FALSE)</f>
        <v>18530</v>
      </c>
      <c r="U56" s="83">
        <f>VLOOKUP($A56,'Facility Detail'!$A:$T,10,FALSE)</f>
        <v>15200</v>
      </c>
      <c r="V56" s="83">
        <f>VLOOKUP($A56,'Facility Detail'!$A:$T,11,FALSE)</f>
        <v>16235</v>
      </c>
      <c r="W56" s="83">
        <f>VLOOKUP($A56,'Facility Detail'!$A:$T,12,FALSE)</f>
        <v>17270</v>
      </c>
      <c r="X56" s="83">
        <f>VLOOKUP($A56,'Facility Detail'!$A:$T,13,FALSE)</f>
        <v>15187</v>
      </c>
      <c r="Y56" s="83">
        <f>VLOOKUP($A56,'Facility Detail'!$A:$T,14,FALSE)</f>
        <v>16552</v>
      </c>
      <c r="Z56" s="83">
        <f>VLOOKUP($A56,'Facility Detail'!$A:$T,15,FALSE)</f>
        <v>12585</v>
      </c>
      <c r="AA56" s="83">
        <f>VLOOKUP($A56,'Facility Detail'!$A:$T,16,FALSE)</f>
        <v>16022</v>
      </c>
      <c r="AB56" s="83">
        <f>VLOOKUP($A56,'Facility Detail'!$A:$T,17,FALSE)</f>
        <v>12827</v>
      </c>
      <c r="AC56" s="83">
        <f>VLOOKUP($A56,'Facility Detail'!$A:$T,18,FALSE)</f>
        <v>25709.434678165562</v>
      </c>
      <c r="AD56" s="83">
        <f>VLOOKUP($A56,'Facility Detail'!$A:$T,19,FALSE)</f>
        <v>23402.275112624091</v>
      </c>
      <c r="AE56" s="83">
        <f>VLOOKUP($A56,'Facility Detail'!$A:$T,20,FALSE)</f>
        <v>19952.818569304261</v>
      </c>
      <c r="AF56" s="83">
        <f>VLOOKUP($A56,'Facility Detail'!$A:$U,21,FALSE)</f>
        <v>19707</v>
      </c>
      <c r="AG56" s="83">
        <f>VLOOKUP($A56,'Facility Detail'!$A:$V,22,FALSE)</f>
        <v>23280.125977275908</v>
      </c>
    </row>
    <row r="57" spans="1:33" ht="15" outlineLevel="1">
      <c r="A57" s="82" t="str">
        <f>'Facility Detail'!G42</f>
        <v xml:space="preserve">Lemolo 1 </v>
      </c>
      <c r="B57" s="82" t="str">
        <f xml:space="preserve"> IF( 'Facility Detail'!I42 = "", "", 'Facility Detail'!I42 )</f>
        <v>Water (Incremental Hydro)</v>
      </c>
      <c r="C57" s="83">
        <f>VLOOKUP($A57,'Facility Detail'!$C:$T,7,FALSE)</f>
        <v>0</v>
      </c>
      <c r="D57" s="83">
        <f>VLOOKUP($A57,'Facility Detail'!$C:$T,8,FALSE)</f>
        <v>1355</v>
      </c>
      <c r="E57" s="83">
        <f>VLOOKUP($A57,'Facility Detail'!$C:$T,9,FALSE)</f>
        <v>997</v>
      </c>
      <c r="F57" s="83">
        <f>VLOOKUP($A57,'Facility Detail'!$C:$T,10,FALSE)</f>
        <v>1148</v>
      </c>
      <c r="G57" s="83">
        <f>VLOOKUP($A57,'Facility Detail'!$C:$T,11,FALSE)</f>
        <v>1011</v>
      </c>
      <c r="H57" s="83">
        <f>VLOOKUP($A57,'Facility Detail'!$C:$T,12,FALSE)</f>
        <v>1113</v>
      </c>
      <c r="I57" s="83">
        <f>VLOOKUP($A57,'Facility Detail'!$C:$T,13,FALSE)</f>
        <v>1438</v>
      </c>
      <c r="J57" s="83">
        <f>VLOOKUP($A57,'Facility Detail'!$C:$T,14,FALSE)</f>
        <v>1007</v>
      </c>
      <c r="K57" s="83">
        <f>VLOOKUP($A57,'Facility Detail'!$C:$T,15,FALSE)</f>
        <v>892.99835228774452</v>
      </c>
      <c r="L57" s="83">
        <f>VLOOKUP($A57,'Facility Detail'!$C:$T,16,FALSE)</f>
        <v>684.52626447897603</v>
      </c>
      <c r="M57" s="83">
        <f>VLOOKUP($A57,'Facility Detail'!$C:$T,17,FALSE)</f>
        <v>675</v>
      </c>
      <c r="N57" s="355">
        <f>VLOOKUP($A57,'Facility Detail'!$C:$T,18,FALSE)</f>
        <v>832.49601722618843</v>
      </c>
      <c r="O57" s="83">
        <f>VLOOKUP($A57,'Facility Detail'!$C:$U,19,FALSE)</f>
        <v>697</v>
      </c>
      <c r="P57" s="83">
        <f>VLOOKUP($A57,'Facility Detail'!$C:$V,20,FALSE)</f>
        <v>1072.3273665620757</v>
      </c>
      <c r="R57" s="82" t="str">
        <f t="shared" si="16"/>
        <v xml:space="preserve">Lemolo 1 </v>
      </c>
      <c r="S57" s="82" t="str">
        <f t="shared" si="17"/>
        <v>Water (Incremental Hydro)</v>
      </c>
      <c r="T57" s="83">
        <f>VLOOKUP($A57,'Facility Detail'!$A:$T,9,FALSE)</f>
        <v>0</v>
      </c>
      <c r="U57" s="83">
        <f>VLOOKUP($A57,'Facility Detail'!$A:$T,10,FALSE)</f>
        <v>1355</v>
      </c>
      <c r="V57" s="83">
        <f>VLOOKUP($A57,'Facility Detail'!$A:$T,11,FALSE)</f>
        <v>997</v>
      </c>
      <c r="W57" s="83">
        <f>VLOOKUP($A57,'Facility Detail'!$A:$T,12,FALSE)</f>
        <v>1148</v>
      </c>
      <c r="X57" s="83">
        <f>VLOOKUP($A57,'Facility Detail'!$A:$T,13,FALSE)</f>
        <v>1011</v>
      </c>
      <c r="Y57" s="83">
        <f>VLOOKUP($A57,'Facility Detail'!$A:$T,14,FALSE)</f>
        <v>1113</v>
      </c>
      <c r="Z57" s="83">
        <f>VLOOKUP($A57,'Facility Detail'!$A:$T,15,FALSE)</f>
        <v>1438</v>
      </c>
      <c r="AA57" s="83">
        <f>VLOOKUP($A57,'Facility Detail'!$A:$T,16,FALSE)</f>
        <v>1007</v>
      </c>
      <c r="AB57" s="83">
        <f>VLOOKUP($A57,'Facility Detail'!$A:$T,17,FALSE)</f>
        <v>892.99835228774452</v>
      </c>
      <c r="AC57" s="83">
        <f>VLOOKUP($A57,'Facility Detail'!$A:$T,18,FALSE)</f>
        <v>684.52626447897603</v>
      </c>
      <c r="AD57" s="83">
        <f>VLOOKUP($A57,'Facility Detail'!$A:$T,19,FALSE)</f>
        <v>675</v>
      </c>
      <c r="AE57" s="83">
        <f>VLOOKUP($A57,'Facility Detail'!$A:$T,20,FALSE)</f>
        <v>832.49601722618843</v>
      </c>
      <c r="AF57" s="83">
        <f>VLOOKUP($A57,'Facility Detail'!$A:$U,21,FALSE)</f>
        <v>697</v>
      </c>
      <c r="AG57" s="83">
        <f>VLOOKUP($A57,'Facility Detail'!$A:$V,22,FALSE)</f>
        <v>1072.3273665620757</v>
      </c>
    </row>
    <row r="58" spans="1:33" ht="15" outlineLevel="1">
      <c r="A58" s="82" t="str">
        <f>'Facility Detail'!G43</f>
        <v xml:space="preserve">Lemolo 2 </v>
      </c>
      <c r="B58" s="82" t="str">
        <f xml:space="preserve"> IF( 'Facility Detail'!I43 = "", "", 'Facility Detail'!I43 )</f>
        <v>Water (Incremental Hydro)</v>
      </c>
      <c r="C58" s="83">
        <f>VLOOKUP($A58,'Facility Detail'!$A:$T,9,FALSE)</f>
        <v>0</v>
      </c>
      <c r="D58" s="83">
        <f>VLOOKUP($A58,'Facility Detail'!$A:$T,10,FALSE)</f>
        <v>142</v>
      </c>
      <c r="E58" s="83">
        <f>VLOOKUP($A58,'Facility Detail'!$A:$T,11,FALSE)</f>
        <v>102</v>
      </c>
      <c r="F58" s="83">
        <f>VLOOKUP($A58,'Facility Detail'!$A:$T,12,FALSE)</f>
        <v>109</v>
      </c>
      <c r="G58" s="83">
        <f>VLOOKUP($A58,'Facility Detail'!$A:$T,13,FALSE)</f>
        <v>86</v>
      </c>
      <c r="H58" s="83">
        <f>VLOOKUP($A58,'Facility Detail'!$A:$T,14,FALSE)</f>
        <v>95</v>
      </c>
      <c r="I58" s="83">
        <f>VLOOKUP($A58,'Facility Detail'!$A:$T,15,FALSE)</f>
        <v>127</v>
      </c>
      <c r="J58" s="83">
        <f>VLOOKUP($A58,'Facility Detail'!$A:$T,16,FALSE)</f>
        <v>84</v>
      </c>
      <c r="K58" s="83">
        <f>VLOOKUP($A58,'Facility Detail'!$A:$T,17,FALSE)</f>
        <v>86.698869154149946</v>
      </c>
      <c r="L58" s="83">
        <f>VLOOKUP($A58,'Facility Detail'!$A:$T,18,FALSE)</f>
        <v>60.707719288352735</v>
      </c>
      <c r="M58" s="83">
        <f>VLOOKUP($A58,'Facility Detail'!$A:$T,19,FALSE)</f>
        <v>62</v>
      </c>
      <c r="N58" s="355">
        <f>VLOOKUP($A58,'Facility Detail'!$A:$T,20,FALSE)</f>
        <v>66.691017364095487</v>
      </c>
      <c r="O58" s="83">
        <f>VLOOKUP($A58,'Facility Detail'!$A:$U,21,FALSE)</f>
        <v>71.517928345892471</v>
      </c>
      <c r="P58" s="83">
        <f>VLOOKUP($A58,'Facility Detail'!$A:$V,22,FALSE)</f>
        <v>87.634429548334126</v>
      </c>
      <c r="R58" s="82" t="str">
        <f t="shared" si="16"/>
        <v xml:space="preserve">Lemolo 2 </v>
      </c>
      <c r="S58" s="82" t="str">
        <f t="shared" si="17"/>
        <v>Water (Incremental Hydro)</v>
      </c>
      <c r="T58" s="83">
        <f>VLOOKUP($A58,'Facility Detail'!$A:$T,9,FALSE)</f>
        <v>0</v>
      </c>
      <c r="U58" s="83">
        <f>VLOOKUP($A58,'Facility Detail'!$A:$T,10,FALSE)</f>
        <v>142</v>
      </c>
      <c r="V58" s="83">
        <f>VLOOKUP($A58,'Facility Detail'!$A:$T,11,FALSE)</f>
        <v>102</v>
      </c>
      <c r="W58" s="83">
        <f>VLOOKUP($A58,'Facility Detail'!$A:$T,12,FALSE)</f>
        <v>109</v>
      </c>
      <c r="X58" s="83">
        <f>VLOOKUP($A58,'Facility Detail'!$A:$T,13,FALSE)</f>
        <v>86</v>
      </c>
      <c r="Y58" s="83">
        <f>VLOOKUP($A58,'Facility Detail'!$A:$T,14,FALSE)</f>
        <v>95</v>
      </c>
      <c r="Z58" s="83">
        <f>VLOOKUP($A58,'Facility Detail'!$A:$T,15,FALSE)</f>
        <v>127</v>
      </c>
      <c r="AA58" s="83">
        <f>VLOOKUP($A58,'Facility Detail'!$A:$T,16,FALSE)</f>
        <v>84</v>
      </c>
      <c r="AB58" s="83">
        <f>VLOOKUP($A58,'Facility Detail'!$A:$T,17,FALSE)</f>
        <v>86.698869154149946</v>
      </c>
      <c r="AC58" s="83">
        <f>VLOOKUP($A58,'Facility Detail'!$A:$T,18,FALSE)</f>
        <v>60.707719288352735</v>
      </c>
      <c r="AD58" s="83">
        <f>VLOOKUP($A58,'Facility Detail'!$A:$T,19,FALSE)</f>
        <v>62</v>
      </c>
      <c r="AE58" s="83">
        <f>VLOOKUP($A58,'Facility Detail'!$A:$T,20,FALSE)</f>
        <v>66.691017364095487</v>
      </c>
      <c r="AF58" s="83">
        <f>VLOOKUP($A58,'Facility Detail'!$A:$U,21,FALSE)</f>
        <v>71.517928345892471</v>
      </c>
      <c r="AG58" s="83">
        <f>VLOOKUP($A58,'Facility Detail'!$A:$V,22,FALSE)</f>
        <v>87.634429548334126</v>
      </c>
    </row>
    <row r="59" spans="1:33" ht="15" outlineLevel="1">
      <c r="A59" s="82" t="str">
        <f>'Facility Detail'!G44</f>
        <v>Lower Snake – Phalen Gulch - REC Only</v>
      </c>
      <c r="B59" s="82" t="str">
        <f xml:space="preserve"> IF( 'Facility Detail'!I44 = "", "", 'Facility Detail'!I44 )</f>
        <v>Wind</v>
      </c>
      <c r="C59" s="83">
        <f>VLOOKUP($A59,'Facility Detail'!$C:$T,7,FALSE)</f>
        <v>0</v>
      </c>
      <c r="D59" s="83">
        <f>VLOOKUP($A59,'Facility Detail'!$C:$T,8,FALSE)</f>
        <v>0</v>
      </c>
      <c r="E59" s="83">
        <f>VLOOKUP($A59,'Facility Detail'!$C:$T,9,FALSE)</f>
        <v>0</v>
      </c>
      <c r="F59" s="83">
        <f>VLOOKUP($A59,'Facility Detail'!$C:$T,10,FALSE)</f>
        <v>0</v>
      </c>
      <c r="G59" s="83">
        <f>VLOOKUP($A59,'Facility Detail'!$C:$T,11,FALSE)</f>
        <v>0</v>
      </c>
      <c r="H59" s="83">
        <f>VLOOKUP($A59,'Facility Detail'!$C:$T,12,FALSE)</f>
        <v>1300</v>
      </c>
      <c r="I59" s="83">
        <f>VLOOKUP($A59,'Facility Detail'!$C:$T,13,FALSE)</f>
        <v>0</v>
      </c>
      <c r="J59" s="83">
        <f>VLOOKUP($A59,'Facility Detail'!$C:$T,14,FALSE)</f>
        <v>0</v>
      </c>
      <c r="K59" s="83">
        <f>VLOOKUP($A59,'Facility Detail'!$C:$T,15,FALSE)</f>
        <v>0</v>
      </c>
      <c r="L59" s="83">
        <f>VLOOKUP($A59,'Facility Detail'!$C:$T,16,FALSE)</f>
        <v>0</v>
      </c>
      <c r="M59" s="83">
        <f>VLOOKUP($A59,'Facility Detail'!$C:$T,17,FALSE)</f>
        <v>0</v>
      </c>
      <c r="N59" s="355">
        <f>VLOOKUP($A59,'Facility Detail'!$C:$T,18,FALSE)</f>
        <v>0</v>
      </c>
      <c r="O59" s="83">
        <f>VLOOKUP($A59,'Facility Detail'!$C:$U,19,FALSE)</f>
        <v>0</v>
      </c>
      <c r="P59" s="83">
        <f>VLOOKUP($A59,'Facility Detail'!$C:$V,20,FALSE)</f>
        <v>0</v>
      </c>
      <c r="R59" s="82" t="str">
        <f t="shared" si="16"/>
        <v>Lower Snake – Phalen Gulch - REC Only</v>
      </c>
      <c r="S59" s="82" t="str">
        <f t="shared" si="17"/>
        <v>Wind</v>
      </c>
      <c r="T59" s="83">
        <f>VLOOKUP($A59,'Facility Detail'!$A:$T,9,FALSE)</f>
        <v>0</v>
      </c>
      <c r="U59" s="83">
        <f>VLOOKUP($A59,'Facility Detail'!$A:$T,10,FALSE)</f>
        <v>0</v>
      </c>
      <c r="V59" s="83">
        <f>VLOOKUP($A59,'Facility Detail'!$A:$T,11,FALSE)</f>
        <v>0</v>
      </c>
      <c r="W59" s="83">
        <f>VLOOKUP($A59,'Facility Detail'!$A:$T,12,FALSE)</f>
        <v>0</v>
      </c>
      <c r="X59" s="83">
        <f>VLOOKUP($A59,'Facility Detail'!$A:$T,13,FALSE)</f>
        <v>1300</v>
      </c>
      <c r="Y59" s="83">
        <f>VLOOKUP($A59,'Facility Detail'!$A:$T,14,FALSE)</f>
        <v>0</v>
      </c>
      <c r="Z59" s="83">
        <f>VLOOKUP($A59,'Facility Detail'!$A:$T,15,FALSE)</f>
        <v>0</v>
      </c>
      <c r="AA59" s="83">
        <f>VLOOKUP($A59,'Facility Detail'!$A:$T,16,FALSE)</f>
        <v>0</v>
      </c>
      <c r="AB59" s="83">
        <f>VLOOKUP($A59,'Facility Detail'!$A:$T,17,FALSE)</f>
        <v>0</v>
      </c>
      <c r="AC59" s="83">
        <f>VLOOKUP($A59,'Facility Detail'!$A:$T,18,FALSE)</f>
        <v>0</v>
      </c>
      <c r="AD59" s="83">
        <f>VLOOKUP($A59,'Facility Detail'!$A:$T,19,FALSE)</f>
        <v>0</v>
      </c>
      <c r="AE59" s="83">
        <f>VLOOKUP($A59,'Facility Detail'!$A:$T,20,FALSE)</f>
        <v>0</v>
      </c>
      <c r="AF59" s="83">
        <f>VLOOKUP($A59,'Facility Detail'!$A:$U,21,FALSE)</f>
        <v>0</v>
      </c>
      <c r="AG59" s="83">
        <f>VLOOKUP($A59,'Facility Detail'!$A:$V,22,FALSE)</f>
        <v>0</v>
      </c>
    </row>
    <row r="60" spans="1:33" ht="15" outlineLevel="1">
      <c r="A60" s="82" t="str">
        <f>'Facility Detail'!G45</f>
        <v>Marengo I</v>
      </c>
      <c r="B60" s="82" t="str">
        <f xml:space="preserve"> IF( 'Facility Detail'!I45 = "", "", 'Facility Detail'!I45 )</f>
        <v>Wind</v>
      </c>
      <c r="C60" s="83">
        <f>VLOOKUP($A60,'Facility Detail'!$C:$T,7,FALSE)</f>
        <v>0</v>
      </c>
      <c r="D60" s="83">
        <f>VLOOKUP($A60,'Facility Detail'!$C:$T,8,FALSE)</f>
        <v>31837</v>
      </c>
      <c r="E60" s="83">
        <f>VLOOKUP($A60,'Facility Detail'!$C:$T,9,FALSE)</f>
        <v>28557</v>
      </c>
      <c r="F60" s="83">
        <f>VLOOKUP($A60,'Facility Detail'!$C:$T,10,FALSE)</f>
        <v>26084</v>
      </c>
      <c r="G60" s="83">
        <f>VLOOKUP($A60,'Facility Detail'!$C:$T,11,FALSE)</f>
        <v>29478</v>
      </c>
      <c r="H60" s="83">
        <f>VLOOKUP($A60,'Facility Detail'!$C:$T,12,FALSE)</f>
        <v>53149</v>
      </c>
      <c r="I60" s="83">
        <f>VLOOKUP($A60,'Facility Detail'!$C:$T,13,FALSE)</f>
        <v>25507</v>
      </c>
      <c r="J60" s="83">
        <f>VLOOKUP($A60,'Facility Detail'!$C:$T,14,FALSE)</f>
        <v>26729</v>
      </c>
      <c r="K60" s="83">
        <f>VLOOKUP($A60,'Facility Detail'!$C:$T,15,FALSE)</f>
        <v>47404.412668069781</v>
      </c>
      <c r="L60" s="83">
        <f>VLOOKUP($A60,'Facility Detail'!$C:$T,16,FALSE)</f>
        <v>27956.279778484546</v>
      </c>
      <c r="M60" s="83">
        <f>VLOOKUP($A60,'Facility Detail'!$C:$T,17,FALSE)</f>
        <v>13642</v>
      </c>
      <c r="N60" s="355">
        <f>VLOOKUP($A60,'Facility Detail'!$C:$T,18,FALSE)</f>
        <v>30827</v>
      </c>
      <c r="O60" s="83">
        <f>VLOOKUP($A60,'Facility Detail'!$C:$U,19,FALSE)</f>
        <v>28628</v>
      </c>
      <c r="P60" s="83">
        <f>VLOOKUP($A60,'Facility Detail'!$C:$V,20,FALSE)</f>
        <v>37810.930502208677</v>
      </c>
      <c r="R60" s="82" t="str">
        <f t="shared" si="16"/>
        <v>Marengo I</v>
      </c>
      <c r="S60" s="82" t="str">
        <f t="shared" si="17"/>
        <v>Wind</v>
      </c>
      <c r="T60" s="83">
        <f>VLOOKUP($A60,'Facility Detail'!$A:$T,9,FALSE)</f>
        <v>31837</v>
      </c>
      <c r="U60" s="83">
        <f>VLOOKUP($A60,'Facility Detail'!$A:$T,10,FALSE)</f>
        <v>28557</v>
      </c>
      <c r="V60" s="83">
        <f>VLOOKUP($A60,'Facility Detail'!$A:$T,11,FALSE)</f>
        <v>26084</v>
      </c>
      <c r="W60" s="83">
        <f>VLOOKUP($A60,'Facility Detail'!$A:$T,12,FALSE)</f>
        <v>29478</v>
      </c>
      <c r="X60" s="83">
        <f>VLOOKUP($A60,'Facility Detail'!$A:$T,13,FALSE)</f>
        <v>24062</v>
      </c>
      <c r="Y60" s="83">
        <f>VLOOKUP($A60,'Facility Detail'!$A:$T,14,FALSE)</f>
        <v>29087</v>
      </c>
      <c r="Z60" s="83">
        <f>VLOOKUP($A60,'Facility Detail'!$A:$T,15,FALSE)</f>
        <v>25507</v>
      </c>
      <c r="AA60" s="83">
        <f>VLOOKUP($A60,'Facility Detail'!$A:$T,16,FALSE)</f>
        <v>26729</v>
      </c>
      <c r="AB60" s="83">
        <f>VLOOKUP($A60,'Facility Detail'!$A:$T,17,FALSE)</f>
        <v>11173.412668069785</v>
      </c>
      <c r="AC60" s="83">
        <f>VLOOKUP($A60,'Facility Detail'!$A:$T,18,FALSE)</f>
        <v>39187.279778484546</v>
      </c>
      <c r="AD60" s="83">
        <f>VLOOKUP($A60,'Facility Detail'!$A:$T,19,FALSE)</f>
        <v>38642</v>
      </c>
      <c r="AE60" s="83">
        <f>VLOOKUP($A60,'Facility Detail'!$A:$T,20,FALSE)</f>
        <v>30827</v>
      </c>
      <c r="AF60" s="83">
        <f>VLOOKUP($A60,'Facility Detail'!$A:$U,21,FALSE)</f>
        <v>28628</v>
      </c>
      <c r="AG60" s="83">
        <f>VLOOKUP($A60,'Facility Detail'!$A:$V,22,FALSE)</f>
        <v>37810.930502208677</v>
      </c>
    </row>
    <row r="61" spans="1:33" ht="15" outlineLevel="1">
      <c r="A61" s="82" t="str">
        <f>'Facility Detail'!G46</f>
        <v>Marengo II</v>
      </c>
      <c r="B61" s="82" t="str">
        <f xml:space="preserve"> IF( 'Facility Detail'!I46 = "", "", 'Facility Detail'!I46 )</f>
        <v>Wind</v>
      </c>
      <c r="C61" s="83">
        <f>VLOOKUP($A61,'Facility Detail'!$C:$T,7,FALSE)</f>
        <v>0</v>
      </c>
      <c r="D61" s="83">
        <f>VLOOKUP($A61,'Facility Detail'!$C:$T,8,FALSE)</f>
        <v>15341</v>
      </c>
      <c r="E61" s="83">
        <f>VLOOKUP($A61,'Facility Detail'!$C:$T,9,FALSE)</f>
        <v>14137</v>
      </c>
      <c r="F61" s="83">
        <f>VLOOKUP($A61,'Facility Detail'!$C:$T,10,FALSE)</f>
        <v>12175</v>
      </c>
      <c r="G61" s="83">
        <f>VLOOKUP($A61,'Facility Detail'!$C:$T,11,FALSE)</f>
        <v>14022</v>
      </c>
      <c r="H61" s="83">
        <f>VLOOKUP($A61,'Facility Detail'!$C:$T,12,FALSE)</f>
        <v>25020</v>
      </c>
      <c r="I61" s="83">
        <f>VLOOKUP($A61,'Facility Detail'!$C:$T,13,FALSE)</f>
        <v>12396</v>
      </c>
      <c r="J61" s="83">
        <f>VLOOKUP($A61,'Facility Detail'!$C:$T,14,FALSE)</f>
        <v>13065</v>
      </c>
      <c r="K61" s="83">
        <f>VLOOKUP($A61,'Facility Detail'!$C:$T,15,FALSE)</f>
        <v>7010.0255567593495</v>
      </c>
      <c r="L61" s="83">
        <f>VLOOKUP($A61,'Facility Detail'!$C:$T,16,FALSE)</f>
        <v>28620.552182546271</v>
      </c>
      <c r="M61" s="83">
        <f>VLOOKUP($A61,'Facility Detail'!$C:$T,17,FALSE)</f>
        <v>8302</v>
      </c>
      <c r="N61" s="355">
        <f>VLOOKUP($A61,'Facility Detail'!$C:$T,18,FALSE)</f>
        <v>15483</v>
      </c>
      <c r="O61" s="83">
        <f>VLOOKUP($A61,'Facility Detail'!$C:$U,19,FALSE)</f>
        <v>14753</v>
      </c>
      <c r="P61" s="83">
        <f>VLOOKUP($A61,'Facility Detail'!$C:$V,20,FALSE)</f>
        <v>18022.819054321128</v>
      </c>
      <c r="R61" s="82" t="str">
        <f t="shared" si="16"/>
        <v>Marengo II</v>
      </c>
      <c r="S61" s="82" t="str">
        <f t="shared" si="17"/>
        <v>Wind</v>
      </c>
      <c r="T61" s="83">
        <f>VLOOKUP($A61,'Facility Detail'!$A:$T,9,FALSE)</f>
        <v>15341</v>
      </c>
      <c r="U61" s="83">
        <f>VLOOKUP($A61,'Facility Detail'!$A:$T,10,FALSE)</f>
        <v>14137</v>
      </c>
      <c r="V61" s="83">
        <f>VLOOKUP($A61,'Facility Detail'!$A:$T,11,FALSE)</f>
        <v>12175</v>
      </c>
      <c r="W61" s="83">
        <f>VLOOKUP($A61,'Facility Detail'!$A:$T,12,FALSE)</f>
        <v>14022</v>
      </c>
      <c r="X61" s="83">
        <f>VLOOKUP($A61,'Facility Detail'!$A:$T,13,FALSE)</f>
        <v>11102</v>
      </c>
      <c r="Y61" s="83">
        <f>VLOOKUP($A61,'Facility Detail'!$A:$T,14,FALSE)</f>
        <v>13918</v>
      </c>
      <c r="Z61" s="83">
        <f>VLOOKUP($A61,'Facility Detail'!$A:$T,15,FALSE)</f>
        <v>12396</v>
      </c>
      <c r="AA61" s="83">
        <f>VLOOKUP($A61,'Facility Detail'!$A:$T,16,FALSE)</f>
        <v>13065</v>
      </c>
      <c r="AB61" s="83">
        <f>VLOOKUP($A61,'Facility Detail'!$A:$T,17,FALSE)</f>
        <v>7010.0255567593495</v>
      </c>
      <c r="AC61" s="83">
        <f>VLOOKUP($A61,'Facility Detail'!$A:$T,18,FALSE)</f>
        <v>17202.552182546271</v>
      </c>
      <c r="AD61" s="83">
        <f>VLOOKUP($A61,'Facility Detail'!$A:$T,19,FALSE)</f>
        <v>19720</v>
      </c>
      <c r="AE61" s="83">
        <f>VLOOKUP($A61,'Facility Detail'!$A:$T,20,FALSE)</f>
        <v>15483</v>
      </c>
      <c r="AF61" s="83">
        <f>VLOOKUP($A61,'Facility Detail'!$A:$U,21,FALSE)</f>
        <v>14753</v>
      </c>
      <c r="AG61" s="83">
        <f>VLOOKUP($A61,'Facility Detail'!$A:$V,22,FALSE)</f>
        <v>18022.819054321128</v>
      </c>
    </row>
    <row r="62" spans="1:33" ht="15" outlineLevel="1">
      <c r="A62" s="82" t="str">
        <f>'Facility Detail'!G47</f>
        <v>McFadden Ridge</v>
      </c>
      <c r="B62" s="82" t="str">
        <f xml:space="preserve"> IF( 'Facility Detail'!I47 = "", "", 'Facility Detail'!I47 )</f>
        <v>Wind</v>
      </c>
      <c r="C62" s="83">
        <f>VLOOKUP($A62,'Facility Detail'!$C:$T,7,FALSE)</f>
        <v>0</v>
      </c>
      <c r="D62" s="83">
        <f>VLOOKUP($A62,'Facility Detail'!$C:$T,8,FALSE)</f>
        <v>0</v>
      </c>
      <c r="E62" s="83">
        <f>VLOOKUP($A62,'Facility Detail'!$C:$T,9,FALSE)</f>
        <v>0</v>
      </c>
      <c r="F62" s="83">
        <f>VLOOKUP($A62,'Facility Detail'!$C:$T,10,FALSE)</f>
        <v>0</v>
      </c>
      <c r="G62" s="83">
        <f>VLOOKUP($A62,'Facility Detail'!$C:$T,11,FALSE)</f>
        <v>0</v>
      </c>
      <c r="H62" s="83">
        <f>VLOOKUP($A62,'Facility Detail'!$C:$T,12,FALSE)</f>
        <v>0</v>
      </c>
      <c r="I62" s="83">
        <f>VLOOKUP($A62,'Facility Detail'!$C:$T,13,FALSE)</f>
        <v>0</v>
      </c>
      <c r="J62" s="83">
        <f>VLOOKUP($A62,'Facility Detail'!$C:$T,14,FALSE)</f>
        <v>0</v>
      </c>
      <c r="K62" s="83">
        <f>VLOOKUP($A62,'Facility Detail'!$C:$T,15,FALSE)</f>
        <v>0</v>
      </c>
      <c r="L62" s="83">
        <f>VLOOKUP($A62,'Facility Detail'!$C:$T,16,FALSE)</f>
        <v>0</v>
      </c>
      <c r="M62" s="83">
        <f>VLOOKUP($A62,'Facility Detail'!$C:$T,17,FALSE)</f>
        <v>8170</v>
      </c>
      <c r="N62" s="355">
        <f>VLOOKUP($A62,'Facility Detail'!$C:$T,18,FALSE)</f>
        <v>9111.237031055105</v>
      </c>
      <c r="O62" s="83">
        <f>VLOOKUP($A62,'Facility Detail'!$C:$U,19,FALSE)</f>
        <v>8074</v>
      </c>
      <c r="P62" s="83">
        <f>VLOOKUP($A62,'Facility Detail'!$C:$V,20,FALSE)</f>
        <v>9062.1800860542553</v>
      </c>
      <c r="R62" s="82" t="str">
        <f t="shared" si="16"/>
        <v>McFadden Ridge</v>
      </c>
      <c r="S62" s="82" t="str">
        <f t="shared" si="17"/>
        <v>Wind</v>
      </c>
      <c r="T62" s="83">
        <f>VLOOKUP($A62,'Facility Detail'!$A:$T,9,FALSE)</f>
        <v>0</v>
      </c>
      <c r="U62" s="83">
        <f>VLOOKUP($A62,'Facility Detail'!$A:$T,10,FALSE)</f>
        <v>0</v>
      </c>
      <c r="V62" s="83">
        <f>VLOOKUP($A62,'Facility Detail'!$A:$T,11,FALSE)</f>
        <v>0</v>
      </c>
      <c r="W62" s="83">
        <f>VLOOKUP($A62,'Facility Detail'!$A:$T,12,FALSE)</f>
        <v>0</v>
      </c>
      <c r="X62" s="83">
        <f>VLOOKUP($A62,'Facility Detail'!$A:$T,13,FALSE)</f>
        <v>0</v>
      </c>
      <c r="Y62" s="83">
        <f>VLOOKUP($A62,'Facility Detail'!$A:$T,14,FALSE)</f>
        <v>0</v>
      </c>
      <c r="Z62" s="83">
        <f>VLOOKUP($A62,'Facility Detail'!$A:$T,15,FALSE)</f>
        <v>0</v>
      </c>
      <c r="AA62" s="83">
        <f>VLOOKUP($A62,'Facility Detail'!$A:$T,16,FALSE)</f>
        <v>0</v>
      </c>
      <c r="AB62" s="83">
        <f>VLOOKUP($A62,'Facility Detail'!$A:$T,17,FALSE)</f>
        <v>0</v>
      </c>
      <c r="AC62" s="83">
        <f>VLOOKUP($A62,'Facility Detail'!$A:$T,18,FALSE)</f>
        <v>0</v>
      </c>
      <c r="AD62" s="83">
        <f>VLOOKUP($A62,'Facility Detail'!$A:$T,19,FALSE)</f>
        <v>8170</v>
      </c>
      <c r="AE62" s="83">
        <f>VLOOKUP($A62,'Facility Detail'!$A:$T,20,FALSE)</f>
        <v>9111.237031055105</v>
      </c>
      <c r="AF62" s="83">
        <f>VLOOKUP($A62,'Facility Detail'!$A:$U,21,FALSE)</f>
        <v>8074</v>
      </c>
      <c r="AG62" s="83">
        <f>VLOOKUP($A62,'Facility Detail'!$A:$V,22,FALSE)</f>
        <v>9062.1800860542553</v>
      </c>
    </row>
    <row r="63" spans="1:33" ht="15" outlineLevel="1">
      <c r="A63" s="82" t="str">
        <f>'Facility Detail'!G48</f>
        <v>Meadow Creek Wind Farm - Five Pine Project - REC Only</v>
      </c>
      <c r="B63" s="82" t="str">
        <f xml:space="preserve"> IF( 'Facility Detail'!I48 = "", "", 'Facility Detail'!I48 )</f>
        <v>Wind</v>
      </c>
      <c r="C63" s="83">
        <f>VLOOKUP($A63,'Facility Detail'!$C:$T,7,FALSE)</f>
        <v>0</v>
      </c>
      <c r="D63" s="83">
        <f>VLOOKUP($A63,'Facility Detail'!$C:$T,8,FALSE)</f>
        <v>0</v>
      </c>
      <c r="E63" s="83">
        <f>VLOOKUP($A63,'Facility Detail'!$C:$T,9,FALSE)</f>
        <v>0</v>
      </c>
      <c r="F63" s="83">
        <f>VLOOKUP($A63,'Facility Detail'!$C:$T,10,FALSE)</f>
        <v>0</v>
      </c>
      <c r="G63" s="83">
        <f>VLOOKUP($A63,'Facility Detail'!$C:$T,11,FALSE)</f>
        <v>0</v>
      </c>
      <c r="H63" s="83">
        <f>VLOOKUP($A63,'Facility Detail'!$C:$T,12,FALSE)</f>
        <v>0</v>
      </c>
      <c r="I63" s="83">
        <f>VLOOKUP($A63,'Facility Detail'!$C:$T,13,FALSE)</f>
        <v>29719</v>
      </c>
      <c r="J63" s="83">
        <f>VLOOKUP($A63,'Facility Detail'!$C:$T,14,FALSE)</f>
        <v>0</v>
      </c>
      <c r="K63" s="83">
        <f>VLOOKUP($A63,'Facility Detail'!$C:$T,15,FALSE)</f>
        <v>0</v>
      </c>
      <c r="L63" s="83">
        <f>VLOOKUP($A63,'Facility Detail'!$C:$T,16,FALSE)</f>
        <v>0</v>
      </c>
      <c r="M63" s="83">
        <f>VLOOKUP($A63,'Facility Detail'!$C:$T,17,FALSE)</f>
        <v>0</v>
      </c>
      <c r="N63" s="355">
        <f>VLOOKUP($A63,'Facility Detail'!$C:$T,18,FALSE)</f>
        <v>0</v>
      </c>
      <c r="O63" s="83">
        <f>VLOOKUP($A63,'Facility Detail'!$C:$U,19,FALSE)</f>
        <v>0</v>
      </c>
      <c r="P63" s="83">
        <f>VLOOKUP($A63,'Facility Detail'!$C:$V,20,FALSE)</f>
        <v>0</v>
      </c>
      <c r="R63" s="82" t="str">
        <f t="shared" si="16"/>
        <v>Meadow Creek Wind Farm - Five Pine Project - REC Only</v>
      </c>
      <c r="S63" s="82" t="str">
        <f t="shared" si="17"/>
        <v>Wind</v>
      </c>
      <c r="T63" s="83">
        <f>VLOOKUP($A63,'Facility Detail'!$A:$T,9,FALSE)</f>
        <v>0</v>
      </c>
      <c r="U63" s="83">
        <f>VLOOKUP($A63,'Facility Detail'!$A:$T,10,FALSE)</f>
        <v>0</v>
      </c>
      <c r="V63" s="83">
        <f>VLOOKUP($A63,'Facility Detail'!$A:$T,11,FALSE)</f>
        <v>0</v>
      </c>
      <c r="W63" s="83">
        <f>VLOOKUP($A63,'Facility Detail'!$A:$T,12,FALSE)</f>
        <v>0</v>
      </c>
      <c r="X63" s="83">
        <f>VLOOKUP($A63,'Facility Detail'!$A:$T,13,FALSE)</f>
        <v>0</v>
      </c>
      <c r="Y63" s="83">
        <f>VLOOKUP($A63,'Facility Detail'!$A:$T,14,FALSE)</f>
        <v>29719</v>
      </c>
      <c r="Z63" s="83">
        <f>VLOOKUP($A63,'Facility Detail'!$A:$T,15,FALSE)</f>
        <v>0</v>
      </c>
      <c r="AA63" s="83">
        <f>VLOOKUP($A63,'Facility Detail'!$A:$T,16,FALSE)</f>
        <v>0</v>
      </c>
      <c r="AB63" s="83">
        <f>VLOOKUP($A63,'Facility Detail'!$A:$T,17,FALSE)</f>
        <v>0</v>
      </c>
      <c r="AC63" s="83">
        <f>VLOOKUP($A63,'Facility Detail'!$A:$T,18,FALSE)</f>
        <v>0</v>
      </c>
      <c r="AD63" s="83">
        <f>VLOOKUP($A63,'Facility Detail'!$A:$T,19,FALSE)</f>
        <v>0</v>
      </c>
      <c r="AE63" s="83">
        <f>VLOOKUP($A63,'Facility Detail'!$A:$T,20,FALSE)</f>
        <v>0</v>
      </c>
      <c r="AF63" s="83">
        <f>VLOOKUP($A63,'Facility Detail'!$A:$U,21,FALSE)</f>
        <v>0</v>
      </c>
      <c r="AG63" s="83">
        <f>VLOOKUP($A63,'Facility Detail'!$A:$V,22,FALSE)</f>
        <v>0</v>
      </c>
    </row>
    <row r="64" spans="1:33" ht="15" outlineLevel="1">
      <c r="A64" s="82" t="str">
        <f>'Facility Detail'!G49</f>
        <v>Meadow Creek Wind Farm - North Point Wind Farm - REC Only</v>
      </c>
      <c r="B64" s="82" t="str">
        <f xml:space="preserve"> IF( 'Facility Detail'!I49 = "", "", 'Facility Detail'!I49 )</f>
        <v>Wind</v>
      </c>
      <c r="C64" s="83">
        <f>VLOOKUP($A64,'Facility Detail'!$C:$T,7,FALSE)</f>
        <v>0</v>
      </c>
      <c r="D64" s="83">
        <f>VLOOKUP($A64,'Facility Detail'!$C:$T,8,FALSE)</f>
        <v>0</v>
      </c>
      <c r="E64" s="83">
        <f>VLOOKUP($A64,'Facility Detail'!$C:$T,9,FALSE)</f>
        <v>0</v>
      </c>
      <c r="F64" s="83">
        <f>VLOOKUP($A64,'Facility Detail'!$C:$T,10,FALSE)</f>
        <v>0</v>
      </c>
      <c r="G64" s="83">
        <f>VLOOKUP($A64,'Facility Detail'!$C:$T,11,FALSE)</f>
        <v>0</v>
      </c>
      <c r="H64" s="83">
        <f>VLOOKUP($A64,'Facility Detail'!$C:$T,12,FALSE)</f>
        <v>0</v>
      </c>
      <c r="I64" s="83">
        <f>VLOOKUP($A64,'Facility Detail'!$C:$T,13,FALSE)</f>
        <v>2644</v>
      </c>
      <c r="J64" s="83">
        <f>VLOOKUP($A64,'Facility Detail'!$C:$T,14,FALSE)</f>
        <v>0</v>
      </c>
      <c r="K64" s="83">
        <f>VLOOKUP($A64,'Facility Detail'!$C:$T,15,FALSE)</f>
        <v>0</v>
      </c>
      <c r="L64" s="83">
        <f>VLOOKUP($A64,'Facility Detail'!$C:$T,16,FALSE)</f>
        <v>0</v>
      </c>
      <c r="M64" s="83">
        <f>VLOOKUP($A64,'Facility Detail'!$C:$T,17,FALSE)</f>
        <v>0</v>
      </c>
      <c r="N64" s="355">
        <f>VLOOKUP($A64,'Facility Detail'!$C:$T,18,FALSE)</f>
        <v>0</v>
      </c>
      <c r="O64" s="83">
        <f>VLOOKUP($A64,'Facility Detail'!$C:$U,19,FALSE)</f>
        <v>0</v>
      </c>
      <c r="P64" s="83">
        <f>VLOOKUP($A64,'Facility Detail'!$C:$V,20,FALSE)</f>
        <v>0</v>
      </c>
      <c r="R64" s="82" t="str">
        <f t="shared" si="16"/>
        <v>Meadow Creek Wind Farm - North Point Wind Farm - REC Only</v>
      </c>
      <c r="S64" s="82" t="str">
        <f t="shared" si="17"/>
        <v>Wind</v>
      </c>
      <c r="T64" s="83">
        <f>VLOOKUP($A64,'Facility Detail'!$A:$T,9,FALSE)</f>
        <v>0</v>
      </c>
      <c r="U64" s="83">
        <f>VLOOKUP($A64,'Facility Detail'!$A:$T,10,FALSE)</f>
        <v>0</v>
      </c>
      <c r="V64" s="83">
        <f>VLOOKUP($A64,'Facility Detail'!$A:$T,11,FALSE)</f>
        <v>0</v>
      </c>
      <c r="W64" s="83">
        <f>VLOOKUP($A64,'Facility Detail'!$A:$T,12,FALSE)</f>
        <v>0</v>
      </c>
      <c r="X64" s="83">
        <f>VLOOKUP($A64,'Facility Detail'!$A:$T,13,FALSE)</f>
        <v>0</v>
      </c>
      <c r="Y64" s="83">
        <f>VLOOKUP($A64,'Facility Detail'!$A:$T,14,FALSE)</f>
        <v>2644</v>
      </c>
      <c r="Z64" s="83">
        <f>VLOOKUP($A64,'Facility Detail'!$A:$T,15,FALSE)</f>
        <v>0</v>
      </c>
      <c r="AA64" s="83">
        <f>VLOOKUP($A64,'Facility Detail'!$A:$T,16,FALSE)</f>
        <v>0</v>
      </c>
      <c r="AB64" s="83">
        <f>VLOOKUP($A64,'Facility Detail'!$A:$T,17,FALSE)</f>
        <v>0</v>
      </c>
      <c r="AC64" s="83">
        <f>VLOOKUP($A64,'Facility Detail'!$A:$T,18,FALSE)</f>
        <v>0</v>
      </c>
      <c r="AD64" s="83">
        <f>VLOOKUP($A64,'Facility Detail'!$A:$T,19,FALSE)</f>
        <v>0</v>
      </c>
      <c r="AE64" s="83">
        <f>VLOOKUP($A64,'Facility Detail'!$A:$T,20,FALSE)</f>
        <v>0</v>
      </c>
      <c r="AF64" s="83">
        <f>VLOOKUP($A64,'Facility Detail'!$A:$U,21,FALSE)</f>
        <v>0</v>
      </c>
      <c r="AG64" s="83">
        <f>VLOOKUP($A64,'Facility Detail'!$A:$V,22,FALSE)</f>
        <v>0</v>
      </c>
    </row>
    <row r="65" spans="1:33" ht="15" outlineLevel="1">
      <c r="A65" s="82" t="str">
        <f>'Facility Detail'!G50</f>
        <v>Mountain Wind 1</v>
      </c>
      <c r="B65" s="82" t="str">
        <f xml:space="preserve"> IF( 'Facility Detail'!I50 = "", "", 'Facility Detail'!I50 )</f>
        <v>Wind</v>
      </c>
      <c r="C65" s="83">
        <f>VLOOKUP($A65,'Facility Detail'!$C:$T,7,FALSE)</f>
        <v>0</v>
      </c>
      <c r="D65" s="83">
        <f>VLOOKUP($A65,'Facility Detail'!$C:$T,8,FALSE)</f>
        <v>0</v>
      </c>
      <c r="E65" s="83">
        <f>VLOOKUP($A65,'Facility Detail'!$C:$T,9,FALSE)</f>
        <v>0</v>
      </c>
      <c r="F65" s="83">
        <f>VLOOKUP($A65,'Facility Detail'!$C:$T,10,FALSE)</f>
        <v>0</v>
      </c>
      <c r="G65" s="83">
        <f>VLOOKUP($A65,'Facility Detail'!$C:$T,11,FALSE)</f>
        <v>0</v>
      </c>
      <c r="H65" s="83">
        <f>VLOOKUP($A65,'Facility Detail'!$C:$T,12,FALSE)</f>
        <v>0</v>
      </c>
      <c r="I65" s="83">
        <f>VLOOKUP($A65,'Facility Detail'!$C:$T,13,FALSE)</f>
        <v>0</v>
      </c>
      <c r="J65" s="83">
        <f>VLOOKUP($A65,'Facility Detail'!$C:$T,14,FALSE)</f>
        <v>0</v>
      </c>
      <c r="K65" s="83">
        <f>VLOOKUP($A65,'Facility Detail'!$C:$T,15,FALSE)</f>
        <v>0</v>
      </c>
      <c r="L65" s="83">
        <f>VLOOKUP($A65,'Facility Detail'!$C:$T,16,FALSE)</f>
        <v>0</v>
      </c>
      <c r="M65" s="83">
        <f>VLOOKUP($A65,'Facility Detail'!$C:$T,17,FALSE)</f>
        <v>0</v>
      </c>
      <c r="N65" s="355">
        <f>VLOOKUP($A65,'Facility Detail'!$C:$T,18,FALSE)</f>
        <v>0</v>
      </c>
      <c r="O65" s="83">
        <f>VLOOKUP($A65,'Facility Detail'!$C:$U,19,FALSE)</f>
        <v>0</v>
      </c>
      <c r="P65" s="83">
        <f>VLOOKUP($A65,'Facility Detail'!$C:$V,20,FALSE)</f>
        <v>0</v>
      </c>
      <c r="R65" s="82" t="str">
        <f t="shared" si="16"/>
        <v>Mountain Wind 1</v>
      </c>
      <c r="S65" s="82" t="str">
        <f t="shared" si="17"/>
        <v>Wind</v>
      </c>
      <c r="T65" s="83">
        <f>VLOOKUP($A65,'Facility Detail'!$A:$T,9,FALSE)</f>
        <v>0</v>
      </c>
      <c r="U65" s="83">
        <f>VLOOKUP($A65,'Facility Detail'!$A:$T,10,FALSE)</f>
        <v>0</v>
      </c>
      <c r="V65" s="83">
        <f>VLOOKUP($A65,'Facility Detail'!$A:$T,11,FALSE)</f>
        <v>0</v>
      </c>
      <c r="W65" s="83">
        <f>VLOOKUP($A65,'Facility Detail'!$A:$T,12,FALSE)</f>
        <v>0</v>
      </c>
      <c r="X65" s="83">
        <f>VLOOKUP($A65,'Facility Detail'!$A:$T,13,FALSE)</f>
        <v>0</v>
      </c>
      <c r="Y65" s="83">
        <f>VLOOKUP($A65,'Facility Detail'!$A:$T,14,FALSE)</f>
        <v>0</v>
      </c>
      <c r="Z65" s="83">
        <f>VLOOKUP($A65,'Facility Detail'!$A:$T,15,FALSE)</f>
        <v>0</v>
      </c>
      <c r="AA65" s="83">
        <f>VLOOKUP($A65,'Facility Detail'!$A:$T,16,FALSE)</f>
        <v>0</v>
      </c>
      <c r="AB65" s="83">
        <f>VLOOKUP($A65,'Facility Detail'!$A:$T,17,FALSE)</f>
        <v>0</v>
      </c>
      <c r="AC65" s="83">
        <f>VLOOKUP($A65,'Facility Detail'!$A:$T,18,FALSE)</f>
        <v>0</v>
      </c>
      <c r="AD65" s="83">
        <f>VLOOKUP($A65,'Facility Detail'!$A:$T,19,FALSE)</f>
        <v>0</v>
      </c>
      <c r="AE65" s="83">
        <f>VLOOKUP($A65,'Facility Detail'!$A:$T,20,FALSE)</f>
        <v>0</v>
      </c>
      <c r="AF65" s="83">
        <f>VLOOKUP($A65,'Facility Detail'!$A:$U,21,FALSE)</f>
        <v>0</v>
      </c>
      <c r="AG65" s="83">
        <f>VLOOKUP($A65,'Facility Detail'!$A:$V,22,FALSE)</f>
        <v>0</v>
      </c>
    </row>
    <row r="66" spans="1:33" ht="15">
      <c r="A66" s="82" t="str">
        <f>'Facility Detail'!G51</f>
        <v>Mountain Wind 2</v>
      </c>
      <c r="B66" s="82" t="str">
        <f xml:space="preserve"> IF( 'Facility Detail'!I51 = "", "", 'Facility Detail'!I51 )</f>
        <v>Wind</v>
      </c>
      <c r="C66" s="83">
        <f>VLOOKUP($A66,'Facility Detail'!$C:$T,7,FALSE)</f>
        <v>0</v>
      </c>
      <c r="D66" s="83">
        <f>VLOOKUP($A66,'Facility Detail'!$C:$T,8,FALSE)</f>
        <v>0</v>
      </c>
      <c r="E66" s="83">
        <f>VLOOKUP($A66,'Facility Detail'!$C:$T,9,FALSE)</f>
        <v>0</v>
      </c>
      <c r="F66" s="83">
        <f>VLOOKUP($A66,'Facility Detail'!$C:$T,10,FALSE)</f>
        <v>0</v>
      </c>
      <c r="G66" s="83">
        <f>VLOOKUP($A66,'Facility Detail'!$C:$T,11,FALSE)</f>
        <v>0</v>
      </c>
      <c r="H66" s="83">
        <f>VLOOKUP($A66,'Facility Detail'!$C:$T,12,FALSE)</f>
        <v>0</v>
      </c>
      <c r="I66" s="83">
        <f>VLOOKUP($A66,'Facility Detail'!$C:$T,13,FALSE)</f>
        <v>0</v>
      </c>
      <c r="J66" s="83">
        <f>VLOOKUP($A66,'Facility Detail'!$C:$T,14,FALSE)</f>
        <v>0</v>
      </c>
      <c r="K66" s="83">
        <f>VLOOKUP($A66,'Facility Detail'!$C:$T,15,FALSE)</f>
        <v>0</v>
      </c>
      <c r="L66" s="83">
        <f>VLOOKUP($A66,'Facility Detail'!$C:$T,16,FALSE)</f>
        <v>0</v>
      </c>
      <c r="M66" s="83">
        <f>VLOOKUP($A66,'Facility Detail'!$C:$T,17,FALSE)</f>
        <v>0</v>
      </c>
      <c r="N66" s="355">
        <f>VLOOKUP($A66,'Facility Detail'!$C:$T,18,FALSE)</f>
        <v>0</v>
      </c>
      <c r="O66" s="83">
        <f>VLOOKUP($A66,'Facility Detail'!$C:$U,19,FALSE)</f>
        <v>0</v>
      </c>
      <c r="P66" s="83">
        <f>VLOOKUP($A66,'Facility Detail'!$C:$V,20,FALSE)</f>
        <v>0</v>
      </c>
      <c r="R66" s="82" t="str">
        <f t="shared" si="16"/>
        <v>Mountain Wind 2</v>
      </c>
      <c r="S66" s="82" t="str">
        <f t="shared" si="17"/>
        <v>Wind</v>
      </c>
      <c r="T66" s="83">
        <f>VLOOKUP($A66,'Facility Detail'!$A:$T,9,FALSE)</f>
        <v>0</v>
      </c>
      <c r="U66" s="83">
        <f>VLOOKUP($A66,'Facility Detail'!$A:$T,10,FALSE)</f>
        <v>0</v>
      </c>
      <c r="V66" s="83">
        <f>VLOOKUP($A66,'Facility Detail'!$A:$T,11,FALSE)</f>
        <v>0</v>
      </c>
      <c r="W66" s="83">
        <f>VLOOKUP($A66,'Facility Detail'!$A:$T,12,FALSE)</f>
        <v>0</v>
      </c>
      <c r="X66" s="83">
        <f>VLOOKUP($A66,'Facility Detail'!$A:$T,13,FALSE)</f>
        <v>0</v>
      </c>
      <c r="Y66" s="83">
        <f>VLOOKUP($A66,'Facility Detail'!$A:$T,14,FALSE)</f>
        <v>0</v>
      </c>
      <c r="Z66" s="83">
        <f>VLOOKUP($A66,'Facility Detail'!$A:$T,15,FALSE)</f>
        <v>0</v>
      </c>
      <c r="AA66" s="83">
        <f>VLOOKUP($A66,'Facility Detail'!$A:$T,16,FALSE)</f>
        <v>0</v>
      </c>
      <c r="AB66" s="83">
        <f>VLOOKUP($A66,'Facility Detail'!$A:$T,17,FALSE)</f>
        <v>0</v>
      </c>
      <c r="AC66" s="83">
        <f>VLOOKUP($A66,'Facility Detail'!$A:$T,18,FALSE)</f>
        <v>0</v>
      </c>
      <c r="AD66" s="83">
        <f>VLOOKUP($A66,'Facility Detail'!$A:$T,19,FALSE)</f>
        <v>0</v>
      </c>
      <c r="AE66" s="83">
        <f>VLOOKUP($A66,'Facility Detail'!$A:$T,20,FALSE)</f>
        <v>0</v>
      </c>
      <c r="AF66" s="83">
        <f>VLOOKUP($A66,'Facility Detail'!$A:$U,21,FALSE)</f>
        <v>0</v>
      </c>
      <c r="AG66" s="83">
        <f>VLOOKUP($A66,'Facility Detail'!$A:$V,22,FALSE)</f>
        <v>0</v>
      </c>
    </row>
    <row r="67" spans="1:33" ht="15">
      <c r="A67" s="82" t="str">
        <f>'Facility Detail'!G52</f>
        <v>Nine Canyon Wind Project - REC Only</v>
      </c>
      <c r="B67" s="82" t="str">
        <f xml:space="preserve"> IF( 'Facility Detail'!I52 = "", "", 'Facility Detail'!I52 )</f>
        <v>Wind</v>
      </c>
      <c r="C67" s="83">
        <f>VLOOKUP($A67,'Facility Detail'!$C:$T,7,FALSE)</f>
        <v>0</v>
      </c>
      <c r="D67" s="83">
        <f>VLOOKUP($A67,'Facility Detail'!$C:$T,8,FALSE)</f>
        <v>0</v>
      </c>
      <c r="E67" s="83">
        <f>VLOOKUP($A67,'Facility Detail'!$C:$T,9,FALSE)</f>
        <v>0</v>
      </c>
      <c r="F67" s="83">
        <f>VLOOKUP($A67,'Facility Detail'!$C:$T,10,FALSE)</f>
        <v>0</v>
      </c>
      <c r="G67" s="83">
        <f>VLOOKUP($A67,'Facility Detail'!$C:$T,11,FALSE)</f>
        <v>0</v>
      </c>
      <c r="H67" s="83">
        <f>VLOOKUP($A67,'Facility Detail'!$C:$T,12,FALSE)</f>
        <v>2500</v>
      </c>
      <c r="I67" s="83">
        <f>VLOOKUP($A67,'Facility Detail'!$C:$T,13,FALSE)</f>
        <v>8225</v>
      </c>
      <c r="J67" s="83">
        <f>VLOOKUP($A67,'Facility Detail'!$C:$T,14,FALSE)</f>
        <v>0</v>
      </c>
      <c r="K67" s="83">
        <f>VLOOKUP($A67,'Facility Detail'!$C:$T,15,FALSE)</f>
        <v>0</v>
      </c>
      <c r="L67" s="83">
        <f>VLOOKUP($A67,'Facility Detail'!$C:$T,16,FALSE)</f>
        <v>0</v>
      </c>
      <c r="M67" s="83">
        <f>VLOOKUP($A67,'Facility Detail'!$C:$T,17,FALSE)</f>
        <v>0</v>
      </c>
      <c r="N67" s="355">
        <f>VLOOKUP($A67,'Facility Detail'!$C:$T,18,FALSE)</f>
        <v>0</v>
      </c>
      <c r="O67" s="83">
        <f>VLOOKUP($A67,'Facility Detail'!$C:$U,19,FALSE)</f>
        <v>0</v>
      </c>
      <c r="P67" s="83">
        <f>VLOOKUP($A67,'Facility Detail'!$C:$V,20,FALSE)</f>
        <v>0</v>
      </c>
      <c r="R67" s="82" t="str">
        <f t="shared" si="16"/>
        <v>Nine Canyon Wind Project - REC Only</v>
      </c>
      <c r="S67" s="82" t="str">
        <f t="shared" si="17"/>
        <v>Wind</v>
      </c>
      <c r="T67" s="83">
        <f>VLOOKUP($A67,'Facility Detail'!$A:$T,9,FALSE)</f>
        <v>0</v>
      </c>
      <c r="U67" s="83">
        <f>VLOOKUP($A67,'Facility Detail'!$A:$T,10,FALSE)</f>
        <v>0</v>
      </c>
      <c r="V67" s="83">
        <f>VLOOKUP($A67,'Facility Detail'!$A:$T,11,FALSE)</f>
        <v>0</v>
      </c>
      <c r="W67" s="83">
        <f>VLOOKUP($A67,'Facility Detail'!$A:$T,12,FALSE)</f>
        <v>0</v>
      </c>
      <c r="X67" s="83">
        <f>VLOOKUP($A67,'Facility Detail'!$A:$T,13,FALSE)</f>
        <v>2500</v>
      </c>
      <c r="Y67" s="83">
        <f>VLOOKUP($A67,'Facility Detail'!$A:$T,14,FALSE)</f>
        <v>8225</v>
      </c>
      <c r="Z67" s="83">
        <f>VLOOKUP($A67,'Facility Detail'!$A:$T,15,FALSE)</f>
        <v>0</v>
      </c>
      <c r="AA67" s="83">
        <f>VLOOKUP($A67,'Facility Detail'!$A:$T,16,FALSE)</f>
        <v>0</v>
      </c>
      <c r="AB67" s="83">
        <f>VLOOKUP($A67,'Facility Detail'!$A:$T,17,FALSE)</f>
        <v>0</v>
      </c>
      <c r="AC67" s="83">
        <f>VLOOKUP($A67,'Facility Detail'!$A:$T,18,FALSE)</f>
        <v>0</v>
      </c>
      <c r="AD67" s="83">
        <f>VLOOKUP($A67,'Facility Detail'!$A:$T,19,FALSE)</f>
        <v>0</v>
      </c>
      <c r="AE67" s="83">
        <f>VLOOKUP($A67,'Facility Detail'!$A:$T,20,FALSE)</f>
        <v>0</v>
      </c>
      <c r="AF67" s="83">
        <f>VLOOKUP($A67,'Facility Detail'!$A:$U,21,FALSE)</f>
        <v>0</v>
      </c>
      <c r="AG67" s="83">
        <f>VLOOKUP($A67,'Facility Detail'!$A:$V,22,FALSE)</f>
        <v>0</v>
      </c>
    </row>
    <row r="68" spans="1:33" ht="15">
      <c r="A68" s="82" t="str">
        <f>'Facility Detail'!G53</f>
        <v>Nine Canyon Wind Project - Nine Canyon Phase 3 - REC Only</v>
      </c>
      <c r="B68" s="82" t="str">
        <f xml:space="preserve"> IF( 'Facility Detail'!I53 = "", "", 'Facility Detail'!I53 )</f>
        <v>Wind</v>
      </c>
      <c r="C68" s="83">
        <f>VLOOKUP($A68,'Facility Detail'!$C:$T,7,FALSE)</f>
        <v>0</v>
      </c>
      <c r="D68" s="83">
        <f>VLOOKUP($A68,'Facility Detail'!$C:$T,8,FALSE)</f>
        <v>0</v>
      </c>
      <c r="E68" s="83">
        <f>VLOOKUP($A68,'Facility Detail'!$C:$T,9,FALSE)</f>
        <v>0</v>
      </c>
      <c r="F68" s="83">
        <f>VLOOKUP($A68,'Facility Detail'!$C:$T,10,FALSE)</f>
        <v>0</v>
      </c>
      <c r="G68" s="83">
        <f>VLOOKUP($A68,'Facility Detail'!$C:$T,11,FALSE)</f>
        <v>0</v>
      </c>
      <c r="H68" s="83">
        <f>VLOOKUP($A68,'Facility Detail'!$C:$T,12,FALSE)</f>
        <v>0</v>
      </c>
      <c r="I68" s="83">
        <f>VLOOKUP($A68,'Facility Detail'!$C:$T,13,FALSE)</f>
        <v>4668</v>
      </c>
      <c r="J68" s="83">
        <f>VLOOKUP($A68,'Facility Detail'!$C:$T,14,FALSE)</f>
        <v>0</v>
      </c>
      <c r="K68" s="83">
        <f>VLOOKUP($A68,'Facility Detail'!$C:$T,15,FALSE)</f>
        <v>0</v>
      </c>
      <c r="L68" s="83">
        <f>VLOOKUP($A68,'Facility Detail'!$C:$T,16,FALSE)</f>
        <v>0</v>
      </c>
      <c r="M68" s="83">
        <f>VLOOKUP($A68,'Facility Detail'!$C:$T,17,FALSE)</f>
        <v>0</v>
      </c>
      <c r="N68" s="355">
        <f>VLOOKUP($A68,'Facility Detail'!$C:$T,18,FALSE)</f>
        <v>0</v>
      </c>
      <c r="O68" s="83">
        <f>VLOOKUP($A68,'Facility Detail'!$C:$U,19,FALSE)</f>
        <v>0</v>
      </c>
      <c r="P68" s="83">
        <f>VLOOKUP($A68,'Facility Detail'!$C:$V,20,FALSE)</f>
        <v>0</v>
      </c>
      <c r="R68" s="82" t="str">
        <f t="shared" si="16"/>
        <v>Nine Canyon Wind Project - Nine Canyon Phase 3 - REC Only</v>
      </c>
      <c r="S68" s="82" t="str">
        <f t="shared" si="17"/>
        <v>Wind</v>
      </c>
      <c r="T68" s="83">
        <f>VLOOKUP($A68,'Facility Detail'!$A:$T,9,FALSE)</f>
        <v>0</v>
      </c>
      <c r="U68" s="83">
        <f>VLOOKUP($A68,'Facility Detail'!$A:$T,10,FALSE)</f>
        <v>0</v>
      </c>
      <c r="V68" s="83">
        <f>VLOOKUP($A68,'Facility Detail'!$A:$T,11,FALSE)</f>
        <v>0</v>
      </c>
      <c r="W68" s="83">
        <f>VLOOKUP($A68,'Facility Detail'!$A:$T,12,FALSE)</f>
        <v>0</v>
      </c>
      <c r="X68" s="83">
        <f>VLOOKUP($A68,'Facility Detail'!$A:$T,13,FALSE)</f>
        <v>0</v>
      </c>
      <c r="Y68" s="83">
        <f>VLOOKUP($A68,'Facility Detail'!$A:$T,14,FALSE)</f>
        <v>4668</v>
      </c>
      <c r="Z68" s="83">
        <f>VLOOKUP($A68,'Facility Detail'!$A:$T,15,FALSE)</f>
        <v>0</v>
      </c>
      <c r="AA68" s="83">
        <f>VLOOKUP($A68,'Facility Detail'!$A:$T,16,FALSE)</f>
        <v>0</v>
      </c>
      <c r="AB68" s="83">
        <f>VLOOKUP($A68,'Facility Detail'!$A:$T,17,FALSE)</f>
        <v>0</v>
      </c>
      <c r="AC68" s="83">
        <f>VLOOKUP($A68,'Facility Detail'!$A:$T,18,FALSE)</f>
        <v>0</v>
      </c>
      <c r="AD68" s="83">
        <f>VLOOKUP($A68,'Facility Detail'!$A:$T,19,FALSE)</f>
        <v>0</v>
      </c>
      <c r="AE68" s="83">
        <f>VLOOKUP($A68,'Facility Detail'!$A:$T,20,FALSE)</f>
        <v>0</v>
      </c>
      <c r="AF68" s="83">
        <f>VLOOKUP($A68,'Facility Detail'!$A:$U,21,FALSE)</f>
        <v>0</v>
      </c>
      <c r="AG68" s="83">
        <f>VLOOKUP($A68,'Facility Detail'!$A:$V,22,FALSE)</f>
        <v>0</v>
      </c>
    </row>
    <row r="69" spans="1:33" ht="15">
      <c r="A69" s="82" t="str">
        <f>'Facility Detail'!G54</f>
        <v>Pavant</v>
      </c>
      <c r="B69" s="82" t="str">
        <f xml:space="preserve"> IF( 'Facility Detail'!I54 = "", "", 'Facility Detail'!I54 )</f>
        <v>Solar</v>
      </c>
      <c r="C69" s="83">
        <f>VLOOKUP($A69,'Facility Detail'!$C:$T,7,FALSE)</f>
        <v>0</v>
      </c>
      <c r="D69" s="83">
        <f>VLOOKUP($A69,'Facility Detail'!$C:$T,8,FALSE)</f>
        <v>0</v>
      </c>
      <c r="E69" s="83">
        <f>VLOOKUP($A69,'Facility Detail'!$C:$T,9,FALSE)</f>
        <v>0</v>
      </c>
      <c r="F69" s="83">
        <f>VLOOKUP($A69,'Facility Detail'!$C:$T,10,FALSE)</f>
        <v>0</v>
      </c>
      <c r="G69" s="83">
        <f>VLOOKUP($A69,'Facility Detail'!$C:$T,11,FALSE)</f>
        <v>0</v>
      </c>
      <c r="H69" s="83">
        <f>VLOOKUP($A69,'Facility Detail'!$C:$T,12,FALSE)</f>
        <v>316</v>
      </c>
      <c r="I69" s="83">
        <f>VLOOKUP($A69,'Facility Detail'!$C:$T,13,FALSE)</f>
        <v>25003</v>
      </c>
      <c r="J69" s="83">
        <f>VLOOKUP($A69,'Facility Detail'!$C:$T,14,FALSE)</f>
        <v>26549</v>
      </c>
      <c r="K69" s="83">
        <f>VLOOKUP($A69,'Facility Detail'!$C:$T,15,FALSE)</f>
        <v>68400.070970241824</v>
      </c>
      <c r="L69" s="83">
        <f>VLOOKUP($A69,'Facility Detail'!$C:$T,16,FALSE)</f>
        <v>9713.8855007414277</v>
      </c>
      <c r="M69" s="83">
        <f>VLOOKUP($A69,'Facility Detail'!$C:$T,17,FALSE)</f>
        <v>24308</v>
      </c>
      <c r="N69" s="355">
        <f>VLOOKUP($A69,'Facility Detail'!$C:$T,18,FALSE)</f>
        <v>22259</v>
      </c>
      <c r="O69" s="83">
        <f>VLOOKUP($A69,'Facility Detail'!$C:$U,19,FALSE)</f>
        <v>20775.520982317343</v>
      </c>
      <c r="P69" s="83">
        <f>VLOOKUP($A69,'Facility Detail'!$C:$V,20,FALSE)</f>
        <v>26180.79252167746</v>
      </c>
      <c r="R69" s="82" t="str">
        <f t="shared" si="16"/>
        <v>Pavant</v>
      </c>
      <c r="S69" s="82" t="str">
        <f t="shared" si="17"/>
        <v>Solar</v>
      </c>
      <c r="T69" s="83">
        <f>VLOOKUP($A69,'Facility Detail'!$A:$T,9,FALSE)</f>
        <v>0</v>
      </c>
      <c r="U69" s="83">
        <f>VLOOKUP($A69,'Facility Detail'!$A:$T,10,FALSE)</f>
        <v>0</v>
      </c>
      <c r="V69" s="83">
        <f>VLOOKUP($A69,'Facility Detail'!$A:$T,11,FALSE)</f>
        <v>0</v>
      </c>
      <c r="W69" s="83">
        <f>VLOOKUP($A69,'Facility Detail'!$A:$T,12,FALSE)</f>
        <v>0</v>
      </c>
      <c r="X69" s="83">
        <f>VLOOKUP($A69,'Facility Detail'!$A:$T,13,FALSE)</f>
        <v>316</v>
      </c>
      <c r="Y69" s="83">
        <f>VLOOKUP($A69,'Facility Detail'!$A:$T,14,FALSE)</f>
        <v>25003</v>
      </c>
      <c r="Z69" s="83">
        <f>VLOOKUP($A69,'Facility Detail'!$A:$T,15,FALSE)</f>
        <v>26549</v>
      </c>
      <c r="AA69" s="83">
        <f>VLOOKUP($A69,'Facility Detail'!$A:$T,16,FALSE)</f>
        <v>26773</v>
      </c>
      <c r="AB69" s="83">
        <f>VLOOKUP($A69,'Facility Detail'!$A:$T,17,FALSE)</f>
        <v>24671.070970241828</v>
      </c>
      <c r="AC69" s="83">
        <f>VLOOKUP($A69,'Facility Detail'!$A:$T,18,FALSE)</f>
        <v>26669.885500741428</v>
      </c>
      <c r="AD69" s="83">
        <f>VLOOKUP($A69,'Facility Detail'!$A:$T,19,FALSE)</f>
        <v>24308</v>
      </c>
      <c r="AE69" s="83">
        <f>VLOOKUP($A69,'Facility Detail'!$A:$T,20,FALSE)</f>
        <v>22259</v>
      </c>
      <c r="AF69" s="83">
        <f>VLOOKUP($A69,'Facility Detail'!$A:$U,21,FALSE)</f>
        <v>20775.520982317343</v>
      </c>
      <c r="AG69" s="83">
        <f>VLOOKUP($A69,'Facility Detail'!$A:$V,22,FALSE)</f>
        <v>26180.79252167746</v>
      </c>
    </row>
    <row r="70" spans="1:33" ht="15">
      <c r="A70" s="82" t="str">
        <f>'Facility Detail'!G55</f>
        <v>Pavant Solar II LLC</v>
      </c>
      <c r="B70" s="82" t="str">
        <f xml:space="preserve"> IF( 'Facility Detail'!I55 = "", "", 'Facility Detail'!I55 )</f>
        <v>Solar</v>
      </c>
      <c r="C70" s="83">
        <f>VLOOKUP($A70,'Facility Detail'!$C:$T,7,FALSE)</f>
        <v>0</v>
      </c>
      <c r="D70" s="83">
        <f>VLOOKUP($A70,'Facility Detail'!$C:$T,8,FALSE)</f>
        <v>0</v>
      </c>
      <c r="E70" s="83">
        <f>VLOOKUP($A70,'Facility Detail'!$C:$T,9,FALSE)</f>
        <v>0</v>
      </c>
      <c r="F70" s="83">
        <f>VLOOKUP($A70,'Facility Detail'!$C:$T,10,FALSE)</f>
        <v>0</v>
      </c>
      <c r="G70" s="83">
        <f>VLOOKUP($A70,'Facility Detail'!$C:$T,11,FALSE)</f>
        <v>0</v>
      </c>
      <c r="H70" s="83">
        <f>VLOOKUP($A70,'Facility Detail'!$C:$T,12,FALSE)</f>
        <v>0</v>
      </c>
      <c r="I70" s="83">
        <f>VLOOKUP($A70,'Facility Detail'!$C:$T,13,FALSE)</f>
        <v>0</v>
      </c>
      <c r="J70" s="83">
        <f>VLOOKUP($A70,'Facility Detail'!$C:$T,14,FALSE)</f>
        <v>0</v>
      </c>
      <c r="K70" s="83">
        <f>VLOOKUP($A70,'Facility Detail'!$C:$T,15,FALSE)</f>
        <v>0</v>
      </c>
      <c r="L70" s="83">
        <f>VLOOKUP($A70,'Facility Detail'!$C:$T,16,FALSE)</f>
        <v>0</v>
      </c>
      <c r="M70" s="83">
        <f>VLOOKUP($A70,'Facility Detail'!$C:$T,17,FALSE)</f>
        <v>0</v>
      </c>
      <c r="N70" s="355">
        <f>VLOOKUP($A70,'Facility Detail'!$C:$T,18,FALSE)</f>
        <v>0</v>
      </c>
      <c r="O70" s="83">
        <f>VLOOKUP($A70,'Facility Detail'!$C:$U,19,FALSE)</f>
        <v>0</v>
      </c>
      <c r="P70" s="83">
        <f>VLOOKUP($A70,'Facility Detail'!$C:$V,20,FALSE)</f>
        <v>0</v>
      </c>
      <c r="R70" s="82" t="str">
        <f t="shared" si="16"/>
        <v>Pavant Solar II LLC</v>
      </c>
      <c r="S70" s="82" t="str">
        <f t="shared" si="17"/>
        <v>Solar</v>
      </c>
      <c r="T70" s="83">
        <f>VLOOKUP($A70,'Facility Detail'!$A:$T,9,FALSE)</f>
        <v>0</v>
      </c>
      <c r="U70" s="83">
        <f>VLOOKUP($A70,'Facility Detail'!$A:$T,10,FALSE)</f>
        <v>0</v>
      </c>
      <c r="V70" s="83">
        <f>VLOOKUP($A70,'Facility Detail'!$A:$T,11,FALSE)</f>
        <v>0</v>
      </c>
      <c r="W70" s="83">
        <f>VLOOKUP($A70,'Facility Detail'!$A:$T,12,FALSE)</f>
        <v>0</v>
      </c>
      <c r="X70" s="83">
        <f>VLOOKUP($A70,'Facility Detail'!$A:$T,13,FALSE)</f>
        <v>0</v>
      </c>
      <c r="Y70" s="83">
        <f>VLOOKUP($A70,'Facility Detail'!$A:$T,14,FALSE)</f>
        <v>0</v>
      </c>
      <c r="Z70" s="83">
        <f>VLOOKUP($A70,'Facility Detail'!$A:$T,15,FALSE)</f>
        <v>0</v>
      </c>
      <c r="AA70" s="83">
        <f>VLOOKUP($A70,'Facility Detail'!$A:$T,16,FALSE)</f>
        <v>0</v>
      </c>
      <c r="AB70" s="83">
        <f>VLOOKUP($A70,'Facility Detail'!$A:$T,17,FALSE)</f>
        <v>0</v>
      </c>
      <c r="AC70" s="83">
        <f>VLOOKUP($A70,'Facility Detail'!$A:$T,18,FALSE)</f>
        <v>0</v>
      </c>
      <c r="AD70" s="83">
        <f>VLOOKUP($A70,'Facility Detail'!$A:$T,19,FALSE)</f>
        <v>0</v>
      </c>
      <c r="AE70" s="83">
        <f>VLOOKUP($A70,'Facility Detail'!$A:$T,20,FALSE)</f>
        <v>0</v>
      </c>
      <c r="AF70" s="83">
        <f>VLOOKUP($A70,'Facility Detail'!$A:$U,21,FALSE)</f>
        <v>0</v>
      </c>
      <c r="AG70" s="83">
        <f>VLOOKUP($A70,'Facility Detail'!$A:$V,22,FALSE)</f>
        <v>0</v>
      </c>
    </row>
    <row r="71" spans="1:33" ht="15">
      <c r="A71" s="82" t="str">
        <f>'Facility Detail'!G56</f>
        <v>Pioneer Wind Park I LLC</v>
      </c>
      <c r="B71" s="82" t="str">
        <f xml:space="preserve"> IF( 'Facility Detail'!I56 = "", "", 'Facility Detail'!I56 )</f>
        <v>Wind</v>
      </c>
      <c r="C71" s="83">
        <f>VLOOKUP($A71,'Facility Detail'!$C:$T,7,FALSE)</f>
        <v>0</v>
      </c>
      <c r="D71" s="83">
        <f>VLOOKUP($A71,'Facility Detail'!$C:$T,8,FALSE)</f>
        <v>0</v>
      </c>
      <c r="E71" s="83">
        <f>VLOOKUP($A71,'Facility Detail'!$C:$T,9,FALSE)</f>
        <v>0</v>
      </c>
      <c r="F71" s="83">
        <f>VLOOKUP($A71,'Facility Detail'!$C:$T,10,FALSE)</f>
        <v>0</v>
      </c>
      <c r="G71" s="83">
        <f>VLOOKUP($A71,'Facility Detail'!$C:$T,11,FALSE)</f>
        <v>0</v>
      </c>
      <c r="H71" s="83">
        <f>VLOOKUP($A71,'Facility Detail'!$C:$T,12,FALSE)</f>
        <v>0</v>
      </c>
      <c r="I71" s="83">
        <f>VLOOKUP($A71,'Facility Detail'!$C:$T,13,FALSE)</f>
        <v>0</v>
      </c>
      <c r="J71" s="83">
        <f>VLOOKUP($A71,'Facility Detail'!$C:$T,14,FALSE)</f>
        <v>0</v>
      </c>
      <c r="K71" s="83">
        <f>VLOOKUP($A71,'Facility Detail'!$C:$T,15,FALSE)</f>
        <v>0</v>
      </c>
      <c r="L71" s="83">
        <f>VLOOKUP($A71,'Facility Detail'!$C:$T,16,FALSE)</f>
        <v>0</v>
      </c>
      <c r="M71" s="83">
        <f>VLOOKUP($A71,'Facility Detail'!$C:$T,17,FALSE)</f>
        <v>0</v>
      </c>
      <c r="N71" s="355">
        <f>VLOOKUP($A71,'Facility Detail'!$C:$T,18,FALSE)</f>
        <v>0</v>
      </c>
      <c r="O71" s="83">
        <f>VLOOKUP($A71,'Facility Detail'!$C:$U,19,FALSE)</f>
        <v>0</v>
      </c>
      <c r="P71" s="83">
        <f>VLOOKUP($A71,'Facility Detail'!$C:$V,20,FALSE)</f>
        <v>0</v>
      </c>
      <c r="R71" s="82" t="str">
        <f t="shared" si="16"/>
        <v>Pioneer Wind Park I LLC</v>
      </c>
      <c r="S71" s="82" t="str">
        <f t="shared" si="17"/>
        <v>Wind</v>
      </c>
      <c r="T71" s="83">
        <f>VLOOKUP($A71,'Facility Detail'!$A:$T,9,FALSE)</f>
        <v>0</v>
      </c>
      <c r="U71" s="83">
        <f>VLOOKUP($A71,'Facility Detail'!$A:$T,10,FALSE)</f>
        <v>0</v>
      </c>
      <c r="V71" s="83">
        <f>VLOOKUP($A71,'Facility Detail'!$A:$T,11,FALSE)</f>
        <v>0</v>
      </c>
      <c r="W71" s="83">
        <f>VLOOKUP($A71,'Facility Detail'!$A:$T,12,FALSE)</f>
        <v>0</v>
      </c>
      <c r="X71" s="83">
        <f>VLOOKUP($A71,'Facility Detail'!$A:$T,13,FALSE)</f>
        <v>0</v>
      </c>
      <c r="Y71" s="83">
        <f>VLOOKUP($A71,'Facility Detail'!$A:$T,14,FALSE)</f>
        <v>0</v>
      </c>
      <c r="Z71" s="83">
        <f>VLOOKUP($A71,'Facility Detail'!$A:$T,15,FALSE)</f>
        <v>0</v>
      </c>
      <c r="AA71" s="83">
        <f>VLOOKUP($A71,'Facility Detail'!$A:$T,16,FALSE)</f>
        <v>0</v>
      </c>
      <c r="AB71" s="83">
        <f>VLOOKUP($A71,'Facility Detail'!$A:$T,17,FALSE)</f>
        <v>0</v>
      </c>
      <c r="AC71" s="83">
        <f>VLOOKUP($A71,'Facility Detail'!$A:$T,18,FALSE)</f>
        <v>0</v>
      </c>
      <c r="AD71" s="83">
        <f>VLOOKUP($A71,'Facility Detail'!$A:$T,19,FALSE)</f>
        <v>0</v>
      </c>
      <c r="AE71" s="83">
        <f>VLOOKUP($A71,'Facility Detail'!$A:$T,20,FALSE)</f>
        <v>0</v>
      </c>
      <c r="AF71" s="83">
        <f>VLOOKUP($A71,'Facility Detail'!$A:$U,21,FALSE)</f>
        <v>0</v>
      </c>
      <c r="AG71" s="83">
        <f>VLOOKUP($A71,'Facility Detail'!$A:$V,22,FALSE)</f>
        <v>0</v>
      </c>
    </row>
    <row r="72" spans="1:33" ht="15">
      <c r="A72" s="82" t="str">
        <f>'Facility Detail'!G57</f>
        <v xml:space="preserve">Prospect 2 </v>
      </c>
      <c r="B72" s="82" t="str">
        <f xml:space="preserve"> IF( 'Facility Detail'!I57 = "", "", 'Facility Detail'!I57 )</f>
        <v>Water (Incremental Hydro)</v>
      </c>
      <c r="C72" s="83">
        <f>VLOOKUP($A72,'Facility Detail'!$C:$T,7,FALSE)</f>
        <v>0</v>
      </c>
      <c r="D72" s="83">
        <f>VLOOKUP($A72,'Facility Detail'!$C:$T,8,FALSE)</f>
        <v>328</v>
      </c>
      <c r="E72" s="83">
        <f>VLOOKUP($A72,'Facility Detail'!$C:$T,9,FALSE)</f>
        <v>293</v>
      </c>
      <c r="F72" s="83">
        <f>VLOOKUP($A72,'Facility Detail'!$C:$T,10,FALSE)</f>
        <v>278</v>
      </c>
      <c r="G72" s="83">
        <f>VLOOKUP($A72,'Facility Detail'!$C:$T,11,FALSE)</f>
        <v>226</v>
      </c>
      <c r="H72" s="83">
        <f>VLOOKUP($A72,'Facility Detail'!$C:$T,12,FALSE)</f>
        <v>329</v>
      </c>
      <c r="I72" s="83">
        <f>VLOOKUP($A72,'Facility Detail'!$C:$T,13,FALSE)</f>
        <v>346</v>
      </c>
      <c r="J72" s="83">
        <f>VLOOKUP($A72,'Facility Detail'!$C:$T,14,FALSE)</f>
        <v>266</v>
      </c>
      <c r="K72" s="83">
        <f>VLOOKUP($A72,'Facility Detail'!$C:$T,15,FALSE)</f>
        <v>246.51634211706531</v>
      </c>
      <c r="L72" s="83">
        <f>VLOOKUP($A72,'Facility Detail'!$C:$T,16,FALSE)</f>
        <v>239</v>
      </c>
      <c r="M72" s="83">
        <f>VLOOKUP($A72,'Facility Detail'!$C:$T,17,FALSE)</f>
        <v>205</v>
      </c>
      <c r="N72" s="355">
        <f>VLOOKUP($A72,'Facility Detail'!$C:$T,18,FALSE)</f>
        <v>214</v>
      </c>
      <c r="O72" s="83">
        <f>VLOOKUP($A72,'Facility Detail'!$C:$U,19,FALSE)</f>
        <v>213</v>
      </c>
      <c r="P72" s="83">
        <f>VLOOKUP($A72,'Facility Detail'!$C:$V,20,FALSE)</f>
        <v>285</v>
      </c>
      <c r="R72" s="82" t="str">
        <f t="shared" si="16"/>
        <v xml:space="preserve">Prospect 2 </v>
      </c>
      <c r="S72" s="82" t="str">
        <f t="shared" si="17"/>
        <v>Water (Incremental Hydro)</v>
      </c>
      <c r="T72" s="83">
        <f>VLOOKUP($A72,'Facility Detail'!$A:$T,9,FALSE)</f>
        <v>0</v>
      </c>
      <c r="U72" s="83">
        <f>VLOOKUP($A72,'Facility Detail'!$A:$T,10,FALSE)</f>
        <v>328</v>
      </c>
      <c r="V72" s="83">
        <f>VLOOKUP($A72,'Facility Detail'!$A:$T,11,FALSE)</f>
        <v>293</v>
      </c>
      <c r="W72" s="83">
        <f>VLOOKUP($A72,'Facility Detail'!$A:$T,12,FALSE)</f>
        <v>278</v>
      </c>
      <c r="X72" s="83">
        <f>VLOOKUP($A72,'Facility Detail'!$A:$T,13,FALSE)</f>
        <v>226</v>
      </c>
      <c r="Y72" s="83">
        <f>VLOOKUP($A72,'Facility Detail'!$A:$T,14,FALSE)</f>
        <v>329</v>
      </c>
      <c r="Z72" s="83">
        <f>VLOOKUP($A72,'Facility Detail'!$A:$T,15,FALSE)</f>
        <v>346</v>
      </c>
      <c r="AA72" s="83">
        <f>VLOOKUP($A72,'Facility Detail'!$A:$T,16,FALSE)</f>
        <v>266</v>
      </c>
      <c r="AB72" s="83">
        <f>VLOOKUP($A72,'Facility Detail'!$A:$T,17,FALSE)</f>
        <v>246.51634211706531</v>
      </c>
      <c r="AC72" s="83">
        <f>VLOOKUP($A72,'Facility Detail'!$A:$T,18,FALSE)</f>
        <v>239</v>
      </c>
      <c r="AD72" s="83">
        <f>VLOOKUP($A72,'Facility Detail'!$A:$T,19,FALSE)</f>
        <v>205</v>
      </c>
      <c r="AE72" s="83">
        <f>VLOOKUP($A72,'Facility Detail'!$A:$T,20,FALSE)</f>
        <v>214</v>
      </c>
      <c r="AF72" s="83">
        <f>VLOOKUP($A72,'Facility Detail'!$A:$U,21,FALSE)</f>
        <v>213</v>
      </c>
      <c r="AG72" s="83">
        <f>VLOOKUP($A72,'Facility Detail'!$A:$V,22,FALSE)</f>
        <v>285</v>
      </c>
    </row>
    <row r="73" spans="1:33" ht="15">
      <c r="A73" s="82" t="str">
        <f>'Facility Detail'!G58</f>
        <v xml:space="preserve">Rock River I </v>
      </c>
      <c r="B73" s="82" t="str">
        <f xml:space="preserve"> IF( 'Facility Detail'!I58 = "", "", 'Facility Detail'!I58 )</f>
        <v>Wind</v>
      </c>
      <c r="C73" s="83">
        <f>VLOOKUP($A73,'Facility Detail'!$C:$T,7,FALSE)</f>
        <v>0</v>
      </c>
      <c r="D73" s="83">
        <f>VLOOKUP($A73,'Facility Detail'!$C:$T,8,FALSE)</f>
        <v>0</v>
      </c>
      <c r="E73" s="83">
        <f>VLOOKUP($A73,'Facility Detail'!$C:$T,9,FALSE)</f>
        <v>0</v>
      </c>
      <c r="F73" s="83">
        <f>VLOOKUP($A73,'Facility Detail'!$C:$T,10,FALSE)</f>
        <v>0</v>
      </c>
      <c r="G73" s="83">
        <f>VLOOKUP($A73,'Facility Detail'!$C:$T,11,FALSE)</f>
        <v>0</v>
      </c>
      <c r="H73" s="83">
        <f>VLOOKUP($A73,'Facility Detail'!$C:$T,12,FALSE)</f>
        <v>0</v>
      </c>
      <c r="I73" s="83">
        <f>VLOOKUP($A73,'Facility Detail'!$C:$T,13,FALSE)</f>
        <v>0</v>
      </c>
      <c r="J73" s="83">
        <f>VLOOKUP($A73,'Facility Detail'!$C:$T,14,FALSE)</f>
        <v>0</v>
      </c>
      <c r="K73" s="83">
        <f>VLOOKUP($A73,'Facility Detail'!$C:$T,15,FALSE)</f>
        <v>0</v>
      </c>
      <c r="L73" s="83">
        <f>VLOOKUP($A73,'Facility Detail'!$C:$T,16,FALSE)</f>
        <v>0</v>
      </c>
      <c r="M73" s="83">
        <f>VLOOKUP($A73,'Facility Detail'!$C:$T,17,FALSE)</f>
        <v>8638</v>
      </c>
      <c r="N73" s="355">
        <f>VLOOKUP($A73,'Facility Detail'!$C:$T,18,FALSE)</f>
        <v>0</v>
      </c>
      <c r="O73" s="83">
        <f>VLOOKUP($A73,'Facility Detail'!$C:$U,19,FALSE)</f>
        <v>0</v>
      </c>
      <c r="P73" s="83">
        <f>VLOOKUP($A73,'Facility Detail'!$C:$V,20,FALSE)</f>
        <v>1163.799524369457</v>
      </c>
      <c r="R73" s="82" t="str">
        <f t="shared" si="16"/>
        <v xml:space="preserve">Rock River I </v>
      </c>
      <c r="S73" s="82" t="str">
        <f t="shared" si="17"/>
        <v>Wind</v>
      </c>
      <c r="T73" s="83">
        <f>VLOOKUP($A73,'Facility Detail'!$A:$T,9,FALSE)</f>
        <v>0</v>
      </c>
      <c r="U73" s="83">
        <f>VLOOKUP($A73,'Facility Detail'!$A:$T,10,FALSE)</f>
        <v>0</v>
      </c>
      <c r="V73" s="83">
        <f>VLOOKUP($A73,'Facility Detail'!$A:$T,11,FALSE)</f>
        <v>0</v>
      </c>
      <c r="W73" s="83">
        <f>VLOOKUP($A73,'Facility Detail'!$A:$T,12,FALSE)</f>
        <v>0</v>
      </c>
      <c r="X73" s="83">
        <f>VLOOKUP($A73,'Facility Detail'!$A:$T,13,FALSE)</f>
        <v>0</v>
      </c>
      <c r="Y73" s="83">
        <f>VLOOKUP($A73,'Facility Detail'!$A:$T,14,FALSE)</f>
        <v>0</v>
      </c>
      <c r="Z73" s="83">
        <f>VLOOKUP($A73,'Facility Detail'!$A:$T,15,FALSE)</f>
        <v>0</v>
      </c>
      <c r="AA73" s="83">
        <f>VLOOKUP($A73,'Facility Detail'!$A:$T,16,FALSE)</f>
        <v>0</v>
      </c>
      <c r="AB73" s="83">
        <f>VLOOKUP($A73,'Facility Detail'!$A:$T,17,FALSE)</f>
        <v>0</v>
      </c>
      <c r="AC73" s="83">
        <f>VLOOKUP($A73,'Facility Detail'!$A:$T,18,FALSE)</f>
        <v>0</v>
      </c>
      <c r="AD73" s="83">
        <f>VLOOKUP($A73,'Facility Detail'!$A:$T,19,FALSE)</f>
        <v>8638</v>
      </c>
      <c r="AE73" s="83">
        <f>VLOOKUP($A73,'Facility Detail'!$A:$T,20,FALSE)</f>
        <v>0</v>
      </c>
      <c r="AF73" s="83">
        <f>VLOOKUP($A73,'Facility Detail'!$A:$U,21,FALSE)</f>
        <v>0</v>
      </c>
      <c r="AG73" s="83">
        <f>VLOOKUP($A73,'Facility Detail'!$A:$V,22,FALSE)</f>
        <v>1163.799524369457</v>
      </c>
    </row>
    <row r="74" spans="1:33" ht="15">
      <c r="A74" s="82" t="str">
        <f>'Facility Detail'!G59</f>
        <v>Rolling Hills</v>
      </c>
      <c r="B74" s="82" t="str">
        <f xml:space="preserve"> IF( 'Facility Detail'!I59 = "", "", 'Facility Detail'!I59 )</f>
        <v>Wind</v>
      </c>
      <c r="C74" s="83">
        <f>VLOOKUP($A74,'Facility Detail'!$C:$T,7,FALSE)</f>
        <v>0</v>
      </c>
      <c r="D74" s="83">
        <f>VLOOKUP($A74,'Facility Detail'!$C:$T,8,FALSE)</f>
        <v>0</v>
      </c>
      <c r="E74" s="83">
        <f>VLOOKUP($A74,'Facility Detail'!$C:$T,9,FALSE)</f>
        <v>0</v>
      </c>
      <c r="F74" s="83">
        <f>VLOOKUP($A74,'Facility Detail'!$C:$T,10,FALSE)</f>
        <v>0</v>
      </c>
      <c r="G74" s="83">
        <f>VLOOKUP($A74,'Facility Detail'!$C:$T,11,FALSE)</f>
        <v>0</v>
      </c>
      <c r="H74" s="83">
        <f>VLOOKUP($A74,'Facility Detail'!$C:$T,12,FALSE)</f>
        <v>5468</v>
      </c>
      <c r="I74" s="83">
        <f>VLOOKUP($A74,'Facility Detail'!$C:$T,13,FALSE)</f>
        <v>0</v>
      </c>
      <c r="J74" s="83">
        <f>VLOOKUP($A74,'Facility Detail'!$C:$T,14,FALSE)</f>
        <v>0</v>
      </c>
      <c r="K74" s="83">
        <f>VLOOKUP($A74,'Facility Detail'!$C:$T,15,FALSE)</f>
        <v>0</v>
      </c>
      <c r="L74" s="83">
        <f>VLOOKUP($A74,'Facility Detail'!$C:$T,16,FALSE)</f>
        <v>29517</v>
      </c>
      <c r="M74" s="83">
        <f>VLOOKUP($A74,'Facility Detail'!$C:$T,17,FALSE)</f>
        <v>23635</v>
      </c>
      <c r="N74" s="355">
        <f>VLOOKUP($A74,'Facility Detail'!$C:$T,18,FALSE)</f>
        <v>22548</v>
      </c>
      <c r="O74" s="83">
        <f>VLOOKUP($A74,'Facility Detail'!$C:$U,19,FALSE)</f>
        <v>14532</v>
      </c>
      <c r="P74" s="83">
        <f>VLOOKUP($A74,'Facility Detail'!$C:$V,20,FALSE)</f>
        <v>24736</v>
      </c>
      <c r="R74" s="82" t="str">
        <f t="shared" si="16"/>
        <v>Rolling Hills</v>
      </c>
      <c r="S74" s="82" t="str">
        <f t="shared" si="17"/>
        <v>Wind</v>
      </c>
      <c r="T74" s="83">
        <f>VLOOKUP($A74,'Facility Detail'!$A:$T,9,FALSE)</f>
        <v>0</v>
      </c>
      <c r="U74" s="83">
        <f>VLOOKUP($A74,'Facility Detail'!$A:$T,10,FALSE)</f>
        <v>0</v>
      </c>
      <c r="V74" s="83">
        <f>VLOOKUP($A74,'Facility Detail'!$A:$T,11,FALSE)</f>
        <v>0</v>
      </c>
      <c r="W74" s="83">
        <f>VLOOKUP($A74,'Facility Detail'!$A:$T,12,FALSE)</f>
        <v>0</v>
      </c>
      <c r="X74" s="83">
        <f>VLOOKUP($A74,'Facility Detail'!$A:$T,13,FALSE)</f>
        <v>5468</v>
      </c>
      <c r="Y74" s="83">
        <f>VLOOKUP($A74,'Facility Detail'!$A:$T,14,FALSE)</f>
        <v>0</v>
      </c>
      <c r="Z74" s="83">
        <f>VLOOKUP($A74,'Facility Detail'!$A:$T,15,FALSE)</f>
        <v>0</v>
      </c>
      <c r="AA74" s="83">
        <f>VLOOKUP($A74,'Facility Detail'!$A:$T,16,FALSE)</f>
        <v>0</v>
      </c>
      <c r="AB74" s="83">
        <f>VLOOKUP($A74,'Facility Detail'!$A:$T,17,FALSE)</f>
        <v>0</v>
      </c>
      <c r="AC74" s="83">
        <f>VLOOKUP($A74,'Facility Detail'!$A:$T,18,FALSE)</f>
        <v>29517</v>
      </c>
      <c r="AD74" s="83">
        <f>VLOOKUP($A74,'Facility Detail'!$A:$T,19,FALSE)</f>
        <v>23635</v>
      </c>
      <c r="AE74" s="83">
        <f>VLOOKUP($A74,'Facility Detail'!$A:$T,20,FALSE)</f>
        <v>22548</v>
      </c>
      <c r="AF74" s="83">
        <f>VLOOKUP($A74,'Facility Detail'!$A:$U,21,FALSE)</f>
        <v>14532</v>
      </c>
      <c r="AG74" s="83">
        <f>VLOOKUP($A74,'Facility Detail'!$A:$V,22,FALSE)</f>
        <v>24736</v>
      </c>
    </row>
    <row r="75" spans="1:33" ht="15">
      <c r="A75" s="82" t="str">
        <f>'Facility Detail'!G60</f>
        <v>Sage Solar I, LLC</v>
      </c>
      <c r="B75" s="82" t="str">
        <f xml:space="preserve"> IF( 'Facility Detail'!I60 = "", "", 'Facility Detail'!I60 )</f>
        <v>Solar</v>
      </c>
      <c r="C75" s="83">
        <f>VLOOKUP($A75,'Facility Detail'!$C:$T,7,FALSE)</f>
        <v>0</v>
      </c>
      <c r="D75" s="83">
        <f>VLOOKUP($A75,'Facility Detail'!$C:$T,8,FALSE)</f>
        <v>0</v>
      </c>
      <c r="E75" s="83">
        <f>VLOOKUP($A75,'Facility Detail'!$C:$T,9,FALSE)</f>
        <v>0</v>
      </c>
      <c r="F75" s="83">
        <f>VLOOKUP($A75,'Facility Detail'!$C:$T,10,FALSE)</f>
        <v>0</v>
      </c>
      <c r="G75" s="83">
        <f>VLOOKUP($A75,'Facility Detail'!$C:$T,11,FALSE)</f>
        <v>0</v>
      </c>
      <c r="H75" s="83">
        <f>VLOOKUP($A75,'Facility Detail'!$C:$T,12,FALSE)</f>
        <v>0</v>
      </c>
      <c r="I75" s="83">
        <f>VLOOKUP($A75,'Facility Detail'!$C:$T,13,FALSE)</f>
        <v>0</v>
      </c>
      <c r="J75" s="83">
        <f>VLOOKUP($A75,'Facility Detail'!$C:$T,14,FALSE)</f>
        <v>0</v>
      </c>
      <c r="K75" s="83">
        <f>VLOOKUP($A75,'Facility Detail'!$C:$T,15,FALSE)</f>
        <v>0</v>
      </c>
      <c r="L75" s="83">
        <f>VLOOKUP($A75,'Facility Detail'!$C:$T,16,FALSE)</f>
        <v>0</v>
      </c>
      <c r="M75" s="83">
        <f>VLOOKUP($A75,'Facility Detail'!$C:$T,17,FALSE)</f>
        <v>0</v>
      </c>
      <c r="N75" s="355">
        <f>VLOOKUP($A75,'Facility Detail'!$C:$T,18,FALSE)</f>
        <v>0</v>
      </c>
      <c r="O75" s="83">
        <f>VLOOKUP($A75,'Facility Detail'!$C:$U,19,FALSE)</f>
        <v>0</v>
      </c>
      <c r="P75" s="83">
        <f>VLOOKUP($A75,'Facility Detail'!$C:$V,20,FALSE)</f>
        <v>0</v>
      </c>
      <c r="R75" s="82" t="str">
        <f t="shared" si="16"/>
        <v>Sage Solar I, LLC</v>
      </c>
      <c r="S75" s="82" t="str">
        <f t="shared" si="17"/>
        <v>Solar</v>
      </c>
      <c r="T75" s="83">
        <f>VLOOKUP($A75,'Facility Detail'!$A:$T,9,FALSE)</f>
        <v>0</v>
      </c>
      <c r="U75" s="83">
        <f>VLOOKUP($A75,'Facility Detail'!$A:$T,10,FALSE)</f>
        <v>0</v>
      </c>
      <c r="V75" s="83">
        <f>VLOOKUP($A75,'Facility Detail'!$A:$T,11,FALSE)</f>
        <v>0</v>
      </c>
      <c r="W75" s="83">
        <f>VLOOKUP($A75,'Facility Detail'!$A:$T,12,FALSE)</f>
        <v>0</v>
      </c>
      <c r="X75" s="83">
        <f>VLOOKUP($A75,'Facility Detail'!$A:$T,13,FALSE)</f>
        <v>0</v>
      </c>
      <c r="Y75" s="83">
        <f>VLOOKUP($A75,'Facility Detail'!$A:$T,14,FALSE)</f>
        <v>0</v>
      </c>
      <c r="Z75" s="83">
        <f>VLOOKUP($A75,'Facility Detail'!$A:$T,15,FALSE)</f>
        <v>0</v>
      </c>
      <c r="AA75" s="83">
        <f>VLOOKUP($A75,'Facility Detail'!$A:$T,16,FALSE)</f>
        <v>0</v>
      </c>
      <c r="AB75" s="83">
        <f>VLOOKUP($A75,'Facility Detail'!$A:$T,17,FALSE)</f>
        <v>0</v>
      </c>
      <c r="AC75" s="83">
        <f>VLOOKUP($A75,'Facility Detail'!$A:$T,18,FALSE)</f>
        <v>0</v>
      </c>
      <c r="AD75" s="83">
        <f>VLOOKUP($A75,'Facility Detail'!$A:$T,19,FALSE)</f>
        <v>0</v>
      </c>
      <c r="AE75" s="83">
        <f>VLOOKUP($A75,'Facility Detail'!$A:$T,20,FALSE)</f>
        <v>0</v>
      </c>
      <c r="AF75" s="83">
        <f>VLOOKUP($A75,'Facility Detail'!$A:$U,21,FALSE)</f>
        <v>0</v>
      </c>
      <c r="AG75" s="83">
        <f>VLOOKUP($A75,'Facility Detail'!$A:$V,22,FALSE)</f>
        <v>0</v>
      </c>
    </row>
    <row r="76" spans="1:33" ht="15">
      <c r="A76" s="82" t="str">
        <f>'Facility Detail'!G61</f>
        <v>Sage Solar II, LLC</v>
      </c>
      <c r="B76" s="82" t="str">
        <f xml:space="preserve"> IF( 'Facility Detail'!I61 = "", "", 'Facility Detail'!I61 )</f>
        <v>Solar</v>
      </c>
      <c r="C76" s="83">
        <f>VLOOKUP($A76,'Facility Detail'!$C:$T,7,FALSE)</f>
        <v>0</v>
      </c>
      <c r="D76" s="83">
        <f>VLOOKUP($A76,'Facility Detail'!$C:$T,8,FALSE)</f>
        <v>0</v>
      </c>
      <c r="E76" s="83">
        <f>VLOOKUP($A76,'Facility Detail'!$C:$T,9,FALSE)</f>
        <v>0</v>
      </c>
      <c r="F76" s="83">
        <f>VLOOKUP($A76,'Facility Detail'!$C:$T,10,FALSE)</f>
        <v>0</v>
      </c>
      <c r="G76" s="83">
        <f>VLOOKUP($A76,'Facility Detail'!$C:$T,11,FALSE)</f>
        <v>0</v>
      </c>
      <c r="H76" s="83">
        <f>VLOOKUP($A76,'Facility Detail'!$C:$T,12,FALSE)</f>
        <v>0</v>
      </c>
      <c r="I76" s="83">
        <f>VLOOKUP($A76,'Facility Detail'!$C:$T,13,FALSE)</f>
        <v>0</v>
      </c>
      <c r="J76" s="83">
        <f>VLOOKUP($A76,'Facility Detail'!$C:$T,14,FALSE)</f>
        <v>0</v>
      </c>
      <c r="K76" s="83">
        <f>VLOOKUP($A76,'Facility Detail'!$C:$T,15,FALSE)</f>
        <v>0</v>
      </c>
      <c r="L76" s="83">
        <f>VLOOKUP($A76,'Facility Detail'!$C:$T,16,FALSE)</f>
        <v>0</v>
      </c>
      <c r="M76" s="83">
        <f>VLOOKUP($A76,'Facility Detail'!$C:$T,17,FALSE)</f>
        <v>0</v>
      </c>
      <c r="N76" s="355">
        <f>VLOOKUP($A76,'Facility Detail'!$C:$T,18,FALSE)</f>
        <v>0</v>
      </c>
      <c r="O76" s="83">
        <f>VLOOKUP($A76,'Facility Detail'!$C:$U,19,FALSE)</f>
        <v>0</v>
      </c>
      <c r="P76" s="83">
        <f>VLOOKUP($A76,'Facility Detail'!$C:$V,20,FALSE)</f>
        <v>0</v>
      </c>
      <c r="R76" s="82" t="str">
        <f t="shared" si="16"/>
        <v>Sage Solar II, LLC</v>
      </c>
      <c r="S76" s="82" t="str">
        <f t="shared" si="17"/>
        <v>Solar</v>
      </c>
      <c r="T76" s="83">
        <f>VLOOKUP($A76,'Facility Detail'!$A:$T,9,FALSE)</f>
        <v>0</v>
      </c>
      <c r="U76" s="83">
        <f>VLOOKUP($A76,'Facility Detail'!$A:$T,10,FALSE)</f>
        <v>0</v>
      </c>
      <c r="V76" s="83">
        <f>VLOOKUP($A76,'Facility Detail'!$A:$T,11,FALSE)</f>
        <v>0</v>
      </c>
      <c r="W76" s="83">
        <f>VLOOKUP($A76,'Facility Detail'!$A:$T,12,FALSE)</f>
        <v>0</v>
      </c>
      <c r="X76" s="83">
        <f>VLOOKUP($A76,'Facility Detail'!$A:$T,13,FALSE)</f>
        <v>0</v>
      </c>
      <c r="Y76" s="83">
        <f>VLOOKUP($A76,'Facility Detail'!$A:$T,14,FALSE)</f>
        <v>0</v>
      </c>
      <c r="Z76" s="83">
        <f>VLOOKUP($A76,'Facility Detail'!$A:$T,15,FALSE)</f>
        <v>0</v>
      </c>
      <c r="AA76" s="83">
        <f>VLOOKUP($A76,'Facility Detail'!$A:$T,16,FALSE)</f>
        <v>0</v>
      </c>
      <c r="AB76" s="83">
        <f>VLOOKUP($A76,'Facility Detail'!$A:$T,17,FALSE)</f>
        <v>0</v>
      </c>
      <c r="AC76" s="83">
        <f>VLOOKUP($A76,'Facility Detail'!$A:$T,18,FALSE)</f>
        <v>0</v>
      </c>
      <c r="AD76" s="83">
        <f>VLOOKUP($A76,'Facility Detail'!$A:$T,19,FALSE)</f>
        <v>0</v>
      </c>
      <c r="AE76" s="83">
        <f>VLOOKUP($A76,'Facility Detail'!$A:$T,20,FALSE)</f>
        <v>0</v>
      </c>
      <c r="AF76" s="83">
        <f>VLOOKUP($A76,'Facility Detail'!$A:$U,21,FALSE)</f>
        <v>0</v>
      </c>
      <c r="AG76" s="83">
        <f>VLOOKUP($A76,'Facility Detail'!$A:$V,22,FALSE)</f>
        <v>0</v>
      </c>
    </row>
    <row r="77" spans="1:33" ht="15">
      <c r="A77" s="82" t="str">
        <f>'Facility Detail'!G62</f>
        <v>Sage Solar III, LLC</v>
      </c>
      <c r="B77" s="82" t="str">
        <f xml:space="preserve"> IF( 'Facility Detail'!I62 = "", "", 'Facility Detail'!I62 )</f>
        <v>Solar</v>
      </c>
      <c r="C77" s="83">
        <f>VLOOKUP($A77,'Facility Detail'!$C:$T,7,FALSE)</f>
        <v>0</v>
      </c>
      <c r="D77" s="83">
        <f>VLOOKUP($A77,'Facility Detail'!$C:$T,8,FALSE)</f>
        <v>0</v>
      </c>
      <c r="E77" s="83">
        <f>VLOOKUP($A77,'Facility Detail'!$C:$T,9,FALSE)</f>
        <v>0</v>
      </c>
      <c r="F77" s="83">
        <f>VLOOKUP($A77,'Facility Detail'!$C:$T,10,FALSE)</f>
        <v>0</v>
      </c>
      <c r="G77" s="83">
        <f>VLOOKUP($A77,'Facility Detail'!$C:$T,11,FALSE)</f>
        <v>0</v>
      </c>
      <c r="H77" s="83">
        <f>VLOOKUP($A77,'Facility Detail'!$C:$T,12,FALSE)</f>
        <v>0</v>
      </c>
      <c r="I77" s="83">
        <f>VLOOKUP($A77,'Facility Detail'!$C:$T,13,FALSE)</f>
        <v>0</v>
      </c>
      <c r="J77" s="83">
        <f>VLOOKUP($A77,'Facility Detail'!$C:$T,14,FALSE)</f>
        <v>0</v>
      </c>
      <c r="K77" s="83">
        <f>VLOOKUP($A77,'Facility Detail'!$C:$T,15,FALSE)</f>
        <v>0</v>
      </c>
      <c r="L77" s="83">
        <f>VLOOKUP($A77,'Facility Detail'!$C:$T,16,FALSE)</f>
        <v>0</v>
      </c>
      <c r="M77" s="83">
        <f>VLOOKUP($A77,'Facility Detail'!$C:$T,17,FALSE)</f>
        <v>0</v>
      </c>
      <c r="N77" s="355">
        <f>VLOOKUP($A77,'Facility Detail'!$C:$T,18,FALSE)</f>
        <v>0</v>
      </c>
      <c r="O77" s="83">
        <f>VLOOKUP($A77,'Facility Detail'!$C:$U,19,FALSE)</f>
        <v>0</v>
      </c>
      <c r="P77" s="83">
        <f>VLOOKUP($A77,'Facility Detail'!$C:$V,20,FALSE)</f>
        <v>0</v>
      </c>
      <c r="R77" s="82" t="str">
        <f t="shared" si="16"/>
        <v>Sage Solar III, LLC</v>
      </c>
      <c r="S77" s="82" t="str">
        <f t="shared" si="17"/>
        <v>Solar</v>
      </c>
      <c r="T77" s="83">
        <f>VLOOKUP($A77,'Facility Detail'!$A:$T,9,FALSE)</f>
        <v>0</v>
      </c>
      <c r="U77" s="83">
        <f>VLOOKUP($A77,'Facility Detail'!$A:$T,10,FALSE)</f>
        <v>0</v>
      </c>
      <c r="V77" s="83">
        <f>VLOOKUP($A77,'Facility Detail'!$A:$T,11,FALSE)</f>
        <v>0</v>
      </c>
      <c r="W77" s="83">
        <f>VLOOKUP($A77,'Facility Detail'!$A:$T,12,FALSE)</f>
        <v>0</v>
      </c>
      <c r="X77" s="83">
        <f>VLOOKUP($A77,'Facility Detail'!$A:$T,13,FALSE)</f>
        <v>0</v>
      </c>
      <c r="Y77" s="83">
        <f>VLOOKUP($A77,'Facility Detail'!$A:$T,14,FALSE)</f>
        <v>0</v>
      </c>
      <c r="Z77" s="83">
        <f>VLOOKUP($A77,'Facility Detail'!$A:$T,15,FALSE)</f>
        <v>0</v>
      </c>
      <c r="AA77" s="83">
        <f>VLOOKUP($A77,'Facility Detail'!$A:$T,16,FALSE)</f>
        <v>0</v>
      </c>
      <c r="AB77" s="83">
        <f>VLOOKUP($A77,'Facility Detail'!$A:$T,17,FALSE)</f>
        <v>0</v>
      </c>
      <c r="AC77" s="83">
        <f>VLOOKUP($A77,'Facility Detail'!$A:$T,18,FALSE)</f>
        <v>0</v>
      </c>
      <c r="AD77" s="83">
        <f>VLOOKUP($A77,'Facility Detail'!$A:$T,19,FALSE)</f>
        <v>0</v>
      </c>
      <c r="AE77" s="83">
        <f>VLOOKUP($A77,'Facility Detail'!$A:$T,20,FALSE)</f>
        <v>0</v>
      </c>
      <c r="AF77" s="83">
        <f>VLOOKUP($A77,'Facility Detail'!$A:$U,21,FALSE)</f>
        <v>0</v>
      </c>
      <c r="AG77" s="83">
        <f>VLOOKUP($A77,'Facility Detail'!$A:$V,22,FALSE)</f>
        <v>0</v>
      </c>
    </row>
    <row r="78" spans="1:33" ht="15">
      <c r="A78" s="82" t="str">
        <f>'Facility Detail'!G63</f>
        <v>Seven Mile Hill I</v>
      </c>
      <c r="B78" s="82" t="str">
        <f xml:space="preserve"> IF( 'Facility Detail'!I63 = "", "", 'Facility Detail'!I63 )</f>
        <v>Wind</v>
      </c>
      <c r="C78" s="83">
        <f>VLOOKUP($A78,'Facility Detail'!$C:$T,7,FALSE)</f>
        <v>0</v>
      </c>
      <c r="D78" s="83">
        <f>VLOOKUP($A78,'Facility Detail'!$C:$T,8,FALSE)</f>
        <v>0</v>
      </c>
      <c r="E78" s="83">
        <f>VLOOKUP($A78,'Facility Detail'!$C:$T,9,FALSE)</f>
        <v>0</v>
      </c>
      <c r="F78" s="83">
        <f>VLOOKUP($A78,'Facility Detail'!$C:$T,10,FALSE)</f>
        <v>0</v>
      </c>
      <c r="G78" s="83">
        <f>VLOOKUP($A78,'Facility Detail'!$C:$T,11,FALSE)</f>
        <v>0</v>
      </c>
      <c r="H78" s="83">
        <f>VLOOKUP($A78,'Facility Detail'!$C:$T,12,FALSE)</f>
        <v>0</v>
      </c>
      <c r="I78" s="83">
        <f>VLOOKUP($A78,'Facility Detail'!$C:$T,13,FALSE)</f>
        <v>4353</v>
      </c>
      <c r="J78" s="83">
        <f>VLOOKUP($A78,'Facility Detail'!$C:$T,14,FALSE)</f>
        <v>11844</v>
      </c>
      <c r="K78" s="83">
        <f>VLOOKUP($A78,'Facility Detail'!$C:$T,15,FALSE)</f>
        <v>13499.627724604894</v>
      </c>
      <c r="L78" s="83">
        <f>VLOOKUP($A78,'Facility Detail'!$C:$T,16,FALSE)</f>
        <v>34771</v>
      </c>
      <c r="M78" s="83">
        <f>VLOOKUP($A78,'Facility Detail'!$C:$T,17,FALSE)</f>
        <v>31592</v>
      </c>
      <c r="N78" s="355">
        <f>VLOOKUP($A78,'Facility Detail'!$C:$T,18,FALSE)</f>
        <v>32525</v>
      </c>
      <c r="O78" s="83">
        <f>VLOOKUP($A78,'Facility Detail'!$C:$U,19,FALSE)</f>
        <v>29531</v>
      </c>
      <c r="P78" s="83">
        <f>VLOOKUP($A78,'Facility Detail'!$C:$V,20,FALSE)</f>
        <v>32387</v>
      </c>
      <c r="R78" s="82" t="str">
        <f t="shared" si="16"/>
        <v>Seven Mile Hill I</v>
      </c>
      <c r="S78" s="82" t="str">
        <f t="shared" si="17"/>
        <v>Wind</v>
      </c>
      <c r="T78" s="83">
        <f>VLOOKUP($A78,'Facility Detail'!$A:$T,9,FALSE)</f>
        <v>0</v>
      </c>
      <c r="U78" s="83">
        <f>VLOOKUP($A78,'Facility Detail'!$A:$T,10,FALSE)</f>
        <v>0</v>
      </c>
      <c r="V78" s="83">
        <f>VLOOKUP($A78,'Facility Detail'!$A:$T,11,FALSE)</f>
        <v>0</v>
      </c>
      <c r="W78" s="83">
        <f>VLOOKUP($A78,'Facility Detail'!$A:$T,12,FALSE)</f>
        <v>0</v>
      </c>
      <c r="X78" s="83">
        <f>VLOOKUP($A78,'Facility Detail'!$A:$T,13,FALSE)</f>
        <v>0</v>
      </c>
      <c r="Y78" s="83">
        <f>VLOOKUP($A78,'Facility Detail'!$A:$T,14,FALSE)</f>
        <v>4353</v>
      </c>
      <c r="Z78" s="83">
        <f>VLOOKUP($A78,'Facility Detail'!$A:$T,15,FALSE)</f>
        <v>0</v>
      </c>
      <c r="AA78" s="83">
        <f>VLOOKUP($A78,'Facility Detail'!$A:$T,16,FALSE)</f>
        <v>11844</v>
      </c>
      <c r="AB78" s="83">
        <f>VLOOKUP($A78,'Facility Detail'!$A:$T,17,FALSE)</f>
        <v>13499.627724604894</v>
      </c>
      <c r="AC78" s="83">
        <f>VLOOKUP($A78,'Facility Detail'!$A:$T,18,FALSE)</f>
        <v>34771</v>
      </c>
      <c r="AD78" s="83">
        <f>VLOOKUP($A78,'Facility Detail'!$A:$T,19,FALSE)</f>
        <v>31592</v>
      </c>
      <c r="AE78" s="83">
        <f>VLOOKUP($A78,'Facility Detail'!$A:$T,20,FALSE)</f>
        <v>32525</v>
      </c>
      <c r="AF78" s="83">
        <f>VLOOKUP($A78,'Facility Detail'!$A:$U,21,FALSE)</f>
        <v>29531</v>
      </c>
      <c r="AG78" s="83">
        <f>VLOOKUP($A78,'Facility Detail'!$A:$V,22,FALSE)</f>
        <v>32387</v>
      </c>
    </row>
    <row r="79" spans="1:33" ht="15">
      <c r="A79" s="82" t="str">
        <f>'Facility Detail'!G64</f>
        <v>Seven Mile Hill II</v>
      </c>
      <c r="B79" s="82" t="str">
        <f xml:space="preserve"> IF( 'Facility Detail'!I64 = "", "", 'Facility Detail'!I64 )</f>
        <v>Wind</v>
      </c>
      <c r="C79" s="83">
        <f>VLOOKUP($A79,'Facility Detail'!$C:$T,7,FALSE)</f>
        <v>0</v>
      </c>
      <c r="D79" s="83">
        <f>VLOOKUP($A79,'Facility Detail'!$C:$T,8,FALSE)</f>
        <v>0</v>
      </c>
      <c r="E79" s="83">
        <f>VLOOKUP($A79,'Facility Detail'!$C:$T,9,FALSE)</f>
        <v>0</v>
      </c>
      <c r="F79" s="83">
        <f>VLOOKUP($A79,'Facility Detail'!$C:$T,10,FALSE)</f>
        <v>0</v>
      </c>
      <c r="G79" s="83">
        <f>VLOOKUP($A79,'Facility Detail'!$C:$T,11,FALSE)</f>
        <v>0</v>
      </c>
      <c r="H79" s="83">
        <f>VLOOKUP($A79,'Facility Detail'!$C:$T,12,FALSE)</f>
        <v>0</v>
      </c>
      <c r="I79" s="83">
        <f>VLOOKUP($A79,'Facility Detail'!$C:$T,13,FALSE)</f>
        <v>0</v>
      </c>
      <c r="J79" s="83">
        <f>VLOOKUP($A79,'Facility Detail'!$C:$T,14,FALSE)</f>
        <v>0</v>
      </c>
      <c r="K79" s="83">
        <f>VLOOKUP($A79,'Facility Detail'!$C:$T,15,FALSE)</f>
        <v>0</v>
      </c>
      <c r="L79" s="83">
        <f>VLOOKUP($A79,'Facility Detail'!$C:$T,16,FALSE)</f>
        <v>0</v>
      </c>
      <c r="M79" s="83">
        <f>VLOOKUP($A79,'Facility Detail'!$C:$T,17,FALSE)</f>
        <v>6557</v>
      </c>
      <c r="N79" s="355">
        <f>VLOOKUP($A79,'Facility Detail'!$C:$T,18,FALSE)</f>
        <v>6838</v>
      </c>
      <c r="O79" s="83">
        <f>VLOOKUP($A79,'Facility Detail'!$C:$U,19,FALSE)</f>
        <v>6311</v>
      </c>
      <c r="P79" s="83">
        <f>VLOOKUP($A79,'Facility Detail'!$C:$V,20,FALSE)</f>
        <v>6788</v>
      </c>
      <c r="R79" s="82" t="str">
        <f t="shared" si="16"/>
        <v>Seven Mile Hill II</v>
      </c>
      <c r="S79" s="82" t="str">
        <f t="shared" si="17"/>
        <v>Wind</v>
      </c>
      <c r="T79" s="83">
        <f>VLOOKUP($A79,'Facility Detail'!$A:$T,9,FALSE)</f>
        <v>0</v>
      </c>
      <c r="U79" s="83">
        <f>VLOOKUP($A79,'Facility Detail'!$A:$T,10,FALSE)</f>
        <v>0</v>
      </c>
      <c r="V79" s="83">
        <f>VLOOKUP($A79,'Facility Detail'!$A:$T,11,FALSE)</f>
        <v>0</v>
      </c>
      <c r="W79" s="83">
        <f>VLOOKUP($A79,'Facility Detail'!$A:$T,12,FALSE)</f>
        <v>0</v>
      </c>
      <c r="X79" s="83">
        <f>VLOOKUP($A79,'Facility Detail'!$A:$T,13,FALSE)</f>
        <v>0</v>
      </c>
      <c r="Y79" s="83">
        <f>VLOOKUP($A79,'Facility Detail'!$A:$T,14,FALSE)</f>
        <v>0</v>
      </c>
      <c r="Z79" s="83">
        <f>VLOOKUP($A79,'Facility Detail'!$A:$T,15,FALSE)</f>
        <v>0</v>
      </c>
      <c r="AA79" s="83">
        <f>VLOOKUP($A79,'Facility Detail'!$A:$T,16,FALSE)</f>
        <v>0</v>
      </c>
      <c r="AB79" s="83">
        <f>VLOOKUP($A79,'Facility Detail'!$A:$T,17,FALSE)</f>
        <v>0</v>
      </c>
      <c r="AC79" s="83">
        <f>VLOOKUP($A79,'Facility Detail'!$A:$T,18,FALSE)</f>
        <v>0</v>
      </c>
      <c r="AD79" s="83">
        <f>VLOOKUP($A79,'Facility Detail'!$A:$T,19,FALSE)</f>
        <v>6557</v>
      </c>
      <c r="AE79" s="83">
        <f>VLOOKUP($A79,'Facility Detail'!$A:$T,20,FALSE)</f>
        <v>6838</v>
      </c>
      <c r="AF79" s="83">
        <f>VLOOKUP($A79,'Facility Detail'!$A:$U,21,FALSE)</f>
        <v>6311</v>
      </c>
      <c r="AG79" s="83">
        <f>VLOOKUP($A79,'Facility Detail'!$A:$V,22,FALSE)</f>
        <v>6788</v>
      </c>
    </row>
    <row r="80" spans="1:33" ht="15">
      <c r="A80" s="82" t="str">
        <f>'Facility Detail'!G65</f>
        <v>SPI Aberdeen - REC Only</v>
      </c>
      <c r="B80" s="82" t="str">
        <f xml:space="preserve"> IF( 'Facility Detail'!I65 = "", "", 'Facility Detail'!I65 )</f>
        <v>Biomass</v>
      </c>
      <c r="C80" s="83">
        <f>VLOOKUP($A80,'Facility Detail'!$C:$T,7,FALSE)</f>
        <v>0</v>
      </c>
      <c r="D80" s="83">
        <f>VLOOKUP($A80,'Facility Detail'!$C:$T,8,FALSE)</f>
        <v>0</v>
      </c>
      <c r="E80" s="83">
        <f>VLOOKUP($A80,'Facility Detail'!$C:$T,9,FALSE)</f>
        <v>0</v>
      </c>
      <c r="F80" s="83">
        <f>VLOOKUP($A80,'Facility Detail'!$C:$T,10,FALSE)</f>
        <v>0</v>
      </c>
      <c r="G80" s="83">
        <f>VLOOKUP($A80,'Facility Detail'!$C:$T,11,FALSE)</f>
        <v>40000</v>
      </c>
      <c r="H80" s="83">
        <f>VLOOKUP($A80,'Facility Detail'!$C:$T,12,FALSE)</f>
        <v>0</v>
      </c>
      <c r="I80" s="83">
        <f>VLOOKUP($A80,'Facility Detail'!$C:$T,13,FALSE)</f>
        <v>0</v>
      </c>
      <c r="J80" s="83">
        <f>VLOOKUP($A80,'Facility Detail'!$C:$T,14,FALSE)</f>
        <v>0</v>
      </c>
      <c r="K80" s="83">
        <f>VLOOKUP($A80,'Facility Detail'!$C:$T,15,FALSE)</f>
        <v>0</v>
      </c>
      <c r="L80" s="83">
        <f>VLOOKUP($A80,'Facility Detail'!$C:$T,16,FALSE)</f>
        <v>0</v>
      </c>
      <c r="M80" s="83">
        <f>VLOOKUP($A80,'Facility Detail'!$C:$T,17,FALSE)</f>
        <v>0</v>
      </c>
      <c r="N80" s="355">
        <f>VLOOKUP($A80,'Facility Detail'!$C:$T,18,FALSE)</f>
        <v>0</v>
      </c>
      <c r="O80" s="83">
        <f>VLOOKUP($A80,'Facility Detail'!$C:$U,19,FALSE)</f>
        <v>0</v>
      </c>
      <c r="P80" s="83">
        <f>VLOOKUP($A80,'Facility Detail'!$C:$V,20,FALSE)</f>
        <v>0</v>
      </c>
      <c r="R80" s="82" t="str">
        <f t="shared" si="16"/>
        <v>SPI Aberdeen - REC Only</v>
      </c>
      <c r="S80" s="82" t="str">
        <f t="shared" si="17"/>
        <v>Biomass</v>
      </c>
      <c r="T80" s="83">
        <f>VLOOKUP($A80,'Facility Detail'!$A:$T,9,FALSE)</f>
        <v>0</v>
      </c>
      <c r="U80" s="83">
        <f>VLOOKUP($A80,'Facility Detail'!$A:$T,10,FALSE)</f>
        <v>0</v>
      </c>
      <c r="V80" s="83">
        <f>VLOOKUP($A80,'Facility Detail'!$A:$T,11,FALSE)</f>
        <v>0</v>
      </c>
      <c r="W80" s="83">
        <f>VLOOKUP($A80,'Facility Detail'!$A:$T,12,FALSE)</f>
        <v>0</v>
      </c>
      <c r="X80" s="83">
        <f>VLOOKUP($A80,'Facility Detail'!$A:$T,13,FALSE)</f>
        <v>40000</v>
      </c>
      <c r="Y80" s="83">
        <f>VLOOKUP($A80,'Facility Detail'!$A:$T,14,FALSE)</f>
        <v>0</v>
      </c>
      <c r="Z80" s="83">
        <f>VLOOKUP($A80,'Facility Detail'!$A:$T,15,FALSE)</f>
        <v>0</v>
      </c>
      <c r="AA80" s="83">
        <f>VLOOKUP($A80,'Facility Detail'!$A:$T,16,FALSE)</f>
        <v>0</v>
      </c>
      <c r="AB80" s="83">
        <f>VLOOKUP($A80,'Facility Detail'!$A:$T,17,FALSE)</f>
        <v>0</v>
      </c>
      <c r="AC80" s="83">
        <f>VLOOKUP($A80,'Facility Detail'!$A:$T,18,FALSE)</f>
        <v>0</v>
      </c>
      <c r="AD80" s="83">
        <f>VLOOKUP($A80,'Facility Detail'!$A:$T,19,FALSE)</f>
        <v>0</v>
      </c>
      <c r="AE80" s="83">
        <f>VLOOKUP($A80,'Facility Detail'!$A:$T,20,FALSE)</f>
        <v>0</v>
      </c>
      <c r="AF80" s="83">
        <f>VLOOKUP($A80,'Facility Detail'!$A:$U,21,FALSE)</f>
        <v>0</v>
      </c>
      <c r="AG80" s="83">
        <f>VLOOKUP($A80,'Facility Detail'!$A:$V,22,FALSE)</f>
        <v>0</v>
      </c>
    </row>
    <row r="81" spans="1:33" ht="15">
      <c r="A81" s="82" t="str">
        <f>'Facility Detail'!G66</f>
        <v>Stateline (WA) - FPL Energy Vansycle LLC - REC Only</v>
      </c>
      <c r="B81" s="82" t="str">
        <f xml:space="preserve"> IF( 'Facility Detail'!I66 = "", "", 'Facility Detail'!I66 )</f>
        <v>Wind</v>
      </c>
      <c r="C81" s="83">
        <f>VLOOKUP($A81,'Facility Detail'!$C:$T,7,FALSE)</f>
        <v>0</v>
      </c>
      <c r="D81" s="83">
        <f>VLOOKUP($A81,'Facility Detail'!$C:$T,8,FALSE)</f>
        <v>0</v>
      </c>
      <c r="E81" s="83">
        <f>VLOOKUP($A81,'Facility Detail'!$C:$T,9,FALSE)</f>
        <v>0</v>
      </c>
      <c r="F81" s="83">
        <f>VLOOKUP($A81,'Facility Detail'!$C:$T,10,FALSE)</f>
        <v>0</v>
      </c>
      <c r="G81" s="83">
        <f>VLOOKUP($A81,'Facility Detail'!$C:$T,11,FALSE)</f>
        <v>0</v>
      </c>
      <c r="H81" s="83">
        <f>VLOOKUP($A81,'Facility Detail'!$C:$T,12,FALSE)</f>
        <v>0</v>
      </c>
      <c r="I81" s="83">
        <f>VLOOKUP($A81,'Facility Detail'!$C:$T,13,FALSE)</f>
        <v>12946</v>
      </c>
      <c r="J81" s="83">
        <f>VLOOKUP($A81,'Facility Detail'!$C:$T,14,FALSE)</f>
        <v>0</v>
      </c>
      <c r="K81" s="83">
        <f>VLOOKUP($A81,'Facility Detail'!$C:$T,15,FALSE)</f>
        <v>0</v>
      </c>
      <c r="L81" s="83">
        <f>VLOOKUP($A81,'Facility Detail'!$C:$T,16,FALSE)</f>
        <v>0</v>
      </c>
      <c r="M81" s="83">
        <f>VLOOKUP($A81,'Facility Detail'!$C:$T,17,FALSE)</f>
        <v>0</v>
      </c>
      <c r="N81" s="355">
        <f>VLOOKUP($A81,'Facility Detail'!$C:$T,18,FALSE)</f>
        <v>0</v>
      </c>
      <c r="O81" s="83">
        <f>VLOOKUP($A81,'Facility Detail'!$C:$U,19,FALSE)</f>
        <v>0</v>
      </c>
      <c r="P81" s="83">
        <f>VLOOKUP($A81,'Facility Detail'!$C:$V,20,FALSE)</f>
        <v>0</v>
      </c>
      <c r="R81" s="82" t="str">
        <f t="shared" si="16"/>
        <v>Stateline (WA) - FPL Energy Vansycle LLC - REC Only</v>
      </c>
      <c r="S81" s="82" t="str">
        <f t="shared" si="17"/>
        <v>Wind</v>
      </c>
      <c r="T81" s="83">
        <f>VLOOKUP($A81,'Facility Detail'!$A:$T,9,FALSE)</f>
        <v>0</v>
      </c>
      <c r="U81" s="83">
        <f>VLOOKUP($A81,'Facility Detail'!$A:$T,10,FALSE)</f>
        <v>0</v>
      </c>
      <c r="V81" s="83">
        <f>VLOOKUP($A81,'Facility Detail'!$A:$T,11,FALSE)</f>
        <v>0</v>
      </c>
      <c r="W81" s="83">
        <f>VLOOKUP($A81,'Facility Detail'!$A:$T,12,FALSE)</f>
        <v>0</v>
      </c>
      <c r="X81" s="83">
        <f>VLOOKUP($A81,'Facility Detail'!$A:$T,13,FALSE)</f>
        <v>0</v>
      </c>
      <c r="Y81" s="83">
        <f>VLOOKUP($A81,'Facility Detail'!$A:$T,14,FALSE)</f>
        <v>12946</v>
      </c>
      <c r="Z81" s="83">
        <f>VLOOKUP($A81,'Facility Detail'!$A:$T,15,FALSE)</f>
        <v>0</v>
      </c>
      <c r="AA81" s="83">
        <f>VLOOKUP($A81,'Facility Detail'!$A:$T,16,FALSE)</f>
        <v>0</v>
      </c>
      <c r="AB81" s="83">
        <f>VLOOKUP($A81,'Facility Detail'!$A:$T,17,FALSE)</f>
        <v>0</v>
      </c>
      <c r="AC81" s="83">
        <f>VLOOKUP($A81,'Facility Detail'!$A:$T,18,FALSE)</f>
        <v>0</v>
      </c>
      <c r="AD81" s="83">
        <f>VLOOKUP($A81,'Facility Detail'!$A:$T,19,FALSE)</f>
        <v>0</v>
      </c>
      <c r="AE81" s="83">
        <f>VLOOKUP($A81,'Facility Detail'!$A:$T,20,FALSE)</f>
        <v>0</v>
      </c>
      <c r="AF81" s="83">
        <f>VLOOKUP($A81,'Facility Detail'!$A:$U,21,FALSE)</f>
        <v>0</v>
      </c>
      <c r="AG81" s="83">
        <f>VLOOKUP($A81,'Facility Detail'!$A:$V,22,FALSE)</f>
        <v>0</v>
      </c>
    </row>
    <row r="82" spans="1:33" ht="15">
      <c r="A82" s="82" t="str">
        <f>'Facility Detail'!G67</f>
        <v>Sweetwater Solar, LLC</v>
      </c>
      <c r="B82" s="82" t="str">
        <f xml:space="preserve"> IF( 'Facility Detail'!I67 = "", "", 'Facility Detail'!I67 )</f>
        <v>Solar</v>
      </c>
      <c r="C82" s="83">
        <f>VLOOKUP($A82,'Facility Detail'!$C:$T,7,FALSE)</f>
        <v>0</v>
      </c>
      <c r="D82" s="83">
        <f>VLOOKUP($A82,'Facility Detail'!$C:$T,8,FALSE)</f>
        <v>0</v>
      </c>
      <c r="E82" s="83">
        <f>VLOOKUP($A82,'Facility Detail'!$C:$T,9,FALSE)</f>
        <v>0</v>
      </c>
      <c r="F82" s="83">
        <f>VLOOKUP($A82,'Facility Detail'!$C:$T,10,FALSE)</f>
        <v>0</v>
      </c>
      <c r="G82" s="83">
        <f>VLOOKUP($A82,'Facility Detail'!$C:$T,11,FALSE)</f>
        <v>0</v>
      </c>
      <c r="H82" s="83">
        <f>VLOOKUP($A82,'Facility Detail'!$C:$T,12,FALSE)</f>
        <v>0</v>
      </c>
      <c r="I82" s="83">
        <f>VLOOKUP($A82,'Facility Detail'!$C:$T,13,FALSE)</f>
        <v>0</v>
      </c>
      <c r="J82" s="83">
        <f>VLOOKUP($A82,'Facility Detail'!$C:$T,14,FALSE)</f>
        <v>0</v>
      </c>
      <c r="K82" s="83">
        <f>VLOOKUP($A82,'Facility Detail'!$C:$T,15,FALSE)</f>
        <v>0</v>
      </c>
      <c r="L82" s="83">
        <f>VLOOKUP($A82,'Facility Detail'!$C:$T,16,FALSE)</f>
        <v>0</v>
      </c>
      <c r="M82" s="83">
        <f>VLOOKUP($A82,'Facility Detail'!$C:$T,17,FALSE)</f>
        <v>0</v>
      </c>
      <c r="N82" s="355">
        <f>VLOOKUP($A82,'Facility Detail'!$C:$T,18,FALSE)</f>
        <v>0</v>
      </c>
      <c r="O82" s="83">
        <f>VLOOKUP($A82,'Facility Detail'!$C:$U,19,FALSE)</f>
        <v>0</v>
      </c>
      <c r="P82" s="83">
        <f>VLOOKUP($A82,'Facility Detail'!$C:$V,20,FALSE)</f>
        <v>0</v>
      </c>
      <c r="R82" s="82" t="str">
        <f t="shared" si="16"/>
        <v>Sweetwater Solar, LLC</v>
      </c>
      <c r="S82" s="82" t="str">
        <f t="shared" si="17"/>
        <v>Solar</v>
      </c>
      <c r="T82" s="83">
        <f>VLOOKUP($A82,'Facility Detail'!$A:$T,9,FALSE)</f>
        <v>0</v>
      </c>
      <c r="U82" s="83">
        <f>VLOOKUP($A82,'Facility Detail'!$A:$T,10,FALSE)</f>
        <v>0</v>
      </c>
      <c r="V82" s="83">
        <f>VLOOKUP($A82,'Facility Detail'!$A:$T,11,FALSE)</f>
        <v>0</v>
      </c>
      <c r="W82" s="83">
        <f>VLOOKUP($A82,'Facility Detail'!$A:$T,12,FALSE)</f>
        <v>0</v>
      </c>
      <c r="X82" s="83">
        <f>VLOOKUP($A82,'Facility Detail'!$A:$T,13,FALSE)</f>
        <v>0</v>
      </c>
      <c r="Y82" s="83">
        <f>VLOOKUP($A82,'Facility Detail'!$A:$T,14,FALSE)</f>
        <v>0</v>
      </c>
      <c r="Z82" s="83">
        <f>VLOOKUP($A82,'Facility Detail'!$A:$T,15,FALSE)</f>
        <v>0</v>
      </c>
      <c r="AA82" s="83">
        <f>VLOOKUP($A82,'Facility Detail'!$A:$T,16,FALSE)</f>
        <v>0</v>
      </c>
      <c r="AB82" s="83">
        <f>VLOOKUP($A82,'Facility Detail'!$A:$T,17,FALSE)</f>
        <v>0</v>
      </c>
      <c r="AC82" s="83">
        <f>VLOOKUP($A82,'Facility Detail'!$A:$T,18,FALSE)</f>
        <v>0</v>
      </c>
      <c r="AD82" s="83">
        <f>VLOOKUP($A82,'Facility Detail'!$A:$T,19,FALSE)</f>
        <v>0</v>
      </c>
      <c r="AE82" s="83">
        <f>VLOOKUP($A82,'Facility Detail'!$A:$T,20,FALSE)</f>
        <v>0</v>
      </c>
      <c r="AF82" s="83">
        <f>VLOOKUP($A82,'Facility Detail'!$A:$U,21,FALSE)</f>
        <v>0</v>
      </c>
      <c r="AG82" s="83">
        <f>VLOOKUP($A82,'Facility Detail'!$A:$V,22,FALSE)</f>
        <v>0</v>
      </c>
    </row>
    <row r="83" spans="1:33" ht="15">
      <c r="A83" s="82" t="str">
        <f>'Facility Detail'!G68</f>
        <v>Top of the World</v>
      </c>
      <c r="B83" s="82" t="str">
        <f xml:space="preserve"> IF( 'Facility Detail'!I68 = "", "", 'Facility Detail'!I68 )</f>
        <v>Wind</v>
      </c>
      <c r="C83" s="83">
        <f>VLOOKUP($A83,'Facility Detail'!$C:$T,7,FALSE)</f>
        <v>0</v>
      </c>
      <c r="D83" s="83">
        <f>VLOOKUP($A83,'Facility Detail'!$C:$T,8,FALSE)</f>
        <v>0</v>
      </c>
      <c r="E83" s="83">
        <f>VLOOKUP($A83,'Facility Detail'!$C:$T,9,FALSE)</f>
        <v>0</v>
      </c>
      <c r="F83" s="83">
        <f>VLOOKUP($A83,'Facility Detail'!$C:$T,10,FALSE)</f>
        <v>0</v>
      </c>
      <c r="G83" s="83">
        <f>VLOOKUP($A83,'Facility Detail'!$C:$T,11,FALSE)</f>
        <v>0</v>
      </c>
      <c r="H83" s="83">
        <f>VLOOKUP($A83,'Facility Detail'!$C:$T,12,FALSE)</f>
        <v>45911</v>
      </c>
      <c r="I83" s="83">
        <f>VLOOKUP($A83,'Facility Detail'!$C:$T,13,FALSE)</f>
        <v>102623</v>
      </c>
      <c r="J83" s="83">
        <f>VLOOKUP($A83,'Facility Detail'!$C:$T,14,FALSE)</f>
        <v>42284</v>
      </c>
      <c r="K83" s="83">
        <f>VLOOKUP($A83,'Facility Detail'!$C:$T,15,FALSE)</f>
        <v>20249.710123227731</v>
      </c>
      <c r="L83" s="83">
        <f>VLOOKUP($A83,'Facility Detail'!$C:$T,16,FALSE)</f>
        <v>42198.447670147259</v>
      </c>
      <c r="M83" s="83">
        <f>VLOOKUP($A83,'Facility Detail'!$C:$T,17,FALSE)</f>
        <v>31268</v>
      </c>
      <c r="N83" s="355">
        <f>VLOOKUP($A83,'Facility Detail'!$C:$T,18,FALSE)</f>
        <v>31063</v>
      </c>
      <c r="O83" s="83">
        <f>VLOOKUP($A83,'Facility Detail'!$C:$U,19,FALSE)</f>
        <v>19721</v>
      </c>
      <c r="P83" s="83">
        <f>VLOOKUP($A83,'Facility Detail'!$C:$V,20,FALSE)</f>
        <v>46456.51391322718</v>
      </c>
      <c r="R83" s="82" t="str">
        <f t="shared" si="16"/>
        <v>Top of the World</v>
      </c>
      <c r="S83" s="82" t="str">
        <f t="shared" si="17"/>
        <v>Wind</v>
      </c>
      <c r="T83" s="83">
        <f>VLOOKUP($A83,'Facility Detail'!$A:$T,9,FALSE)</f>
        <v>0</v>
      </c>
      <c r="U83" s="83">
        <f>VLOOKUP($A83,'Facility Detail'!$A:$T,10,FALSE)</f>
        <v>0</v>
      </c>
      <c r="V83" s="83">
        <f>VLOOKUP($A83,'Facility Detail'!$A:$T,11,FALSE)</f>
        <v>0</v>
      </c>
      <c r="W83" s="83">
        <f>VLOOKUP($A83,'Facility Detail'!$A:$T,12,FALSE)</f>
        <v>0</v>
      </c>
      <c r="X83" s="83">
        <f>VLOOKUP($A83,'Facility Detail'!$A:$T,13,FALSE)</f>
        <v>45911</v>
      </c>
      <c r="Y83" s="83">
        <f>VLOOKUP($A83,'Facility Detail'!$A:$T,14,FALSE)</f>
        <v>53189</v>
      </c>
      <c r="Z83" s="83">
        <f>VLOOKUP($A83,'Facility Detail'!$A:$T,15,FALSE)</f>
        <v>49434</v>
      </c>
      <c r="AA83" s="83">
        <f>VLOOKUP($A83,'Facility Detail'!$A:$T,16,FALSE)</f>
        <v>42284</v>
      </c>
      <c r="AB83" s="83">
        <f>VLOOKUP($A83,'Facility Detail'!$A:$T,17,FALSE)</f>
        <v>20249.710123227731</v>
      </c>
      <c r="AC83" s="83">
        <f>VLOOKUP($A83,'Facility Detail'!$A:$T,18,FALSE)</f>
        <v>42198.447670147259</v>
      </c>
      <c r="AD83" s="83">
        <f>VLOOKUP($A83,'Facility Detail'!$A:$T,19,FALSE)</f>
        <v>31268</v>
      </c>
      <c r="AE83" s="83">
        <f>VLOOKUP($A83,'Facility Detail'!$A:$T,20,FALSE)</f>
        <v>31063</v>
      </c>
      <c r="AF83" s="83">
        <f>VLOOKUP($A83,'Facility Detail'!$A:$U,21,FALSE)</f>
        <v>19721</v>
      </c>
      <c r="AG83" s="83">
        <f>VLOOKUP($A83,'Facility Detail'!$A:$V,22,FALSE)</f>
        <v>46456.51391322718</v>
      </c>
    </row>
    <row r="84" spans="1:33" ht="15">
      <c r="A84" s="82" t="str">
        <f>'Facility Detail'!G69</f>
        <v>TB Flats Wind I</v>
      </c>
      <c r="B84" s="82" t="str">
        <f xml:space="preserve"> IF( 'Facility Detail'!I69 = "", "", 'Facility Detail'!I69 )</f>
        <v>Wind</v>
      </c>
      <c r="C84" s="83">
        <f>VLOOKUP($A84,'Facility Detail'!$C:$T,7,FALSE)</f>
        <v>0</v>
      </c>
      <c r="D84" s="83">
        <f>VLOOKUP($A84,'Facility Detail'!$C:$T,8,FALSE)</f>
        <v>0</v>
      </c>
      <c r="E84" s="83">
        <f>VLOOKUP($A84,'Facility Detail'!$C:$T,9,FALSE)</f>
        <v>0</v>
      </c>
      <c r="F84" s="83">
        <f>VLOOKUP($A84,'Facility Detail'!$C:$T,10,FALSE)</f>
        <v>0</v>
      </c>
      <c r="G84" s="83">
        <f>VLOOKUP($A84,'Facility Detail'!$C:$T,11,FALSE)</f>
        <v>0</v>
      </c>
      <c r="H84" s="83">
        <f>VLOOKUP($A84,'Facility Detail'!$C:$T,12,FALSE)</f>
        <v>0</v>
      </c>
      <c r="I84" s="83">
        <f>VLOOKUP($A84,'Facility Detail'!$C:$T,13,FALSE)</f>
        <v>0</v>
      </c>
      <c r="J84" s="83">
        <f>VLOOKUP($A84,'Facility Detail'!$C:$T,14,FALSE)</f>
        <v>0</v>
      </c>
      <c r="K84" s="83">
        <f>VLOOKUP($A84,'Facility Detail'!$C:$T,15,FALSE)</f>
        <v>0</v>
      </c>
      <c r="L84" s="83">
        <f>VLOOKUP($A84,'Facility Detail'!$C:$T,16,FALSE)</f>
        <v>0</v>
      </c>
      <c r="M84" s="83">
        <f>VLOOKUP($A84,'Facility Detail'!$C:$T,17,FALSE)</f>
        <v>60938</v>
      </c>
      <c r="N84" s="355">
        <f>VLOOKUP($A84,'Facility Detail'!$C:$T,18,FALSE)</f>
        <v>68821</v>
      </c>
      <c r="O84" s="83">
        <f>VLOOKUP($A84,'Facility Detail'!$C:$U,19,FALSE)</f>
        <v>58430.320355144606</v>
      </c>
      <c r="P84" s="83">
        <f>VLOOKUP($A84,'Facility Detail'!$C:$V,20,FALSE)</f>
        <v>70375.382067196289</v>
      </c>
      <c r="R84" s="82" t="str">
        <f t="shared" si="16"/>
        <v>TB Flats Wind I</v>
      </c>
      <c r="S84" s="82" t="str">
        <f t="shared" si="17"/>
        <v>Wind</v>
      </c>
      <c r="T84" s="83">
        <f>VLOOKUP($A84,'Facility Detail'!$A:$T,9,FALSE)</f>
        <v>0</v>
      </c>
      <c r="U84" s="83">
        <f>VLOOKUP($A84,'Facility Detail'!$A:$T,10,FALSE)</f>
        <v>0</v>
      </c>
      <c r="V84" s="83">
        <f>VLOOKUP($A84,'Facility Detail'!$A:$T,11,FALSE)</f>
        <v>0</v>
      </c>
      <c r="W84" s="83">
        <f>VLOOKUP($A84,'Facility Detail'!$A:$T,12,FALSE)</f>
        <v>0</v>
      </c>
      <c r="X84" s="83">
        <f>VLOOKUP($A84,'Facility Detail'!$A:$T,13,FALSE)</f>
        <v>0</v>
      </c>
      <c r="Y84" s="83">
        <f>VLOOKUP($A84,'Facility Detail'!$A:$T,14,FALSE)</f>
        <v>0</v>
      </c>
      <c r="Z84" s="83">
        <f>VLOOKUP($A84,'Facility Detail'!$A:$T,15,FALSE)</f>
        <v>0</v>
      </c>
      <c r="AA84" s="83">
        <f>VLOOKUP($A84,'Facility Detail'!$A:$T,16,FALSE)</f>
        <v>0</v>
      </c>
      <c r="AB84" s="83">
        <f>VLOOKUP($A84,'Facility Detail'!$A:$T,17,FALSE)</f>
        <v>0</v>
      </c>
      <c r="AC84" s="83">
        <f>VLOOKUP($A84,'Facility Detail'!$A:$T,18,FALSE)</f>
        <v>0</v>
      </c>
      <c r="AD84" s="83">
        <f>VLOOKUP($A84,'Facility Detail'!$A:$T,19,FALSE)</f>
        <v>60938</v>
      </c>
      <c r="AE84" s="83">
        <f>VLOOKUP($A84,'Facility Detail'!$A:$T,20,FALSE)</f>
        <v>68821</v>
      </c>
      <c r="AF84" s="83">
        <f>VLOOKUP($A84,'Facility Detail'!$A:$U,21,FALSE)</f>
        <v>58430.320355144606</v>
      </c>
      <c r="AG84" s="83">
        <f>VLOOKUP($A84,'Facility Detail'!$A:$V,22,FALSE)</f>
        <v>70375.382067196289</v>
      </c>
    </row>
    <row r="85" spans="1:33" ht="15">
      <c r="A85" s="82" t="str">
        <f>'Facility Detail'!G70</f>
        <v>TB Flats Wind II</v>
      </c>
      <c r="B85" s="82" t="str">
        <f xml:space="preserve"> IF( 'Facility Detail'!I70 = "", "", 'Facility Detail'!I70 )</f>
        <v>Wind</v>
      </c>
      <c r="C85" s="83">
        <f>VLOOKUP($A85,'Facility Detail'!$C:$T,7,FALSE)</f>
        <v>0</v>
      </c>
      <c r="D85" s="83">
        <f>VLOOKUP($A85,'Facility Detail'!$C:$T,8,FALSE)</f>
        <v>0</v>
      </c>
      <c r="E85" s="83">
        <f>VLOOKUP($A85,'Facility Detail'!$C:$T,9,FALSE)</f>
        <v>0</v>
      </c>
      <c r="F85" s="83">
        <f>VLOOKUP($A85,'Facility Detail'!$C:$T,10,FALSE)</f>
        <v>0</v>
      </c>
      <c r="G85" s="83">
        <f>VLOOKUP($A85,'Facility Detail'!$C:$T,11,FALSE)</f>
        <v>0</v>
      </c>
      <c r="H85" s="83">
        <f>VLOOKUP($A85,'Facility Detail'!$C:$T,12,FALSE)</f>
        <v>0</v>
      </c>
      <c r="I85" s="83">
        <f>VLOOKUP($A85,'Facility Detail'!$C:$T,13,FALSE)</f>
        <v>0</v>
      </c>
      <c r="J85" s="83">
        <f>VLOOKUP($A85,'Facility Detail'!$C:$T,14,FALSE)</f>
        <v>0</v>
      </c>
      <c r="K85" s="83">
        <f>VLOOKUP($A85,'Facility Detail'!$C:$T,15,FALSE)</f>
        <v>0</v>
      </c>
      <c r="L85" s="83">
        <f>VLOOKUP($A85,'Facility Detail'!$C:$T,16,FALSE)</f>
        <v>0</v>
      </c>
      <c r="M85" s="83">
        <f>VLOOKUP($A85,'Facility Detail'!$C:$T,17,FALSE)</f>
        <v>25128</v>
      </c>
      <c r="N85" s="355">
        <f>VLOOKUP($A85,'Facility Detail'!$C:$T,18,FALSE)</f>
        <v>48420</v>
      </c>
      <c r="O85" s="83">
        <f>VLOOKUP($A85,'Facility Detail'!$C:$U,19,FALSE)</f>
        <v>43469.529685188048</v>
      </c>
      <c r="P85" s="83">
        <f>VLOOKUP($A85,'Facility Detail'!$C:$V,20,FALSE)</f>
        <v>60191.189486043579</v>
      </c>
      <c r="R85" s="82" t="str">
        <f t="shared" si="16"/>
        <v>TB Flats Wind II</v>
      </c>
      <c r="S85" s="82" t="str">
        <f t="shared" si="17"/>
        <v>Wind</v>
      </c>
      <c r="T85" s="83">
        <f>VLOOKUP($A85,'Facility Detail'!$A:$T,9,FALSE)</f>
        <v>0</v>
      </c>
      <c r="U85" s="83">
        <f>VLOOKUP($A85,'Facility Detail'!$A:$T,10,FALSE)</f>
        <v>0</v>
      </c>
      <c r="V85" s="83">
        <f>VLOOKUP($A85,'Facility Detail'!$A:$T,11,FALSE)</f>
        <v>0</v>
      </c>
      <c r="W85" s="83">
        <f>VLOOKUP($A85,'Facility Detail'!$A:$T,12,FALSE)</f>
        <v>0</v>
      </c>
      <c r="X85" s="83">
        <f>VLOOKUP($A85,'Facility Detail'!$A:$T,13,FALSE)</f>
        <v>0</v>
      </c>
      <c r="Y85" s="83">
        <f>VLOOKUP($A85,'Facility Detail'!$A:$T,14,FALSE)</f>
        <v>0</v>
      </c>
      <c r="Z85" s="83">
        <f>VLOOKUP($A85,'Facility Detail'!$A:$T,15,FALSE)</f>
        <v>0</v>
      </c>
      <c r="AA85" s="83">
        <f>VLOOKUP($A85,'Facility Detail'!$A:$T,16,FALSE)</f>
        <v>0</v>
      </c>
      <c r="AB85" s="83">
        <f>VLOOKUP($A85,'Facility Detail'!$A:$T,17,FALSE)</f>
        <v>0</v>
      </c>
      <c r="AC85" s="83">
        <f>VLOOKUP($A85,'Facility Detail'!$A:$T,18,FALSE)</f>
        <v>0</v>
      </c>
      <c r="AD85" s="83">
        <f>VLOOKUP($A85,'Facility Detail'!$A:$T,19,FALSE)</f>
        <v>25128</v>
      </c>
      <c r="AE85" s="83">
        <f>VLOOKUP($A85,'Facility Detail'!$A:$T,20,FALSE)</f>
        <v>48420</v>
      </c>
      <c r="AF85" s="83">
        <f>VLOOKUP($A85,'Facility Detail'!$A:$U,21,FALSE)</f>
        <v>43469.529685188048</v>
      </c>
      <c r="AG85" s="83">
        <f>VLOOKUP($A85,'Facility Detail'!$A:$V,22,FALSE)</f>
        <v>60191.189486043579</v>
      </c>
    </row>
    <row r="86" spans="1:33" ht="15">
      <c r="A86" s="82" t="str">
        <f>'Facility Detail'!G71</f>
        <v>*Tuana Springs - REC Only</v>
      </c>
      <c r="B86" s="82" t="str">
        <f xml:space="preserve"> IF( 'Facility Detail'!I71 = "", "", 'Facility Detail'!I71 )</f>
        <v>Wind</v>
      </c>
      <c r="C86" s="83">
        <f>VLOOKUP($A86,'Facility Detail'!$C:$T,7,FALSE)</f>
        <v>0</v>
      </c>
      <c r="D86" s="83">
        <f>VLOOKUP($A86,'Facility Detail'!$C:$T,8,FALSE)</f>
        <v>12253</v>
      </c>
      <c r="E86" s="83">
        <f>VLOOKUP($A86,'Facility Detail'!$C:$T,9,FALSE)</f>
        <v>43002</v>
      </c>
      <c r="F86" s="83">
        <f>VLOOKUP($A86,'Facility Detail'!$C:$T,10,FALSE)</f>
        <v>41752</v>
      </c>
      <c r="G86" s="83">
        <f>VLOOKUP($A86,'Facility Detail'!$C:$T,11,FALSE)</f>
        <v>0</v>
      </c>
      <c r="H86" s="83">
        <f>VLOOKUP($A86,'Facility Detail'!$C:$T,12,FALSE)</f>
        <v>0</v>
      </c>
      <c r="I86" s="83">
        <f>VLOOKUP($A86,'Facility Detail'!$C:$T,13,FALSE)</f>
        <v>0</v>
      </c>
      <c r="J86" s="83">
        <f>VLOOKUP($A86,'Facility Detail'!$C:$T,14,FALSE)</f>
        <v>0</v>
      </c>
      <c r="K86" s="83">
        <f>VLOOKUP($A86,'Facility Detail'!$C:$T,15,FALSE)</f>
        <v>0</v>
      </c>
      <c r="L86" s="83">
        <f>VLOOKUP($A86,'Facility Detail'!$C:$T,16,FALSE)</f>
        <v>0</v>
      </c>
      <c r="M86" s="83">
        <f>VLOOKUP($A86,'Facility Detail'!$C:$T,17,FALSE)</f>
        <v>0</v>
      </c>
      <c r="N86" s="355">
        <f>VLOOKUP($A86,'Facility Detail'!$C:$T,18,FALSE)</f>
        <v>0</v>
      </c>
      <c r="O86" s="83">
        <f>VLOOKUP($A86,'Facility Detail'!$C:$U,19,FALSE)</f>
        <v>0</v>
      </c>
      <c r="P86" s="83">
        <f>VLOOKUP($A86,'Facility Detail'!$C:$V,20,FALSE)</f>
        <v>0</v>
      </c>
      <c r="R86" s="82" t="str">
        <f t="shared" si="16"/>
        <v>*Tuana Springs - REC Only</v>
      </c>
      <c r="S86" s="82" t="str">
        <f t="shared" si="17"/>
        <v>Wind</v>
      </c>
      <c r="T86" s="83">
        <f>VLOOKUP($A86,'Facility Detail'!$A:$T,9,FALSE)</f>
        <v>0</v>
      </c>
      <c r="U86" s="83">
        <f>VLOOKUP($A86,'Facility Detail'!$A:$T,10,FALSE)</f>
        <v>29430</v>
      </c>
      <c r="V86" s="83">
        <f>VLOOKUP($A86,'Facility Detail'!$A:$T,11,FALSE)</f>
        <v>32556</v>
      </c>
      <c r="W86" s="83">
        <f>VLOOKUP($A86,'Facility Detail'!$A:$T,12,FALSE)</f>
        <v>35021</v>
      </c>
      <c r="X86" s="83">
        <f>VLOOKUP($A86,'Facility Detail'!$A:$T,13,FALSE)</f>
        <v>0</v>
      </c>
      <c r="Y86" s="83">
        <f>VLOOKUP($A86,'Facility Detail'!$A:$T,14,FALSE)</f>
        <v>0</v>
      </c>
      <c r="Z86" s="83">
        <f>VLOOKUP($A86,'Facility Detail'!$A:$T,15,FALSE)</f>
        <v>0</v>
      </c>
      <c r="AA86" s="83">
        <f>VLOOKUP($A86,'Facility Detail'!$A:$T,16,FALSE)</f>
        <v>0</v>
      </c>
      <c r="AB86" s="83">
        <f>VLOOKUP($A86,'Facility Detail'!$A:$T,17,FALSE)</f>
        <v>0</v>
      </c>
      <c r="AC86" s="83">
        <f>VLOOKUP($A86,'Facility Detail'!$A:$T,18,FALSE)</f>
        <v>0</v>
      </c>
      <c r="AD86" s="83">
        <f>VLOOKUP($A86,'Facility Detail'!$A:$T,19,FALSE)</f>
        <v>0</v>
      </c>
      <c r="AE86" s="83">
        <f>VLOOKUP($A86,'Facility Detail'!$A:$T,20,FALSE)</f>
        <v>0</v>
      </c>
      <c r="AF86" s="83">
        <f>VLOOKUP($A86,'Facility Detail'!$A:$U,21,FALSE)</f>
        <v>0</v>
      </c>
      <c r="AG86" s="83">
        <f>VLOOKUP($A86,'Facility Detail'!$A:$V,22,FALSE)</f>
        <v>0</v>
      </c>
    </row>
    <row r="87" spans="1:33" ht="15">
      <c r="A87" s="82" t="str">
        <f>'Facility Detail'!G72</f>
        <v>Wanapum (Upgrade)</v>
      </c>
      <c r="B87" s="82" t="str">
        <f xml:space="preserve"> IF( 'Facility Detail'!I72 = "", "", 'Facility Detail'!I72 )</f>
        <v>Water (Incremental Hydro)</v>
      </c>
      <c r="C87" s="83">
        <f>VLOOKUP($A87,'Facility Detail'!$C:$T,7,FALSE)</f>
        <v>0</v>
      </c>
      <c r="D87" s="83">
        <f>VLOOKUP($A87,'Facility Detail'!$C:$T,8,FALSE)</f>
        <v>678</v>
      </c>
      <c r="E87" s="83">
        <f>VLOOKUP($A87,'Facility Detail'!$C:$T,9,FALSE)</f>
        <v>631</v>
      </c>
      <c r="F87" s="83">
        <f>VLOOKUP($A87,'Facility Detail'!$C:$T,10,FALSE)</f>
        <v>0</v>
      </c>
      <c r="G87" s="83">
        <f>VLOOKUP($A87,'Facility Detail'!$C:$T,11,FALSE)</f>
        <v>0</v>
      </c>
      <c r="H87" s="83">
        <f>VLOOKUP($A87,'Facility Detail'!$C:$T,12,FALSE)</f>
        <v>0</v>
      </c>
      <c r="I87" s="83">
        <f>VLOOKUP($A87,'Facility Detail'!$C:$T,13,FALSE)</f>
        <v>0</v>
      </c>
      <c r="J87" s="83">
        <f>VLOOKUP($A87,'Facility Detail'!$C:$T,14,FALSE)</f>
        <v>0</v>
      </c>
      <c r="K87" s="83">
        <f>VLOOKUP($A87,'Facility Detail'!$C:$T,15,FALSE)</f>
        <v>0</v>
      </c>
      <c r="L87" s="83">
        <f>VLOOKUP($A87,'Facility Detail'!$C:$T,16,FALSE)</f>
        <v>0</v>
      </c>
      <c r="M87" s="83">
        <f>VLOOKUP($A87,'Facility Detail'!$C:$T,17,FALSE)</f>
        <v>0</v>
      </c>
      <c r="N87" s="355">
        <f>VLOOKUP($A87,'Facility Detail'!$C:$T,18,FALSE)</f>
        <v>0</v>
      </c>
      <c r="O87" s="83">
        <f>VLOOKUP($A87,'Facility Detail'!$C:$U,19,FALSE)</f>
        <v>0</v>
      </c>
      <c r="P87" s="83">
        <f>VLOOKUP($A87,'Facility Detail'!$C:$V,20,FALSE)</f>
        <v>0</v>
      </c>
      <c r="R87" s="82" t="str">
        <f t="shared" si="16"/>
        <v>Wanapum (Upgrade)</v>
      </c>
      <c r="S87" s="82" t="str">
        <f t="shared" si="17"/>
        <v>Water (Incremental Hydro)</v>
      </c>
      <c r="T87" s="83">
        <f>VLOOKUP($A87,'Facility Detail'!$A:$T,9,FALSE)</f>
        <v>0</v>
      </c>
      <c r="U87" s="83">
        <f>VLOOKUP($A87,'Facility Detail'!$A:$T,10,FALSE)</f>
        <v>678</v>
      </c>
      <c r="V87" s="83">
        <f>VLOOKUP($A87,'Facility Detail'!$A:$T,11,FALSE)</f>
        <v>631</v>
      </c>
      <c r="W87" s="83">
        <f>VLOOKUP($A87,'Facility Detail'!$A:$T,12,FALSE)</f>
        <v>0</v>
      </c>
      <c r="X87" s="83">
        <f>VLOOKUP($A87,'Facility Detail'!$A:$T,13,FALSE)</f>
        <v>0</v>
      </c>
      <c r="Y87" s="83">
        <f>VLOOKUP($A87,'Facility Detail'!$A:$T,14,FALSE)</f>
        <v>0</v>
      </c>
      <c r="Z87" s="83">
        <f>VLOOKUP($A87,'Facility Detail'!$A:$T,15,FALSE)</f>
        <v>0</v>
      </c>
      <c r="AA87" s="83">
        <f>VLOOKUP($A87,'Facility Detail'!$A:$T,16,FALSE)</f>
        <v>0</v>
      </c>
      <c r="AB87" s="83">
        <f>VLOOKUP($A87,'Facility Detail'!$A:$T,17,FALSE)</f>
        <v>0</v>
      </c>
      <c r="AC87" s="83">
        <f>VLOOKUP($A87,'Facility Detail'!$A:$T,18,FALSE)</f>
        <v>0</v>
      </c>
      <c r="AD87" s="83">
        <f>VLOOKUP($A87,'Facility Detail'!$A:$T,19,FALSE)</f>
        <v>0</v>
      </c>
      <c r="AE87" s="83">
        <f>VLOOKUP($A87,'Facility Detail'!$A:$T,20,FALSE)</f>
        <v>0</v>
      </c>
      <c r="AF87" s="83">
        <f>VLOOKUP($A87,'Facility Detail'!$A:$U,21,FALSE)</f>
        <v>0</v>
      </c>
      <c r="AG87" s="83">
        <f>VLOOKUP($A87,'Facility Detail'!$A:$V,22,FALSE)</f>
        <v>0</v>
      </c>
    </row>
    <row r="88" spans="1:33" ht="15">
      <c r="A88" s="82" t="str">
        <f>'Facility Detail'!G73</f>
        <v xml:space="preserve">Wolverine Creek </v>
      </c>
      <c r="B88" s="82" t="str">
        <f xml:space="preserve"> IF( 'Facility Detail'!I73 = "", "", 'Facility Detail'!I73 )</f>
        <v>Wind</v>
      </c>
      <c r="C88" s="83">
        <f>VLOOKUP($A88,'Facility Detail'!$C:$T,7,FALSE)</f>
        <v>0</v>
      </c>
      <c r="D88" s="83">
        <f>VLOOKUP($A88,'Facility Detail'!$C:$T,8,FALSE)</f>
        <v>0</v>
      </c>
      <c r="E88" s="83">
        <f>VLOOKUP($A88,'Facility Detail'!$C:$T,9,FALSE)</f>
        <v>0</v>
      </c>
      <c r="F88" s="83">
        <f>VLOOKUP($A88,'Facility Detail'!$C:$T,10,FALSE)</f>
        <v>0</v>
      </c>
      <c r="G88" s="83">
        <f>VLOOKUP($A88,'Facility Detail'!$C:$T,11,FALSE)</f>
        <v>0</v>
      </c>
      <c r="H88" s="83">
        <f>VLOOKUP($A88,'Facility Detail'!$C:$T,12,FALSE)</f>
        <v>0</v>
      </c>
      <c r="I88" s="83">
        <f>VLOOKUP($A88,'Facility Detail'!$C:$T,13,FALSE)</f>
        <v>0</v>
      </c>
      <c r="J88" s="83">
        <f>VLOOKUP($A88,'Facility Detail'!$C:$T,14,FALSE)</f>
        <v>0</v>
      </c>
      <c r="K88" s="83">
        <f>VLOOKUP($A88,'Facility Detail'!$C:$T,15,FALSE)</f>
        <v>0</v>
      </c>
      <c r="L88" s="83">
        <f>VLOOKUP($A88,'Facility Detail'!$C:$T,16,FALSE)</f>
        <v>0</v>
      </c>
      <c r="M88" s="83">
        <f>VLOOKUP($A88,'Facility Detail'!$C:$T,17,FALSE)</f>
        <v>13452</v>
      </c>
      <c r="N88" s="355">
        <f>VLOOKUP($A88,'Facility Detail'!$C:$T,18,FALSE)</f>
        <v>11491</v>
      </c>
      <c r="O88" s="83">
        <f>VLOOKUP($A88,'Facility Detail'!$C:$U,19,FALSE)</f>
        <v>10419</v>
      </c>
      <c r="P88" s="83">
        <f>VLOOKUP($A88,'Facility Detail'!$C:$V,20,FALSE)</f>
        <v>11559.23339612991</v>
      </c>
      <c r="R88" s="82" t="str">
        <f t="shared" si="16"/>
        <v xml:space="preserve">Wolverine Creek </v>
      </c>
      <c r="S88" s="82" t="str">
        <f t="shared" si="17"/>
        <v>Wind</v>
      </c>
      <c r="T88" s="83">
        <f>VLOOKUP($A88,'Facility Detail'!$A:$T,9,FALSE)</f>
        <v>0</v>
      </c>
      <c r="U88" s="83">
        <f>VLOOKUP($A88,'Facility Detail'!$A:$T,10,FALSE)</f>
        <v>0</v>
      </c>
      <c r="V88" s="83">
        <f>VLOOKUP($A88,'Facility Detail'!$A:$T,11,FALSE)</f>
        <v>0</v>
      </c>
      <c r="W88" s="83">
        <f>VLOOKUP($A88,'Facility Detail'!$A:$T,12,FALSE)</f>
        <v>0</v>
      </c>
      <c r="X88" s="83">
        <f>VLOOKUP($A88,'Facility Detail'!$A:$T,13,FALSE)</f>
        <v>0</v>
      </c>
      <c r="Y88" s="83">
        <f>VLOOKUP($A88,'Facility Detail'!$A:$T,14,FALSE)</f>
        <v>0</v>
      </c>
      <c r="Z88" s="83">
        <f>VLOOKUP($A88,'Facility Detail'!$A:$T,15,FALSE)</f>
        <v>0</v>
      </c>
      <c r="AA88" s="83">
        <f>VLOOKUP($A88,'Facility Detail'!$A:$T,16,FALSE)</f>
        <v>0</v>
      </c>
      <c r="AB88" s="83">
        <f>VLOOKUP($A88,'Facility Detail'!$A:$T,17,FALSE)</f>
        <v>0</v>
      </c>
      <c r="AC88" s="83">
        <f>VLOOKUP($A88,'Facility Detail'!$A:$T,18,FALSE)</f>
        <v>0</v>
      </c>
      <c r="AD88" s="83">
        <f>VLOOKUP($A88,'Facility Detail'!$A:$T,19,FALSE)</f>
        <v>13452</v>
      </c>
      <c r="AE88" s="83">
        <f>VLOOKUP($A88,'Facility Detail'!$A:$T,20,FALSE)</f>
        <v>11491</v>
      </c>
      <c r="AF88" s="83">
        <f>VLOOKUP($A88,'Facility Detail'!$A:$U,21,FALSE)</f>
        <v>10419</v>
      </c>
      <c r="AG88" s="83">
        <f>VLOOKUP($A88,'Facility Detail'!$A:$V,22,FALSE)</f>
        <v>11559.23339612991</v>
      </c>
    </row>
    <row r="89" spans="1:33" ht="15">
      <c r="A89" s="82"/>
      <c r="B89" s="82" t="str">
        <f xml:space="preserve"> IF( 'Facility Detail'!I74 = "", "", 'Facility Detail'!I74 )</f>
        <v/>
      </c>
      <c r="C89" s="83"/>
      <c r="D89" s="83"/>
      <c r="E89" s="83"/>
      <c r="F89" s="83"/>
      <c r="G89" s="83"/>
      <c r="H89" s="83"/>
      <c r="I89" s="83"/>
      <c r="J89" s="83"/>
      <c r="K89" s="83"/>
      <c r="L89" s="83"/>
      <c r="M89" s="83"/>
      <c r="N89" s="83"/>
      <c r="O89" s="83"/>
      <c r="P89" s="83"/>
      <c r="R89" s="82"/>
      <c r="S89" s="82" t="str">
        <f t="shared" si="17"/>
        <v/>
      </c>
      <c r="T89" s="83"/>
      <c r="U89" s="83"/>
      <c r="V89" s="83"/>
      <c r="W89" s="83"/>
      <c r="X89" s="83"/>
      <c r="Y89" s="83"/>
      <c r="Z89" s="83"/>
      <c r="AA89" s="83"/>
      <c r="AB89" s="83"/>
      <c r="AC89" s="83"/>
      <c r="AD89" s="83"/>
      <c r="AE89" s="83"/>
      <c r="AF89" s="83"/>
      <c r="AG89" s="83"/>
    </row>
  </sheetData>
  <printOptions horizontalCentered="1"/>
  <pageMargins left="0.7" right="0.7" top="0.75" bottom="0.75" header="0.3" footer="0.3"/>
  <pageSetup scale="66" fitToHeight="0" orientation="landscape" r:id="rId1"/>
  <headerFooter>
    <oddFooter>&amp;CCONFIDENTIAL PER WAC 480-07-160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ED1E1E55577BA44B9BC91EBFA6250B8" ma:contentTypeVersion="16" ma:contentTypeDescription="" ma:contentTypeScope="" ma:versionID="77af8f7e4868eed62652206b226eaf6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2024-05-30T07:00:00+00:00</OpenedDate>
    <SignificantOrder xmlns="dc463f71-b30c-4ab2-9473-d307f9d35888">false</SignificantOrder>
    <Date1 xmlns="dc463f71-b30c-4ab2-9473-d307f9d35888">2024-05-30T07:00:00+00:00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240405</DocketNumber>
    <DelegatedOrder xmlns="dc463f71-b30c-4ab2-9473-d307f9d35888">false</DelegatedOrder>
  </documentManagement>
</p:properties>
</file>

<file path=customXml/itemProps1.xml><?xml version="1.0" encoding="utf-8"?>
<ds:datastoreItem xmlns:ds="http://schemas.openxmlformats.org/officeDocument/2006/customXml" ds:itemID="{F92E0053-F7CF-4CDF-B64C-79A69BDBC209}"/>
</file>

<file path=customXml/itemProps2.xml><?xml version="1.0" encoding="utf-8"?>
<ds:datastoreItem xmlns:ds="http://schemas.openxmlformats.org/officeDocument/2006/customXml" ds:itemID="{3EA0BADF-F774-4015-8B2E-6164B06B8E85}"/>
</file>

<file path=customXml/itemProps3.xml><?xml version="1.0" encoding="utf-8"?>
<ds:datastoreItem xmlns:ds="http://schemas.openxmlformats.org/officeDocument/2006/customXml" ds:itemID="{E8A4A1A6-75ED-4248-93A4-2EC59C818F4C}"/>
</file>

<file path=customXml/itemProps4.xml><?xml version="1.0" encoding="utf-8"?>
<ds:datastoreItem xmlns:ds="http://schemas.openxmlformats.org/officeDocument/2006/customXml" ds:itemID="{DAFA37CC-AC4E-4A76-84A1-B972ED2E75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Title Page</vt:lpstr>
      <vt:lpstr>Instructions</vt:lpstr>
      <vt:lpstr>Compliance Summary</vt:lpstr>
      <vt:lpstr>Facility Detail</vt:lpstr>
      <vt:lpstr>Generation Rollup</vt:lpstr>
      <vt:lpstr>Facility</vt:lpstr>
      <vt:lpstr>LaborBonus</vt:lpstr>
      <vt:lpstr>'Compliance Summary'!Print_Area</vt:lpstr>
      <vt:lpstr>'Facility Detail'!Print_Area</vt:lpstr>
      <vt:lpstr>'Generation Rollup'!Print_Area</vt:lpstr>
      <vt:lpstr>Instructions!Print_Area</vt:lpstr>
      <vt:lpstr>'Title Page'!Print_Area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Perry, Chet (PacifiCorp)</cp:lastModifiedBy>
  <cp:lastPrinted>2022-05-26T17:18:41Z</cp:lastPrinted>
  <dcterms:created xsi:type="dcterms:W3CDTF">2011-06-02T16:07:19Z</dcterms:created>
  <dcterms:modified xsi:type="dcterms:W3CDTF">2024-05-21T00:29:59Z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0x0101006E56B4D1795A2E4DB2F0B01679ED314A003ED1E1E55577BA44B9BC91EBFA6250B8</vt:lpwstr>
  </property>
  <property fmtid="{D5CDD505-2E9C-101B-9397-08002B2CF9AE}" pid="3" name="_docset_NoMedatataSyncRequired">
    <vt:lpwstr>False</vt:lpwstr>
  </property>
</Properties>
</file>