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WA\_Decoupling\2023\"/>
    </mc:Choice>
  </mc:AlternateContent>
  <xr:revisionPtr revIDLastSave="0" documentId="13_ncr:1_{39951F14-C31C-4F22-8D88-D6C606E4C73E}" xr6:coauthVersionLast="47" xr6:coauthVersionMax="47" xr10:uidLastSave="{00000000-0000-0000-0000-000000000000}"/>
  <bookViews>
    <workbookView xWindow="3660" yWindow="1965" windowWidth="21600" windowHeight="11505" tabRatio="709" xr2:uid="{C50A2D30-EDB2-4D6A-B024-23151F28D2A7}"/>
  </bookViews>
  <sheets>
    <sheet name="Attachment A" sheetId="31" r:id="rId1"/>
    <sheet name="Attachment B" sheetId="29" r:id="rId2"/>
    <sheet name="Attachment C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TOP1">[1]Jan!#REF!</definedName>
    <definedName name="____www1" localSheetId="2" hidden="1">{#N/A,#N/A,FALSE,"schA"}</definedName>
    <definedName name="____www1" hidden="1">{#N/A,#N/A,FALSE,"schA"}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localSheetId="2" hidden="1">[3]Inputs!#REF!</definedName>
    <definedName name="__123Graph_A" hidden="1">'[4]OR kWh'!#REF!</definedName>
    <definedName name="__123Graph_B" localSheetId="2" hidden="1">[3]Inputs!#REF!</definedName>
    <definedName name="__123Graph_B" hidden="1">'[4]OR kWh'!#REF!</definedName>
    <definedName name="__123Graph_D" localSheetId="2" hidden="1">[3]Inputs!#REF!</definedName>
    <definedName name="__123Graph_D" hidden="1">'[4]OR kWh'!#REF!</definedName>
    <definedName name="__123Graph_E" hidden="1">[5]Input!$E$22:$E$37</definedName>
    <definedName name="__123Graph_ECURRENT" localSheetId="2" hidden="1">[6]ConsolidatingPL!#REF!</definedName>
    <definedName name="__123Graph_ECURRENT" hidden="1">[6]ConsolidatingPL!#REF!</definedName>
    <definedName name="__123Graph_F" hidden="1">[5]Input!$D$22:$D$37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TOP1">[1]Jan!#REF!</definedName>
    <definedName name="__www1" localSheetId="2" hidden="1">{#N/A,#N/A,FALSE,"schA"}</definedName>
    <definedName name="__www1" hidden="1">{#N/A,#N/A,FALSE,"schA"}</definedName>
    <definedName name="_1Price_Ta">#REF!</definedName>
    <definedName name="_2Price_Ta">#REF!</definedName>
    <definedName name="_3Price_Ta">#REF!</definedName>
    <definedName name="_5Price_Ta">#REF!</definedName>
    <definedName name="_B">'[7]Rate Design'!#REF!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[8]Variables!$C$2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hidden="1">#REF!</definedName>
    <definedName name="_xlnm._FilterDatabase" localSheetId="2" hidden="1">'Attachment C'!$A$4:$U$84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ar13">[8]Variables!$C$3</definedName>
    <definedName name="_MEN2">[1]Jan!#REF!</definedName>
    <definedName name="_MEN3">[1]Jan!#REF!</definedName>
    <definedName name="_new1" localSheetId="2" hidden="1">{#N/A,#N/A,FALSE,"Summ";#N/A,#N/A,FALSE,"General"}</definedName>
    <definedName name="_new1" hidden="1">{#N/A,#N/A,FALSE,"Summ";#N/A,#N/A,FALSE,"General"}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>#REF!</definedName>
    <definedName name="_Regression_Int" hidden="1">1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hidden="1">#REF!</definedName>
    <definedName name="_SPL">#REF!</definedName>
    <definedName name="_TOP1">[1]Jan!#REF!</definedName>
    <definedName name="_www1" localSheetId="2" hidden="1">{#N/A,#N/A,FALSE,"schA"}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2" hidden="1">#REF!</definedName>
    <definedName name="a" hidden="1">#REF!</definedName>
    <definedName name="A_36">#REF!</definedName>
    <definedName name="ABSTRACT">#REF!</definedName>
    <definedName name="Access_Button1" hidden="1">"Headcount_Workbook_Schedules_List"</definedName>
    <definedName name="AccessDatabase" hidden="1">"I:\COMTREL\FINICLE\TradeSummary.mdb"</definedName>
    <definedName name="Acct108364">'[9]Func Study'!#REF!</definedName>
    <definedName name="Acct108364S">'[9]Func Study'!#REF!</definedName>
    <definedName name="Acct108D_S">[10]FuncStudy!$F$2067</definedName>
    <definedName name="Acct108D00S">[10]FuncStudy!$F$2059</definedName>
    <definedName name="Acct108DSS">[10]FuncStudy!$F$2063</definedName>
    <definedName name="Acct151SE">[11]Misc!#REF!</definedName>
    <definedName name="Acct154SNPP">'[12]Functional Study'!$H$2034</definedName>
    <definedName name="Acct200DGP">'[13]Functional Study'!#REF!</definedName>
    <definedName name="Acct228.42TROJD">'[14]Func Study'!#REF!</definedName>
    <definedName name="ACCT2281">[10]FuncStudy!$F$1848</definedName>
    <definedName name="Acct2281SO">'[15]Func Study'!$H$2190</definedName>
    <definedName name="Acct2282">[10]FuncStudy!$F$1852</definedName>
    <definedName name="Acct2283">[10]FuncStudy!$F$1857</definedName>
    <definedName name="Acct2283S">[10]FuncStudy!$F$1861</definedName>
    <definedName name="Acct2283SO">'[15]Func Study'!$H$2198</definedName>
    <definedName name="Acct22841SE">'[12]Functional Study'!$H$2155</definedName>
    <definedName name="Acct22842">[10]FuncStudy!$F$1870</definedName>
    <definedName name="Acct22842TROJD">'[14]Func Study'!#REF!</definedName>
    <definedName name="Acct228SO">'[15]Func Study'!$H$2194</definedName>
    <definedName name="ACCT25398">[10]FuncStudy!$F$1882</definedName>
    <definedName name="Acct25399">[10]FuncStudy!$F$1889</definedName>
    <definedName name="Acct254">[10]FuncStudy!$F$1866</definedName>
    <definedName name="ACCT254SO">'[12]Functional Study'!$H$2151</definedName>
    <definedName name="Acct282DITBAL">[10]FuncStudy!$F$1914</definedName>
    <definedName name="Acct282SGP">'[12]Functional Study'!#REF!</definedName>
    <definedName name="Acct350">'[15]Func Study'!$H$1628</definedName>
    <definedName name="Acct352">'[15]Func Study'!$H$1635</definedName>
    <definedName name="Acct353">'[15]Func Study'!$H$1641</definedName>
    <definedName name="Acct354">'[15]Func Study'!$H$1647</definedName>
    <definedName name="Acct355">'[15]Func Study'!$H$1654</definedName>
    <definedName name="Acct356">'[15]Func Study'!$H$1660</definedName>
    <definedName name="Acct357">'[15]Func Study'!$H$1666</definedName>
    <definedName name="Acct358">'[15]Func Study'!$H$1672</definedName>
    <definedName name="Acct359">'[15]Func Study'!$H$1678</definedName>
    <definedName name="Acct360">'[15]Func Study'!$H$1698</definedName>
    <definedName name="Acct361">'[15]Func Study'!$H$1704</definedName>
    <definedName name="Acct362">'[15]Func Study'!$H$1710</definedName>
    <definedName name="Acct364">'[15]Func Study'!$H$1717</definedName>
    <definedName name="Acct365">'[15]Func Study'!$H$1724</definedName>
    <definedName name="Acct366">'[15]Func Study'!$H$1731</definedName>
    <definedName name="Acct367">'[15]Func Study'!$H$1738</definedName>
    <definedName name="Acct368">'[15]Func Study'!$H$1744</definedName>
    <definedName name="Acct369">'[15]Func Study'!$H$1751</definedName>
    <definedName name="Acct370">'[15]Func Study'!$H$1762</definedName>
    <definedName name="Acct371">'[15]Func Study'!$H$1769</definedName>
    <definedName name="Acct371___Demand__Primary">'[13]Functional Study'!$I$1518</definedName>
    <definedName name="Acct372">'[15]Func Study'!$H$1776</definedName>
    <definedName name="Acct372A">'[15]Func Study'!$H$1775</definedName>
    <definedName name="Acct372DP">'[15]Func Study'!$H$1773</definedName>
    <definedName name="Acct372DS">'[15]Func Study'!$H$1774</definedName>
    <definedName name="Acct373">'[15]Func Study'!$H$1782</definedName>
    <definedName name="Acct403HPSG">[11]Misc!#REF!</definedName>
    <definedName name="Acct41011">'[16]Functional Study'!#REF!</definedName>
    <definedName name="Acct41011BADDEBT">'[16]Functional Study'!#REF!</definedName>
    <definedName name="Acct41011DITEXP">'[16]Functional Study'!#REF!</definedName>
    <definedName name="Acct41011S">'[16]Functional Study'!#REF!</definedName>
    <definedName name="Acct41011SE">'[16]Functional Study'!#REF!</definedName>
    <definedName name="Acct41011SG1">'[16]Functional Study'!#REF!</definedName>
    <definedName name="Acct41011SG2">'[16]Functional Study'!#REF!</definedName>
    <definedName name="ACCT41011SGCT">'[16]Functional Study'!#REF!</definedName>
    <definedName name="Acct41011SGPP">'[16]Functional Study'!#REF!</definedName>
    <definedName name="Acct41011SNP">'[16]Functional Study'!#REF!</definedName>
    <definedName name="ACCT41011SNPD">'[16]Functional Study'!#REF!</definedName>
    <definedName name="Acct41011SO">'[16]Functional Study'!#REF!</definedName>
    <definedName name="Acct41011TROJP">'[16]Functional Study'!#REF!</definedName>
    <definedName name="Acct41111">'[16]Functional Study'!#REF!</definedName>
    <definedName name="Acct41111BADDEBT">'[16]Functional Study'!#REF!</definedName>
    <definedName name="Acct41111DITEXP">'[16]Functional Study'!#REF!</definedName>
    <definedName name="Acct41111S">'[16]Functional Study'!#REF!</definedName>
    <definedName name="Acct41111SE">'[16]Functional Study'!#REF!</definedName>
    <definedName name="Acct41111SG1">'[16]Functional Study'!#REF!</definedName>
    <definedName name="Acct41111SG2">'[16]Functional Study'!#REF!</definedName>
    <definedName name="Acct41111SG3">'[16]Functional Study'!#REF!</definedName>
    <definedName name="Acct41111SGPP">'[16]Functional Study'!#REF!</definedName>
    <definedName name="Acct41111SNP">'[16]Functional Study'!#REF!</definedName>
    <definedName name="Acct41111SNTP">'[16]Functional Study'!#REF!</definedName>
    <definedName name="Acct41111SO">'[16]Functional Study'!#REF!</definedName>
    <definedName name="Acct41111TROJP">'[16]Functional Study'!#REF!</definedName>
    <definedName name="Acct411BADDEBT">'[16]Functional Study'!#REF!</definedName>
    <definedName name="Acct411DGP">'[16]Functional Study'!#REF!</definedName>
    <definedName name="Acct411DGU">'[16]Functional Study'!#REF!</definedName>
    <definedName name="Acct411DITEXP">'[16]Functional Study'!#REF!</definedName>
    <definedName name="Acct411DNPP">'[16]Functional Study'!#REF!</definedName>
    <definedName name="Acct411DNPTP">'[16]Functional Study'!#REF!</definedName>
    <definedName name="Acct411S">'[16]Functional Study'!#REF!</definedName>
    <definedName name="Acct411SE">'[16]Functional Study'!#REF!</definedName>
    <definedName name="Acct411SG">'[16]Functional Study'!#REF!</definedName>
    <definedName name="Acct411SGPP">'[16]Functional Study'!#REF!</definedName>
    <definedName name="Acct411SO">'[16]Functional Study'!#REF!</definedName>
    <definedName name="Acct411TROJP">'[16]Functional Study'!#REF!</definedName>
    <definedName name="Acct444S">[10]FuncStudy!$F$105</definedName>
    <definedName name="Acct447">'[12]Functional Study'!$H$288</definedName>
    <definedName name="Acct447DGU">'[14]Func Study'!#REF!</definedName>
    <definedName name="Acct448">'[12]Functional Study'!$H$276</definedName>
    <definedName name="Acct448S">'[15]Func Study'!$H$274</definedName>
    <definedName name="Acct448SO">'[12]Functional Study'!$H$275</definedName>
    <definedName name="Acct450">'[17]Functional Study'!$I$305</definedName>
    <definedName name="Acct450S">'[15]Func Study'!$H$302</definedName>
    <definedName name="Acct451S">'[15]Func Study'!$H$307</definedName>
    <definedName name="Acct454S">'[15]Func Study'!$H$318</definedName>
    <definedName name="Acct456S">'[15]Func Study'!$H$325</definedName>
    <definedName name="Acct502DNPPSU">[11]Misc!#REF!</definedName>
    <definedName name="Acct510">'[15]Func Study'!#REF!</definedName>
    <definedName name="Acct510DNPPSU">'[15]Func Study'!#REF!</definedName>
    <definedName name="ACCT510JBG">'[15]Func Study'!#REF!</definedName>
    <definedName name="ACCT510SSGCH">'[15]Func Study'!#REF!</definedName>
    <definedName name="ACCT547SSECT">'[13]Functional Study'!#REF!</definedName>
    <definedName name="ACCT548SSGCT">'[13]Functional Study'!#REF!</definedName>
    <definedName name="ACCT557CAGE">'[15]Func Study'!$H$683</definedName>
    <definedName name="Acct557CT">'[15]Func Study'!$H$681</definedName>
    <definedName name="Acct565">'[12]Functional Study'!$H$732</definedName>
    <definedName name="Acct580">'[15]Func Study'!$H$791</definedName>
    <definedName name="Acct581">'[15]Func Study'!$H$796</definedName>
    <definedName name="Acct582">'[15]Func Study'!$H$801</definedName>
    <definedName name="Acct583">'[15]Func Study'!$H$806</definedName>
    <definedName name="Acct584">'[15]Func Study'!$H$811</definedName>
    <definedName name="Acct585">'[15]Func Study'!$H$816</definedName>
    <definedName name="Acct586">'[15]Func Study'!$H$821</definedName>
    <definedName name="Acct587">'[15]Func Study'!$H$826</definedName>
    <definedName name="Acct588">'[15]Func Study'!$H$831</definedName>
    <definedName name="Acct589">'[15]Func Study'!$H$836</definedName>
    <definedName name="Acct590">'[15]Func Study'!$H$841</definedName>
    <definedName name="Acct590DNPD">'[12]Functional Study'!$H$828</definedName>
    <definedName name="Acct590S">'[12]Functional Study'!$H$827</definedName>
    <definedName name="Acct591">'[15]Func Study'!$H$846</definedName>
    <definedName name="Acct592">'[15]Func Study'!$H$851</definedName>
    <definedName name="Acct593">'[15]Func Study'!$H$856</definedName>
    <definedName name="Acct594">'[15]Func Study'!$H$861</definedName>
    <definedName name="Acct595">'[15]Func Study'!$H$866</definedName>
    <definedName name="Acct596">'[15]Func Study'!$H$876</definedName>
    <definedName name="Acct597">'[15]Func Study'!$H$881</definedName>
    <definedName name="Acct598">'[15]Func Study'!$H$886</definedName>
    <definedName name="ACCT904SG">'[18]Functional Study'!#REF!</definedName>
    <definedName name="Acct928RE">[10]FuncStudy!$F$750</definedName>
    <definedName name="AcctAGA">'[15]Func Study'!$H$296</definedName>
    <definedName name="AcctDFAD">'[15]Func Study'!#REF!</definedName>
    <definedName name="AcctDFAP">'[15]Func Study'!#REF!</definedName>
    <definedName name="AcctDFAT">'[15]Func Study'!#REF!</definedName>
    <definedName name="AcctDGU">'[13]Functional Study'!#REF!</definedName>
    <definedName name="AcctOWCDGP">'[13]Functional Study'!#REF!</definedName>
    <definedName name="AcctTable">[19]Variables!$AK$42:$AK$396</definedName>
    <definedName name="AcctTS0">'[15]Func Study'!$H$1686</definedName>
    <definedName name="ActualROE">[11]Misc!$E$59</definedName>
    <definedName name="ActualROR">'[14]G+T+D+R+M'!$H$61</definedName>
    <definedName name="Adjs2avg">[20]Inputs!$L$255:'[20]Inputs'!$T$505</definedName>
    <definedName name="AdjustInput">[21]Inputs!$L$3:$T$998</definedName>
    <definedName name="AdjustSwitch">[21]Variables!$AG$3:$AI$3</definedName>
    <definedName name="ALL">#REF!</definedName>
    <definedName name="all_months">#REF!</definedName>
    <definedName name="anscount" hidden="1">1</definedName>
    <definedName name="APR">[22]Backup!#REF!</definedName>
    <definedName name="APRT">#REF!</definedName>
    <definedName name="AS2DocOpenMode" hidden="1">"AS2DocumentEdit"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>#REF!</definedName>
    <definedName name="AUG">[22]Backup!#REF!</definedName>
    <definedName name="AUGT">#REF!</definedName>
    <definedName name="AverageFactors">[21]UTCR!$AC$22:$AQ$108</definedName>
    <definedName name="AverageFuelCost">'[23]Base NPC'!#REF!</definedName>
    <definedName name="AverageInput">[21]Inputs!$F$3:$I$1719</definedName>
    <definedName name="AvgFactors">[19]Factors!$B$3:$P$99</definedName>
    <definedName name="b" localSheetId="2" hidden="1">{#N/A,#N/A,FALSE,"Coversheet";#N/A,#N/A,FALSE,"QA"}</definedName>
    <definedName name="b" hidden="1">{#N/A,#N/A,FALSE,"Coversheet";#N/A,#N/A,FALSE,"QA"}</definedName>
    <definedName name="B1_Print">#REF!</definedName>
    <definedName name="B2_Print">#REF!</definedName>
    <definedName name="B3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LOCK">#REF!</definedName>
    <definedName name="BLOCKTOP">#REF!</definedName>
    <definedName name="BOOKADJ">#REF!</definedName>
    <definedName name="Bottom">[24]Variance!#REF!</definedName>
    <definedName name="Burn">'[23]Base NPC'!#REF!</definedName>
    <definedName name="calcoutput">'[25]Calcoutput (futures)'!$B$7:$J$128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'[25]OTC Gas Quotes'!$M$2</definedName>
    <definedName name="cap">[26]Readings!$B$2</definedName>
    <definedName name="Capacity">#REF!</definedName>
    <definedName name="CBWorkbookPriority" hidden="1">-2060790043</definedName>
    <definedName name="CCG_Hier">OFFSET('[27]cost center'!$A$1,0,0,COUNTA('[27]cost center'!$A$1:$A$65536),COUNTA('[27]cost center'!$A$1:$IV$1))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[21]Inputs!$J$1</definedName>
    <definedName name="Checksumend">[28]Inputs!$E$1</definedName>
    <definedName name="Classification">'[15]Func Study'!$AB$251</definedName>
    <definedName name="Cntr">[29]Inputs!$N$14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[30]Variables!$AQ$27</definedName>
    <definedName name="Comn">'[11]Summary Table'!$K$21</definedName>
    <definedName name="COMP">#REF!</definedName>
    <definedName name="COMPACTUAL">#REF!</definedName>
    <definedName name="COMPT">#REF!</definedName>
    <definedName name="COMPWEATHER">#REF!</definedName>
    <definedName name="CONTRACTDATA">[31]MarketData!#REF!</definedName>
    <definedName name="contractsymbol">[25]Futures!$B$2:$B$500</definedName>
    <definedName name="ContractTypeDol">#REF!</definedName>
    <definedName name="ContractTypeMWh">#REF!</definedName>
    <definedName name="copy" localSheetId="2" hidden="1">#REF!</definedName>
    <definedName name="copy" hidden="1">#REF!</definedName>
    <definedName name="COSFacVal">[15]Inputs!$R$5</definedName>
    <definedName name="Cost">'[23]Base NPC'!#REF!</definedName>
    <definedName name="CustNames">[32]Codes!$F$1:$H$121</definedName>
    <definedName name="dad">[33]Variables!$H$2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5">[34]DS13!$E$2:$E$103</definedName>
    <definedName name="DATA6">[34]DS13!$F$2:$F$103</definedName>
    <definedName name="_xlnm.Database">#REF!</definedName>
    <definedName name="DataCheck">'[23]Base NPC'!#REF!</definedName>
    <definedName name="DataCheck_Base">#REF!</definedName>
    <definedName name="DataCheck_Delta">#REF!</definedName>
    <definedName name="DataCheck_NPC">'[35](3.8) Base NPC 2014GRC'!#REF!</definedName>
    <definedName name="DATE">[36]Jan!#REF!</definedName>
    <definedName name="dateTable">'[37]on off peak hours'!$C$15:$Z$15</definedName>
    <definedName name="Debt">[30]Variables!$AQ$25</definedName>
    <definedName name="Debt_">'[11]Summary Table'!$K$19</definedName>
    <definedName name="DebtCost">[30]Variables!$AT$25</definedName>
    <definedName name="DEC">[22]Backup!#REF!</definedName>
    <definedName name="DECT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emand">[14]Inputs!$D$8</definedName>
    <definedName name="Demand2">[38]Inputs!$D$11</definedName>
    <definedName name="DFIT" localSheetId="2" hidden="1">{#N/A,#N/A,FALSE,"Coversheet";#N/A,#N/A,FALSE,"QA"}</definedName>
    <definedName name="DFIT" hidden="1">{#N/A,#N/A,FALSE,"Coversheet";#N/A,#N/A,FALSE,"QA"}</definedName>
    <definedName name="Dis">'[15]Func Study'!$AB$250</definedName>
    <definedName name="DisFac">'[15]Func Dist Factor Table'!$A$11:$G$25</definedName>
    <definedName name="DispatchSum">"GRID Thermal Generation!R2C1:R4C2"</definedName>
    <definedName name="Dist_factor">#REF!</definedName>
    <definedName name="DistPeakMethod">[18]Inputs!#REF!</definedName>
    <definedName name="Dollars_Wheeling">'[23]Exhibit 1'!#REF!</definedName>
    <definedName name="dsd" localSheetId="2" hidden="1">[39]Inputs!#REF!</definedName>
    <definedName name="dsd" hidden="1">[39]Inputs!#REF!</definedName>
    <definedName name="DUDE" localSheetId="2" hidden="1">#REF!</definedName>
    <definedName name="DUDE" hidden="1">#REF!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ndDate">#REF!</definedName>
    <definedName name="energy">[26]Readings!$B$3</definedName>
    <definedName name="Engy">[14]Inputs!$D$9</definedName>
    <definedName name="Engy2">[38]Inputs!$D$12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Exchange_Rates___Bloomberg">[25]MarketData!$J$1</definedName>
    <definedName name="ExchangeMWh">'[23]Base NPC'!#REF!</definedName>
    <definedName name="extra2" localSheetId="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bl1">#REF!</definedName>
    <definedName name="Factor">'[23]Base NPC'!#REF!</definedName>
    <definedName name="Factorck">'[15]COS Factor Table'!$O$15:$O$113</definedName>
    <definedName name="FactorMethod">[21]Variables!$AB$2</definedName>
    <definedName name="FactorType">[19]Variables!$AK$2:$AL$12</definedName>
    <definedName name="FACTP">#REF!</definedName>
    <definedName name="FactSum">'[15]COS Factor Table'!$A$14:$O$113</definedName>
    <definedName name="FallYear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">[22]Backup!#REF!</definedName>
    <definedName name="FEBT">#REF!</definedName>
    <definedName name="Fed_Funds___Bloomberg">[25]MarketData!$A$14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FIX">#REF!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[20]Variables!$D$26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TE">OFFSET([40]FTE!$A$1,0,0,COUNTA([40]FTE!$A$1:$A$65536),12)</definedName>
    <definedName name="Func">'[15]Func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'[15]Func Study'!$AB$250</definedName>
    <definedName name="Gas_Forward_Price_Curve_copy_Instructions_List">'[31]Main Page'!#REF!</definedName>
    <definedName name="GREATER10MW">#REF!</definedName>
    <definedName name="GrossReceipts">[28]Variables!$B$31</definedName>
    <definedName name="GTD_Percents">#REF!</definedName>
    <definedName name="Header">#REF!</definedName>
    <definedName name="HEIGHT">#REF!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enryHub___Nymex">[31]MarketData!#REF!</definedName>
    <definedName name="Hide_Rows">#REF!</definedName>
    <definedName name="Hide_Rows_Recon">#REF!</definedName>
    <definedName name="High_Plan">#REF!</definedName>
    <definedName name="HoursHoliday">'[37]on off peak hours'!$C$16:$Z$20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[10]Inputs!$Y$11</definedName>
    <definedName name="INDADJ">#REF!</definedName>
    <definedName name="INPUT">[41]Summary!#REF!</definedName>
    <definedName name="InputDSTDef">#REF!</definedName>
    <definedName name="Instructions">#REF!</definedName>
    <definedName name="Interest_Rates___Bloomberg">[25]MarketData!$A$1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>#REF!</definedName>
    <definedName name="IRRIGATION">#REF!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N">[22]Backup!#REF!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jjj">[42]Inputs!$N$18</definedName>
    <definedName name="JUL">[22]Backup!#REF!</definedName>
    <definedName name="JULT">#REF!</definedName>
    <definedName name="JUN">[22]Backup!#REF!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[19]Variables!$AK$15</definedName>
    <definedName name="JurisNumber">[19]Variables!$AL$15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stCell">[24]Variance!#REF!</definedName>
    <definedName name="LeadLag">[28]Inputs!#REF!</definedName>
    <definedName name="limcount" hidden="1">1</definedName>
    <definedName name="Line_Ext_Credit">#REF!</definedName>
    <definedName name="LinkCos">'[15]JAM Download'!$K$4</definedName>
    <definedName name="ListOffset" hidden="1">1</definedName>
    <definedName name="LOG">[22]Backup!#REF!</definedName>
    <definedName name="lookup" localSheetId="2" hidden="1">{#N/A,#N/A,FALSE,"Coversheet";#N/A,#N/A,FALSE,"QA"}</definedName>
    <definedName name="lookup" hidden="1">{#N/A,#N/A,FALSE,"Coversheet";#N/A,#N/A,FALSE,"QA"}</definedName>
    <definedName name="LOSS">[22]Backup!#REF!</definedName>
    <definedName name="Low_Plan">#REF!</definedName>
    <definedName name="Macro2">[43]!Macro2</definedName>
    <definedName name="MACTIT">#REF!</definedName>
    <definedName name="MAR">[22]Backup!#REF!</definedName>
    <definedName name="market1">'[25]OTC Gas Quotes'!$E$5</definedName>
    <definedName name="market2">'[25]OTC Gas Quotes'!$F$5</definedName>
    <definedName name="market3">'[25]OTC Gas Quotes'!$G$5</definedName>
    <definedName name="market4">'[25]OTC Gas Quotes'!$H$5</definedName>
    <definedName name="market5">'[25]OTC Gas Quotes'!$I$5</definedName>
    <definedName name="market6">'[25]OTC Gas Quotes'!$J$5</definedName>
    <definedName name="market7">'[25]OTC Gas Quotes'!$K$5</definedName>
    <definedName name="MART">#REF!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[22]Backup!#REF!</definedName>
    <definedName name="MAYT">#REF!</definedName>
    <definedName name="MCtoREV">#REF!</definedName>
    <definedName name="MD_High1">'[24]Master Data'!$A$2</definedName>
    <definedName name="MD_Low1">'[24]Master Data'!$D$29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[14]Inputs!$C$6</definedName>
    <definedName name="MidC">[44]lookup!$C$98:$D$107</definedName>
    <definedName name="Mill">'[23]Base NPC'!#REF!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Btu">'[23]Base NPC'!#REF!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[22]Backup!#REF!</definedName>
    <definedName name="monthlist">[45]Table!$R$2:$S$13</definedName>
    <definedName name="Months">'[23]Base NPC'!#REF!</definedName>
    <definedName name="monthtotals">#REF!</definedName>
    <definedName name="MSPAverageInput">[21]Inputs!#REF!</definedName>
    <definedName name="MSPYearEndInput">[21]Inputs!#REF!</definedName>
    <definedName name="MTKWH">#REF!</definedName>
    <definedName name="MTR_YR3">[46]Variables!$E$14</definedName>
    <definedName name="MTREV">#REF!</definedName>
    <definedName name="MULT">#REF!</definedName>
    <definedName name="MWh">'[23]Base NPC'!#REF!</definedName>
    <definedName name="NameAverageFuelCost">'[23]Base NPC'!#REF!</definedName>
    <definedName name="NameBurn">'[23]Base NPC'!#REF!</definedName>
    <definedName name="NameFactor">'[23]Base NPC'!#REF!</definedName>
    <definedName name="NameMill">'[23]Base NPC'!#REF!</definedName>
    <definedName name="NameMMBtu">'[23]Base NPC'!#REF!</definedName>
    <definedName name="NamePeak">'[23]Base NPC'!#REF!</definedName>
    <definedName name="NameTable">#REF!</definedName>
    <definedName name="Net_to_Gross_Factor">[15]Inputs!$G$8</definedName>
    <definedName name="NetLagDays">[10]Inputs!$H$23</definedName>
    <definedName name="NetToGross">[20]Variables!$D$23</definedName>
    <definedName name="new" localSheetId="2" hidden="1">{#N/A,#N/A,FALSE,"Summ";#N/A,#N/A,FALSE,"General"}</definedName>
    <definedName name="new" hidden="1">{#N/A,#N/A,FALSE,"Summ";#N/A,#N/A,FALSE,"General"}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[47]Inputs!$N$24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[22]Backup!#REF!</definedName>
    <definedName name="NOVT">#REF!</definedName>
    <definedName name="NPC">[18]Inputs!$N$18</definedName>
    <definedName name="NUM">#REF!</definedName>
    <definedName name="NymexFutures">[25]Futures!$A$2:$J$500</definedName>
    <definedName name="NymexOptions">[25]Options!$A$2:$K$3000</definedName>
    <definedName name="OCT">[22]Backup!#REF!</definedName>
    <definedName name="OCTT">#REF!</definedName>
    <definedName name="OH">[10]Inputs!$D$24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'[48]Dist Misc'!$F$120</definedName>
    <definedName name="OptionsTable">[25]Options!$A$1:$P$3000</definedName>
    <definedName name="OR_305_12mo_endg_200203">#REF!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30">#REF!</definedName>
    <definedName name="Page31">#REF!</definedName>
    <definedName name="Page4">#REF!</definedName>
    <definedName name="Page43">'[49]Demand Factors'!#REF!</definedName>
    <definedName name="Page44">'[49]Demand Factors'!#REF!</definedName>
    <definedName name="Page45">'[49]Demand Factors'!#REF!</definedName>
    <definedName name="Page46">'[49]Energy Factor'!#REF!</definedName>
    <definedName name="Page47">'[49]Energy Factor'!#REF!</definedName>
    <definedName name="Page48">'[49]Energy Factor'!#REF!</definedName>
    <definedName name="Page5">#REF!</definedName>
    <definedName name="Page6">#REF!</definedName>
    <definedName name="Page62">[50]TransInvest!#REF!</definedName>
    <definedName name="Page63">'[49]Energy Factor'!#REF!</definedName>
    <definedName name="Page64">'[49]Energy Factor'!#REF!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>'[51]1993'!#REF!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_Lookup">'[23]Exhibit 1'!#REF!</definedName>
    <definedName name="Peak">'[23]Base NPC'!#REF!</definedName>
    <definedName name="PeakMethod">[14]Inputs!$T$5</definedName>
    <definedName name="Period2">[12]Inputs!$C$5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>#REF!</definedName>
    <definedName name="PMAC">[22]Backup!#REF!</definedName>
    <definedName name="PostDE">[28]Variables!#REF!</definedName>
    <definedName name="PostDG">[28]Variables!#REF!</definedName>
    <definedName name="PreDG">[28]Variables!#REF!</definedName>
    <definedName name="Pref">[30]Variables!$AQ$26</definedName>
    <definedName name="Pref_">'[11]Summary Table'!$K$20</definedName>
    <definedName name="PrefCost">[30]Variables!$AT$26</definedName>
    <definedName name="PRESENT">#REF!</definedName>
    <definedName name="PRICCHNG">#REF!</definedName>
    <definedName name="PricingInfo" localSheetId="2" hidden="1">[3]Inputs!#REF!</definedName>
    <definedName name="PricingInfo" hidden="1">[3]Inputs!#REF!</definedName>
    <definedName name="_xlnm.Print_Area" localSheetId="0">'Attachment A'!$A$1:$K$50</definedName>
    <definedName name="_xlnm.Print_Area" localSheetId="1">'Attachment B'!$A$1:$AA$47</definedName>
    <definedName name="_xlnm.Print_Area" localSheetId="2">'Attachment C'!$A$1:$U$95</definedName>
    <definedName name="_xlnm.Print_Area">#REF!</definedName>
    <definedName name="_xlnm.Print_Titles" localSheetId="1">'Attachment B'!$A:$C</definedName>
    <definedName name="_xlnm.Print_Titles" localSheetId="2">'Attachment C'!$A:$C</definedName>
    <definedName name="PROPOSED">#REF!</definedName>
    <definedName name="ProRate1">#REF!</definedName>
    <definedName name="PSATable">[52]Hermiston!$A$32:$E$57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s">[44]lookup!$C$21:$D$64</definedName>
    <definedName name="PWORKBACK">#REF!</definedName>
    <definedName name="q" localSheetId="2" hidden="1">{#N/A,#N/A,FALSE,"Coversheet";#N/A,#N/A,FALSE,"QA"}</definedName>
    <definedName name="q" hidden="1">{#N/A,#N/A,FALSE,"Coversheet";#N/A,#N/A,FALSE,"QA"}</definedName>
    <definedName name="QFs">[44]lookup!$C$66:$D$96</definedName>
    <definedName name="qqq" localSheetId="2" hidden="1">{#N/A,#N/A,FALSE,"schA"}</definedName>
    <definedName name="qqq" hidden="1">{#N/A,#N/A,FALSE,"schA"}</definedName>
    <definedName name="Query1">#REF!</definedName>
    <definedName name="RateCd">#REF!</definedName>
    <definedName name="Rates">[53]Codes!$A$1:$C$497</definedName>
    <definedName name="RC_ADJ">#REF!</definedName>
    <definedName name="ReportTimeDef">#REF!</definedName>
    <definedName name="ReportYear">#REF!</definedName>
    <definedName name="RESADJ">#REF!</definedName>
    <definedName name="RESIDENTIAL">#REF!</definedName>
    <definedName name="ResourceSupplier">[20]Variables!$D$28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[53]Codes!$F$2:$G$10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enueTax">[28]Variables!$B$29</definedName>
    <definedName name="RevReqSettle">#REF!</definedName>
    <definedName name="REVVSTRS">#REF!</definedName>
    <definedName name="RISFORM">#REF!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[44]lookup!$C$3:$D$19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ch25Split">[54]Inputs!$N$29</definedName>
    <definedName name="SCH33CUSTS">#REF!</definedName>
    <definedName name="SCH48ADJ">#REF!</definedName>
    <definedName name="SCH98NOR">#REF!</definedName>
    <definedName name="SCHED47">#REF!</definedName>
    <definedName name="Schedule">[18]Inputs!$N$14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[22]Backup!#REF!</definedName>
    <definedName name="SEPT">#REF!</definedName>
    <definedName name="September_2001_305_Detail">#REF!</definedName>
    <definedName name="SERVICES_3">#REF!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apefactortable">'[25]GAS CURVE Engine'!$AW$3:$CB$34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[21]Variables!$AE$32</definedName>
    <definedName name="SITRate">[10]Inputs!$H$20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[24]Variance!#REF!</definedName>
    <definedName name="ST_Top1">[24]Variance!#REF!</definedName>
    <definedName name="ST_Top2">[24]Variance!#REF!</definedName>
    <definedName name="ST_Top3">#REF!</definedName>
    <definedName name="standard1" localSheetId="2" hidden="1">{"YTD-Total",#N/A,FALSE,"Provision"}</definedName>
    <definedName name="standard1" hidden="1">{"YTD-Total",#N/A,FALSE,"Provision"}</definedName>
    <definedName name="START">[1]Jan!#REF!</definedName>
    <definedName name="startDate">#REF!</definedName>
    <definedName name="startmonth">'[25]GAS CURVE Engine'!$N$2</definedName>
    <definedName name="startmonth1">'[25]OTC Gas Quotes'!$L$6</definedName>
    <definedName name="startmonth10">'[25]OTC Gas Quotes'!$L$15</definedName>
    <definedName name="startmonth2">'[25]OTC Gas Quotes'!$L$7</definedName>
    <definedName name="startmonth3">'[25]OTC Gas Quotes'!$L$8</definedName>
    <definedName name="startmonth4">'[25]OTC Gas Quotes'!$L$9</definedName>
    <definedName name="startmonth5">'[25]OTC Gas Quotes'!$L$10</definedName>
    <definedName name="startmonth6">'[25]OTC Gas Quotes'!$L$11</definedName>
    <definedName name="startmonth7">'[25]OTC Gas Quotes'!$L$12</definedName>
    <definedName name="startmonth8">'[25]OTC Gas Quotes'!$L$13</definedName>
    <definedName name="startmonth9">'[25]OTC Gas Quotes'!$L$14</definedName>
    <definedName name="State">[12]Inputs!$C$4</definedName>
    <definedName name="Storage">[44]lookup!$C$109:$D$126</definedName>
    <definedName name="SUM_TAB1">#REF!</definedName>
    <definedName name="SUM_TAB2">#REF!</definedName>
    <definedName name="SUM_TAB3">#REF!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1_Print">#REF!</definedName>
    <definedName name="T2_Print">#REF!</definedName>
    <definedName name="T3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[13]Inputs!$K$19</definedName>
    <definedName name="TargetROR">[14]Inputs!$G$29</definedName>
    <definedName name="TargetROR1">[55]Inputs!$G$30</definedName>
    <definedName name="TDMOD">#REF!</definedName>
    <definedName name="TDROLL">#REF!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[15]Inputs!$C$5</definedName>
    <definedName name="Top">#REF!</definedName>
    <definedName name="TotalRateBase">'[15]G+T+D+R+M'!$H$58</definedName>
    <definedName name="TotTaxRate">[10]Inputs!$H$17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TRANSM_2">[56]Transm2!$A$1:$M$461:'[56]10 Yr FC'!$M$47</definedName>
    <definedName name="u" localSheetId="2" hidden="1">{#N/A,#N/A,FALSE,"Summ";#N/A,#N/A,FALSE,"General"}</definedName>
    <definedName name="u" hidden="1">{#N/A,#N/A,FALSE,"Summ";#N/A,#N/A,FALSE,"General"}</definedName>
    <definedName name="UAACT115S">'[18]Functional Study'!#REF!</definedName>
    <definedName name="UAACT550SGW">[10]FuncStudy!$Y$406</definedName>
    <definedName name="UAACT554SGW">[10]FuncStudy!$Y$428</definedName>
    <definedName name="UAcct103">'[15]Func Study'!$AB$1613</definedName>
    <definedName name="UAcct105Dnpg">'[15]Func Study'!$AB$2010</definedName>
    <definedName name="UAcct105S">'[15]Func Study'!$AB$2005</definedName>
    <definedName name="UAcct105Seu">'[15]Func Study'!$AB$2009</definedName>
    <definedName name="UAcct105SGG">[10]FuncStudy!$Y$1679</definedName>
    <definedName name="UAcct105SGP1">[10]FuncStudy!$Y$1675</definedName>
    <definedName name="UAcct105SGP2">[10]FuncStudy!$Y$1677</definedName>
    <definedName name="UAcct105SGT">[10]FuncStudy!$Y$1676</definedName>
    <definedName name="UAcct105Snppo">'[15]Func Study'!$AB$2008</definedName>
    <definedName name="UAcct105Snpps">'[15]Func Study'!$AB$2006</definedName>
    <definedName name="UAcct105Snpt">'[15]Func Study'!$AB$2007</definedName>
    <definedName name="UAcct1081390">'[15]Func Study'!$AB$2451</definedName>
    <definedName name="UAcct1081390Rcl">'[15]Func Study'!$AB$2450</definedName>
    <definedName name="UAcct1081390Sou">'[12]Functional Study'!$AG$2403</definedName>
    <definedName name="UAcct1081399">'[15]Func Study'!$AB$2459</definedName>
    <definedName name="UAcct1081399Rcl">'[15]Func Study'!$AB$2458</definedName>
    <definedName name="UAcct1081399S">'[12]Functional Study'!$AG$2410</definedName>
    <definedName name="UAcct1081399Sep">'[12]Functional Study'!$AG$2411</definedName>
    <definedName name="UAcct108360">'[15]Func Study'!$AB$2355</definedName>
    <definedName name="UAcct108361">'[15]Func Study'!$AB$2359</definedName>
    <definedName name="UAcct108362">'[15]Func Study'!$AB$2363</definedName>
    <definedName name="UAcct108364">'[15]Func Study'!$AB$2367</definedName>
    <definedName name="UAcct108365">'[15]Func Study'!$AB$2371</definedName>
    <definedName name="UAcct108366">'[15]Func Study'!$AB$2375</definedName>
    <definedName name="UAcct108367">'[15]Func Study'!$AB$2379</definedName>
    <definedName name="UAcct108368">'[15]Func Study'!$AB$2383</definedName>
    <definedName name="UAcct108369">'[15]Func Study'!$AB$2387</definedName>
    <definedName name="UAcct108370">'[15]Func Study'!$AB$2391</definedName>
    <definedName name="UAcct108371">'[15]Func Study'!$AB$2395</definedName>
    <definedName name="UAcct108372">'[15]Func Study'!$AB$2399</definedName>
    <definedName name="UAcct108373">'[15]Func Study'!$AB$2403</definedName>
    <definedName name="UAcct108D">'[15]Func Study'!$AB$2415</definedName>
    <definedName name="UAcct108D00">'[15]Func Study'!$AB$2407</definedName>
    <definedName name="UAcct108Ds">'[15]Func Study'!$AB$2411</definedName>
    <definedName name="UAcct108Ep">'[15]Func Study'!$AB$2327</definedName>
    <definedName name="UAcct108Epsgp">'[13]Functional Study'!#REF!</definedName>
    <definedName name="UAcct108Gpcn">'[15]Func Study'!$AB$2429</definedName>
    <definedName name="UAcct108Gps">'[15]Func Study'!$AB$2425</definedName>
    <definedName name="UAcct108Gpse">'[15]Func Study'!$AB$2431</definedName>
    <definedName name="UAcct108Gpsg">'[15]Func Study'!$AB$2428</definedName>
    <definedName name="UAcct108Gpsgp">'[15]Func Study'!$AB$2426</definedName>
    <definedName name="UAcct108Gpsgu">'[15]Func Study'!$AB$2427</definedName>
    <definedName name="UAcct108Gpso">'[15]Func Study'!$AB$2430</definedName>
    <definedName name="UACCT108GPSSGCH">'[15]Func Study'!$AB$2434</definedName>
    <definedName name="UACCT108GPSSGCT">'[15]Func Study'!$AB$2433</definedName>
    <definedName name="UAcct108Hp">'[15]Func Study'!$AB$2313</definedName>
    <definedName name="UAcct108Hpdgu">'[13]Functional Study'!#REF!</definedName>
    <definedName name="UAcct108Mp">'[15]Func Study'!$AB$2444</definedName>
    <definedName name="UAcct108Np">'[15]Func Study'!$AB$2305</definedName>
    <definedName name="UAcct108Npdgu">'[13]Functional Study'!#REF!</definedName>
    <definedName name="UAcct108Npsgu">'[13]Functional Study'!#REF!</definedName>
    <definedName name="UACCT108NPSSCCT">'[12]Functional Study'!$AG$2276</definedName>
    <definedName name="UAcct108Op">'[15]Func Study'!$AB$2322</definedName>
    <definedName name="UAcct108OpSGW">'[49]Functional Study'!$AG$2274</definedName>
    <definedName name="UACCT108OPSSCCT">'[15]Func Study'!$AB$2321</definedName>
    <definedName name="UAcct108OPSSGCT">[10]FuncStudy!$Y$1984</definedName>
    <definedName name="UAcct108Sp">'[15]Func Study'!$AB$2299</definedName>
    <definedName name="UAcct108Spdgp">'[13]Functional Study'!$AG$2002</definedName>
    <definedName name="UAcct108Spdgu">'[13]Functional Study'!#REF!</definedName>
    <definedName name="UAcct108Spsgp">'[13]Functional Study'!#REF!</definedName>
    <definedName name="UACCT108SPSSGCH">'[15]Func Study'!$AB$2298</definedName>
    <definedName name="UACCT108SSGCH">'[12]Functional Study'!$AG$2390</definedName>
    <definedName name="UACCT108SSGCT">'[12]Functional Study'!$AG$2389</definedName>
    <definedName name="UAcct108Tp">'[15]Func Study'!$AB$2346</definedName>
    <definedName name="UACCT111390">'[12]Functional Study'!$AG$2471</definedName>
    <definedName name="UAcct111Clg">'[15]Func Study'!$AB$2487</definedName>
    <definedName name="UAcct111Clgcn">[10]FuncStudy!$Y$2126</definedName>
    <definedName name="UAcct111Clgsop">[10]FuncStudy!$Y$2129</definedName>
    <definedName name="UAcct111Clgsou">'[15]Func Study'!$AB$2485</definedName>
    <definedName name="UAcct111Clh">'[15]Func Study'!$AB$2493</definedName>
    <definedName name="UAcct111Clhdgu">'[13]Functional Study'!#REF!</definedName>
    <definedName name="UAcct111Cls">'[15]Func Study'!$AB$2478</definedName>
    <definedName name="UAcct111Ipcn">'[15]Func Study'!$AB$2502</definedName>
    <definedName name="UAcct111Ips">'[15]Func Study'!$AB$2497</definedName>
    <definedName name="UAcct111Ipse">'[15]Func Study'!$AB$2500</definedName>
    <definedName name="UAcct111Ipsg">'[15]Func Study'!$AB$2501</definedName>
    <definedName name="UAcct111Ipsgp">'[15]Func Study'!$AB$2498</definedName>
    <definedName name="UAcct111Ipsgu">'[15]Func Study'!$AB$2499</definedName>
    <definedName name="UAcct111Ipso">'[15]Func Study'!$AB$2506</definedName>
    <definedName name="UACCT111IPSSGCH">'[15]Func Study'!$AB$2505</definedName>
    <definedName name="UACCT111IPSSGCT">'[15]Func Study'!$AB$2504</definedName>
    <definedName name="UAcct114">'[15]Func Study'!$AB$2017</definedName>
    <definedName name="UAcct114Dgp">'[13]Functional Study'!#REF!</definedName>
    <definedName name="UACCT115">'[18]Functional Study'!#REF!</definedName>
    <definedName name="UACCT115DGP">'[18]Functional Study'!#REF!</definedName>
    <definedName name="UACCT115SG">'[18]Functional Study'!#REF!</definedName>
    <definedName name="UAcct120">'[15]Func Study'!$AB$2021</definedName>
    <definedName name="UAcct124">'[15]Func Study'!$AB$2026</definedName>
    <definedName name="UAcct141">'[15]Func Study'!$AB$2173</definedName>
    <definedName name="UAcct151">'[15]Func Study'!$AB$2049</definedName>
    <definedName name="UAcct151Se">'[12]Functional Study'!$AG$2000</definedName>
    <definedName name="UACCT151SSECH">'[12]Functional Study'!$AG$2002</definedName>
    <definedName name="Uacct151SSECT">'[15]Func Study'!$AB$2047</definedName>
    <definedName name="UAcct154">'[15]Func Study'!$AB$2083</definedName>
    <definedName name="UAcct154Sg">'[13]Functional Study'!$AG$1795</definedName>
    <definedName name="UAcct154Sg2">'[13]Functional Study'!#REF!</definedName>
    <definedName name="UACCT154SSGCH">'[12]Functional Study'!$AG$2035</definedName>
    <definedName name="Uacct154SSGCT">'[15]Func Study'!$AB$2080</definedName>
    <definedName name="UAcct163">'[15]Func Study'!$AB$2093</definedName>
    <definedName name="UAcct165">'[15]Func Study'!$AB$2108</definedName>
    <definedName name="UAcct165Gps">'[15]Func Study'!$AB$2104</definedName>
    <definedName name="UAcct165Se">[10]FuncStudy!$Y$1769</definedName>
    <definedName name="UAcct182">'[15]Func Study'!$AB$2033</definedName>
    <definedName name="UAcct18222">'[15]Func Study'!$AB$2163</definedName>
    <definedName name="UAcct182M">'[15]Func Study'!$AB$2118</definedName>
    <definedName name="UACCT182MSGCT">'[12]Functional Study'!$AG$2067</definedName>
    <definedName name="UAcct182MSSGCH">'[15]Func Study'!$AB$2113</definedName>
    <definedName name="UAcct182MSSGCT">[10]FuncStudy!$Y$1779</definedName>
    <definedName name="UAcct186">'[15]Func Study'!$AB$2041</definedName>
    <definedName name="UAcct1869">'[15]Func Study'!$AB$2168</definedName>
    <definedName name="UAcct186M">'[15]Func Study'!$AB$2129</definedName>
    <definedName name="UAcct186Mse">[10]FuncStudy!$Y$1789</definedName>
    <definedName name="UAcct186Msg">'[13]Functional Study'!#REF!</definedName>
    <definedName name="UAcct190">'[15]Func Study'!$AB$2243</definedName>
    <definedName name="UAcct190Baddebt">'[15]Func Study'!$AB$2237</definedName>
    <definedName name="Uacct190CN">'[12]Functional Study'!$AG$2183</definedName>
    <definedName name="UAcct190Dop">'[15]Func Study'!$AB$2235</definedName>
    <definedName name="UACCT190IBT">[10]FuncStudy!$Y$1896</definedName>
    <definedName name="UACCT190SSGCT">[10]FuncStudy!$Y$1903</definedName>
    <definedName name="UAcct2281">'[15]Func Study'!$AB$2191</definedName>
    <definedName name="UAcct2282">'[15]Func Study'!$AB$2195</definedName>
    <definedName name="UAcct2283">'[15]Func Study'!$AB$2200</definedName>
    <definedName name="UAcct2283S">[10]FuncStudy!$Y$1861</definedName>
    <definedName name="UAcct22841">'[12]Functional Study'!$AG$2156</definedName>
    <definedName name="UACCT22841SG">'[15]Func Study'!$AB$2205</definedName>
    <definedName name="UAcct22842">'[15]Func Study'!$AB$2211</definedName>
    <definedName name="UAcct22842Trojd">'[14]Func Study'!#REF!</definedName>
    <definedName name="UAcct235">'[15]Func Study'!$AB$2187</definedName>
    <definedName name="UACCT235CN">'[15]Func Study'!$AB$2186</definedName>
    <definedName name="UAcct252">'[15]Func Study'!$AB$2219</definedName>
    <definedName name="UAcct25316">'[15]Func Study'!$AB$2057</definedName>
    <definedName name="UAcct25317">'[15]Func Study'!$AB$2061</definedName>
    <definedName name="UAcct25318">'[15]Func Study'!$AB$2098</definedName>
    <definedName name="UAcct25319">'[15]Func Study'!$AB$2065</definedName>
    <definedName name="uacct25398">'[15]Func Study'!$AB$2222</definedName>
    <definedName name="UACCT25398SE">'[12]Functional Study'!$AG$2171</definedName>
    <definedName name="UAcct25399">'[15]Func Study'!$AB$2230</definedName>
    <definedName name="UACCT254">'[12]Functional Study'!$AG$2152</definedName>
    <definedName name="UACCT254SO">'[15]Func Study'!$AB$2202</definedName>
    <definedName name="UAcct255">'[15]Func Study'!$AB$2284</definedName>
    <definedName name="UAcct281">'[15]Func Study'!$AB$2249</definedName>
    <definedName name="UAcct282">'[15]Func Study'!$AB$2259</definedName>
    <definedName name="UAcct282Cn">'[15]Func Study'!$AB$2256</definedName>
    <definedName name="UAcct282Sgp">'[12]Functional Study'!#REF!</definedName>
    <definedName name="UAcct282So">'[15]Func Study'!$AB$2255</definedName>
    <definedName name="UAcct283">'[15]Func Study'!$AB$2271</definedName>
    <definedName name="UAcct283S">'[12]Functional Study'!$AG$2219</definedName>
    <definedName name="UAcct283So">'[15]Func Study'!$AB$2265</definedName>
    <definedName name="UAcct301S">'[15]Func Study'!$AB$1964</definedName>
    <definedName name="UAcct301Sg">'[15]Func Study'!$AB$1966</definedName>
    <definedName name="UAcct301So">'[15]Func Study'!$AB$1965</definedName>
    <definedName name="UAcct302S">'[15]Func Study'!$AB$1969</definedName>
    <definedName name="UAcct302Sg">'[15]Func Study'!$AB$1970</definedName>
    <definedName name="UAcct302Sgp">'[15]Func Study'!$AB$1971</definedName>
    <definedName name="UAcct302Sgu">'[15]Func Study'!$AB$1972</definedName>
    <definedName name="UAcct303Cn">'[15]Func Study'!$AB$1980</definedName>
    <definedName name="UAcct303S">'[15]Func Study'!$AB$1976</definedName>
    <definedName name="UAcct303Se">'[15]Func Study'!$AB$1979</definedName>
    <definedName name="UAcct303Sg">'[15]Func Study'!$AB$1977</definedName>
    <definedName name="UAcct303Sgp">'[12]Functional Study'!$AG$1937</definedName>
    <definedName name="UAcct303Sgu">'[15]Func Study'!$AB$1981</definedName>
    <definedName name="UAcct303So">'[15]Func Study'!$AB$1978</definedName>
    <definedName name="UACCT303SSGCH">'[15]Func Study'!$AB$1983</definedName>
    <definedName name="UACCT303SSGCT">[10]FuncStudy!$Y$1655</definedName>
    <definedName name="UAcct310">'[15]Func Study'!$AB$1414</definedName>
    <definedName name="UAcct310Dgu">'[13]Functional Study'!#REF!</definedName>
    <definedName name="UAcct310JBG">'[15]Func Study'!$AB$1413</definedName>
    <definedName name="UAcct310sg">'[13]Functional Study'!$AG$1208</definedName>
    <definedName name="UAcct310Sgp">'[13]Functional Study'!#REF!</definedName>
    <definedName name="UACCT310SSCH">'[12]Functional Study'!$AG$1367</definedName>
    <definedName name="uacct310ssgch">[10]FuncStudy!$Y$1151</definedName>
    <definedName name="UAcct311">'[15]Func Study'!$AB$1421</definedName>
    <definedName name="UAcct311Dgu">'[13]Functional Study'!#REF!</definedName>
    <definedName name="UAcct311JBG">'[15]Func Study'!$AB$1420</definedName>
    <definedName name="UAcct311sg">'[13]Functional Study'!$AG$1213</definedName>
    <definedName name="UACCT311SGCH">'[12]Functional Study'!$AG$1374</definedName>
    <definedName name="UAcct311Sgu">'[13]Functional Study'!#REF!</definedName>
    <definedName name="uacct311ssgch">[10]FuncStudy!$Y$1156</definedName>
    <definedName name="UAcct312">'[15]Func Study'!$AB$1428</definedName>
    <definedName name="UAcct312JBG">'[15]Func Study'!$AB$1427</definedName>
    <definedName name="UAcct312S">'[13]Functional Study'!#REF!</definedName>
    <definedName name="UAcct312Sg">'[13]Functional Study'!$AG$1217</definedName>
    <definedName name="UACCT312SGCH">'[12]Functional Study'!$AG$1381</definedName>
    <definedName name="UAcct312Sgu">'[13]Functional Study'!#REF!</definedName>
    <definedName name="uacct312ssgch">[10]FuncStudy!$Y$1161</definedName>
    <definedName name="UAcct314">'[15]Func Study'!$AB$1435</definedName>
    <definedName name="UAcct314JBG">'[15]Func Study'!$AB$1434</definedName>
    <definedName name="UAcct314Sgp">'[13]Functional Study'!$AG$1221</definedName>
    <definedName name="UAcct314Sgu">'[13]Functional Study'!#REF!</definedName>
    <definedName name="UACCT314SSGCH">'[12]Functional Study'!$AG$1388</definedName>
    <definedName name="UAcct315">'[15]Func Study'!$AB$1442</definedName>
    <definedName name="UAcct315JBG">'[15]Func Study'!$AB$1441</definedName>
    <definedName name="UAcct315Sgp">'[13]Functional Study'!$AG$1225</definedName>
    <definedName name="UAcct315Sgu">'[13]Functional Study'!#REF!</definedName>
    <definedName name="UACCT315SSGCH">'[12]Functional Study'!$AG$1395</definedName>
    <definedName name="UAcct316">'[15]Func Study'!$AB$1450</definedName>
    <definedName name="UAcct316JBG">'[15]Func Study'!$AB$1449</definedName>
    <definedName name="UAcct316Sgp">'[13]Functional Study'!$AG$1229</definedName>
    <definedName name="UAcct316Sgu">'[13]Functional Study'!#REF!</definedName>
    <definedName name="UACCT316SSGCH">'[12]Functional Study'!$AG$1402</definedName>
    <definedName name="UAcct320">'[15]Func Study'!$AB$1466</definedName>
    <definedName name="UAcct320Sgp">'[13]Functional Study'!#REF!</definedName>
    <definedName name="UAcct321">'[15]Func Study'!$AB$1471</definedName>
    <definedName name="UAcct321Sgp">'[13]Functional Study'!#REF!</definedName>
    <definedName name="UAcct322">'[15]Func Study'!$AB$1476</definedName>
    <definedName name="UAcct322Sgp">'[13]Functional Study'!#REF!</definedName>
    <definedName name="UAcct323">'[15]Func Study'!$AB$1481</definedName>
    <definedName name="UAcct323Sgp">'[13]Functional Study'!#REF!</definedName>
    <definedName name="UAcct324">'[15]Func Study'!$AB$1486</definedName>
    <definedName name="UAcct324Sgp">'[13]Functional Study'!#REF!</definedName>
    <definedName name="UAcct325">'[15]Func Study'!$AB$1491</definedName>
    <definedName name="UAcct325Sgp">'[13]Functional Study'!#REF!</definedName>
    <definedName name="UAcct33">'[15]Func Study'!$AB$295</definedName>
    <definedName name="UAcct330">'[15]Func Study'!$AB$1508</definedName>
    <definedName name="UAcct331">'[15]Func Study'!$AB$1513</definedName>
    <definedName name="UAcct332">'[15]Func Study'!$AB$1518</definedName>
    <definedName name="UAcct333">'[15]Func Study'!$AB$1523</definedName>
    <definedName name="UAcct334">'[15]Func Study'!$AB$1528</definedName>
    <definedName name="UAcct335">'[15]Func Study'!$AB$1533</definedName>
    <definedName name="UAcct336">'[15]Func Study'!$AB$1539</definedName>
    <definedName name="UAcct33T">[10]FuncStudy!$Y$132</definedName>
    <definedName name="UAcct340">[10]FuncStudy!$Y$1267</definedName>
    <definedName name="UAcct340Dgu">'[15]Func Study'!$AB$1564</definedName>
    <definedName name="UAcct340Sgu">'[15]Func Study'!$AB$1565</definedName>
    <definedName name="UACCT340SGW">'[49]Functional Study'!$AG$1517</definedName>
    <definedName name="UACCT340SSGCT">'[12]Functional Study'!$AG$1518</definedName>
    <definedName name="UAcct341">[10]FuncStudy!$Y$1273</definedName>
    <definedName name="UAcct341Dgu">'[15]Func Study'!$AB$1569</definedName>
    <definedName name="UAcct341Sgu">'[15]Func Study'!$AB$1570</definedName>
    <definedName name="UACCT341SGW">'[49]Functional Study'!$AG$1524</definedName>
    <definedName name="UACCT341SSGCT">'[12]Functional Study'!$AG$1524</definedName>
    <definedName name="UAcct342">[10]FuncStudy!$Y$1278</definedName>
    <definedName name="UAcct342Dgu">'[15]Func Study'!$AB$1574</definedName>
    <definedName name="UAcct342Sgu">'[15]Func Study'!$AB$1575</definedName>
    <definedName name="UACCT342SSGCT">'[12]Functional Study'!$AG$1530</definedName>
    <definedName name="UAcct343">'[15]Func Study'!$AB$1584</definedName>
    <definedName name="UAcct343SGW">'[49]Functional Study'!$AG$1536</definedName>
    <definedName name="UACCT343SSCCT">'[12]Functional Study'!$AG$1537</definedName>
    <definedName name="UAcct344">'[13]Functional Study'!$AG$1354</definedName>
    <definedName name="UAcct344S">'[15]Func Study'!$AB$1587</definedName>
    <definedName name="UAcct344Sgp">'[15]Func Study'!$AB$1588</definedName>
    <definedName name="UAcct344Sgu">'[12]Functional Study'!$AG$1543</definedName>
    <definedName name="UAcct344SGW">'[49]Functional Study'!$AG$1542</definedName>
    <definedName name="UACCT344SSGCT">'[12]Functional Study'!$AG$1544</definedName>
    <definedName name="UAcct345">'[13]Functional Study'!$AG$1359</definedName>
    <definedName name="UAcct345Dgu">'[15]Func Study'!$AB$1594</definedName>
    <definedName name="UAcct345SG">'[13]Functional Study'!$AG$1357</definedName>
    <definedName name="UAcct345Sgu">'[15]Func Study'!$AB$1595</definedName>
    <definedName name="UAcct345SGW">'[49]Functional Study'!$AG$1549</definedName>
    <definedName name="UACCT345SSGCT">'[12]Functional Study'!$AG$1550</definedName>
    <definedName name="UAcct346">'[15]Func Study'!$AB$1601</definedName>
    <definedName name="UACCT346SGW">'[49]Functional Study'!$AG$1555</definedName>
    <definedName name="UAcct350">'[15]Func Study'!$AB$1628</definedName>
    <definedName name="UAcct352">'[15]Func Study'!$AB$1635</definedName>
    <definedName name="UAcct353">'[15]Func Study'!$AB$1641</definedName>
    <definedName name="UAcct354">'[15]Func Study'!$AB$1647</definedName>
    <definedName name="UAcct355">'[15]Func Study'!$AB$1654</definedName>
    <definedName name="UAcct356">'[15]Func Study'!$AB$1660</definedName>
    <definedName name="UAcct357">'[15]Func Study'!$AB$1666</definedName>
    <definedName name="UAcct358">'[15]Func Study'!$AB$1672</definedName>
    <definedName name="UAcct359">'[15]Func Study'!$AB$1678</definedName>
    <definedName name="UAcct360">'[15]Func Study'!$AB$1698</definedName>
    <definedName name="UAcct361">'[15]Func Study'!$AB$1704</definedName>
    <definedName name="UAcct362">'[15]Func Study'!$AB$1710</definedName>
    <definedName name="UAcct368">'[15]Func Study'!$AB$1744</definedName>
    <definedName name="UAcct369">'[15]Func Study'!$AB$1751</definedName>
    <definedName name="UAcct369Cug">'[49]Functional Study'!#REF!</definedName>
    <definedName name="UAcct370">'[15]Func Study'!$AB$1762</definedName>
    <definedName name="UAcct372A">'[15]Func Study'!$AB$1775</definedName>
    <definedName name="UAcct372Dp">'[15]Func Study'!$AB$1773</definedName>
    <definedName name="UAcct372Ds">'[15]Func Study'!$AB$1774</definedName>
    <definedName name="UAcct373">'[15]Func Study'!$AB$1782</definedName>
    <definedName name="UAcct389Cn">'[15]Func Study'!$AB$1800</definedName>
    <definedName name="UAcct389S">'[15]Func Study'!$AB$1799</definedName>
    <definedName name="UAcct389Sg">'[15]Func Study'!$AB$1802</definedName>
    <definedName name="UAcct389Sgu">'[15]Func Study'!$AB$1801</definedName>
    <definedName name="UAcct389So">'[15]Func Study'!$AB$1803</definedName>
    <definedName name="UAcct390Cn">'[15]Func Study'!$AB$1810</definedName>
    <definedName name="UAcct390JBG">'[15]Func Study'!$AB$1812</definedName>
    <definedName name="UAcct390L">'[15]Func Study'!$AB$1927</definedName>
    <definedName name="UACCT390LRCL">'[15]Func Study'!$AB$1929</definedName>
    <definedName name="UACCT390LS">[10]FuncStudy!$Y$1602</definedName>
    <definedName name="UAcct390LSG">[10]FuncStudy!$Y$1603</definedName>
    <definedName name="UAcct390LSO">[10]FuncStudy!$Y$1604</definedName>
    <definedName name="UAcct390S">'[15]Func Study'!$AB$1807</definedName>
    <definedName name="UAcct390Sgp">'[15]Func Study'!$AB$1808</definedName>
    <definedName name="UAcct390Sgu">'[15]Func Study'!$AB$1809</definedName>
    <definedName name="UAcct390Sop">'[15]Func Study'!$AB$1811</definedName>
    <definedName name="UAcct390Sou">'[15]Func Study'!$AB$1813</definedName>
    <definedName name="UAcct391Cn">'[15]Func Study'!$AB$1820</definedName>
    <definedName name="UACCT391JBE">'[15]Func Study'!$AB$1825</definedName>
    <definedName name="UAcct391S">'[15]Func Study'!$AB$1817</definedName>
    <definedName name="UAcct391Se">'[12]Functional Study'!$AG$1779</definedName>
    <definedName name="UAcct391Sg">'[15]Func Study'!$AB$1821</definedName>
    <definedName name="UAcct391Sgp">'[15]Func Study'!$AB$1818</definedName>
    <definedName name="UAcct391Sgu">'[15]Func Study'!$AB$1819</definedName>
    <definedName name="UAcct391So">'[15]Func Study'!$AB$1823</definedName>
    <definedName name="UACCT391SSGCH">'[15]Func Study'!$AB$1824</definedName>
    <definedName name="UACCT391SSGCT">'[12]Functional Study'!$AG$1782</definedName>
    <definedName name="UAcct392Cn">'[15]Func Study'!$AB$1832</definedName>
    <definedName name="UAcct392L">'[15]Func Study'!$AB$1935</definedName>
    <definedName name="UAcct392Lrcl">'[15]Func Study'!$AB$1937</definedName>
    <definedName name="UAcct392S">'[15]Func Study'!$AB$1829</definedName>
    <definedName name="UAcct392Se">'[15]Func Study'!$AB$1834</definedName>
    <definedName name="UAcct392Sg">'[15]Func Study'!$AB$1831</definedName>
    <definedName name="UAcct392Sgp">'[15]Func Study'!$AB$1835</definedName>
    <definedName name="UAcct392Sgu">'[15]Func Study'!$AB$1833</definedName>
    <definedName name="UAcct392So">'[15]Func Study'!$AB$1830</definedName>
    <definedName name="UACCT392SSGCH">'[15]Func Study'!$AB$1836</definedName>
    <definedName name="UACCT392SSGCT">'[12]Functional Study'!$AG$1794</definedName>
    <definedName name="UAcct393S">'[15]Func Study'!$AB$1841</definedName>
    <definedName name="UAcct393Sg">'[15]Func Study'!$AB$1845</definedName>
    <definedName name="UAcct393Sgp">'[15]Func Study'!$AB$1842</definedName>
    <definedName name="UAcct393Sgu">'[15]Func Study'!$AB$1843</definedName>
    <definedName name="UAcct393So">'[15]Func Study'!$AB$1844</definedName>
    <definedName name="UACCT393SSGCT">'[15]Func Study'!$AB$1846</definedName>
    <definedName name="UAcct394S">'[15]Func Study'!$AB$1850</definedName>
    <definedName name="UAcct394Se">'[15]Func Study'!$AB$1854</definedName>
    <definedName name="UAcct394Sg">'[15]Func Study'!$AB$1855</definedName>
    <definedName name="UAcct394Sgp">'[15]Func Study'!$AB$1851</definedName>
    <definedName name="UAcct394Sgu">'[15]Func Study'!$AB$1852</definedName>
    <definedName name="UAcct394So">'[15]Func Study'!$AB$1853</definedName>
    <definedName name="UACCT394SSGCH">'[15]Func Study'!$AB$1856</definedName>
    <definedName name="UACCT394SSGCT">'[12]Functional Study'!$AG$1814</definedName>
    <definedName name="UAcct395S">'[15]Func Study'!$AB$1861</definedName>
    <definedName name="UAcct395Se">'[15]Func Study'!$AB$1865</definedName>
    <definedName name="UAcct395Sg">'[15]Func Study'!$AB$1866</definedName>
    <definedName name="UAcct395Sgp">'[15]Func Study'!$AB$1862</definedName>
    <definedName name="UAcct395Sgu">'[15]Func Study'!$AB$1863</definedName>
    <definedName name="UAcct395So">'[15]Func Study'!$AB$1864</definedName>
    <definedName name="UACCT395SSGCH">'[15]Func Study'!$AB$1867</definedName>
    <definedName name="UACCT395SSGCT">'[12]Functional Study'!$AG$1825</definedName>
    <definedName name="UAcct396S">'[15]Func Study'!$AB$1872</definedName>
    <definedName name="UAcct396Se">'[15]Func Study'!$AB$1877</definedName>
    <definedName name="UAcct396Sg">'[15]Func Study'!$AB$1874</definedName>
    <definedName name="UAcct396Sgp">'[15]Func Study'!$AB$1873</definedName>
    <definedName name="UAcct396Sgu">'[15]Func Study'!$AB$1876</definedName>
    <definedName name="UAcct396So">'[15]Func Study'!$AB$1875</definedName>
    <definedName name="UACCT396SSGCH">'[15]Func Study'!$AB$1879</definedName>
    <definedName name="UACCT396SSGCT">'[15]Func Study'!$AB$1878</definedName>
    <definedName name="UAcct397Cn">'[15]Func Study'!$AB$1890</definedName>
    <definedName name="UAcct397JBG">'[15]Func Study'!$AB$1893</definedName>
    <definedName name="UAcct397S">'[15]Func Study'!$AB$1886</definedName>
    <definedName name="UAcct397Se">'[15]Func Study'!$AB$1892</definedName>
    <definedName name="UAcct397Sg">'[15]Func Study'!$AB$1891</definedName>
    <definedName name="UAcct397Sgp">'[15]Func Study'!$AB$1887</definedName>
    <definedName name="UAcct397Sgu">'[15]Func Study'!$AB$1888</definedName>
    <definedName name="UAcct397So">'[15]Func Study'!$AB$1889</definedName>
    <definedName name="UACCT397SSGCH">'[12]Functional Study'!$AG$1850</definedName>
    <definedName name="UACCT397SSGCT">'[12]Functional Study'!$AG$1851</definedName>
    <definedName name="UAcct398Cn">'[15]Func Study'!$AB$1902</definedName>
    <definedName name="UAcct398S">'[15]Func Study'!$AB$1899</definedName>
    <definedName name="UAcct398Se">'[15]Func Study'!$AB$1904</definedName>
    <definedName name="UAcct398Sg">'[15]Func Study'!$AB$1905</definedName>
    <definedName name="UAcct398Sgp">'[15]Func Study'!$AB$1900</definedName>
    <definedName name="UAcct398Sgu">'[15]Func Study'!$AB$1901</definedName>
    <definedName name="UAcct398So">'[15]Func Study'!$AB$1903</definedName>
    <definedName name="UACCT398SSGCT">'[15]Func Study'!$AB$1906</definedName>
    <definedName name="UAcct399">'[15]Func Study'!$AB$1913</definedName>
    <definedName name="UAcct399G">'[15]Func Study'!$AB$1955</definedName>
    <definedName name="UAcct399L">'[15]Func Study'!$AB$1917</definedName>
    <definedName name="UAcct399Lrcl">'[15]Func Study'!$AB$1919</definedName>
    <definedName name="UAcct403360">'[15]Func Study'!$AB$1090</definedName>
    <definedName name="UAcct403361">'[15]Func Study'!$AB$1091</definedName>
    <definedName name="UAcct403362">'[15]Func Study'!$AB$1092</definedName>
    <definedName name="UAcct403363">'[12]Functional Study'!$AG$1076</definedName>
    <definedName name="UAcct403364">'[15]Func Study'!$AB$1094</definedName>
    <definedName name="UAcct403365">'[15]Func Study'!$AB$1095</definedName>
    <definedName name="UAcct403366">'[15]Func Study'!$AB$1096</definedName>
    <definedName name="UAcct403367">'[15]Func Study'!$AB$1097</definedName>
    <definedName name="UAcct403368">'[15]Func Study'!$AB$1098</definedName>
    <definedName name="UAcct403369">'[15]Func Study'!$AB$1099</definedName>
    <definedName name="UAcct403370">'[15]Func Study'!$AB$1100</definedName>
    <definedName name="UAcct403371">'[15]Func Study'!$AB$1101</definedName>
    <definedName name="UAcct403372">'[15]Func Study'!$AB$1102</definedName>
    <definedName name="UAcct403373">'[15]Func Study'!$AB$1103</definedName>
    <definedName name="UAcct403Ep">'[15]Func Study'!$AB$1130</definedName>
    <definedName name="UAcct403Epsg">'[13]Functional Study'!#REF!</definedName>
    <definedName name="UAcct403Gpcn">'[15]Func Study'!$AB$1111</definedName>
    <definedName name="UAcct403GPDGP">'[15]Func Study'!$AB$1108</definedName>
    <definedName name="UAcct403GPDGU">'[15]Func Study'!$AB$1109</definedName>
    <definedName name="UAcct403GPJBG">'[15]Func Study'!$AB$1115</definedName>
    <definedName name="UAcct403Gps">'[15]Func Study'!$AB$1107</definedName>
    <definedName name="UAcct403Gpse">'[12]Functional Study'!$AG$1093</definedName>
    <definedName name="UAcct403Gpseu">[10]FuncStudy!$Y$828</definedName>
    <definedName name="UAcct403Gpsg">'[15]Func Study'!$AB$1112</definedName>
    <definedName name="UACCT403gpsg1">'[13]Functional Study'!$AG$991</definedName>
    <definedName name="UAcct403Gpsgp">'[12]Functional Study'!$AG$1091</definedName>
    <definedName name="UAcct403Gpsgu">'[12]Functional Study'!$AG$1092</definedName>
    <definedName name="UAcct403Gpso">'[15]Func Study'!$AB$1113</definedName>
    <definedName name="uacct403gpssgch">[10]FuncStudy!$Y$833</definedName>
    <definedName name="UACCT403GPSSGCT">'[12]Functional Study'!$AG$1097</definedName>
    <definedName name="UAcct403Gv0">'[15]Func Study'!$AB$1121</definedName>
    <definedName name="UAcct403Hp">'[15]Func Study'!$AB$1072</definedName>
    <definedName name="UAcct403Hpdgu">'[13]Functional Study'!#REF!</definedName>
    <definedName name="UACCT403JBE">'[15]Func Study'!$AB$1116</definedName>
    <definedName name="UAcct403Mp">'[15]Func Study'!$AB$1125</definedName>
    <definedName name="UAcct403Np">'[15]Func Study'!$AB$1065</definedName>
    <definedName name="UAcct403Op">'[15]Func Study'!$AB$1080</definedName>
    <definedName name="UAcct403OPCAGE">'[15]Func Study'!$AB$1078</definedName>
    <definedName name="UAcct403Opsgp">'[12]Functional Study'!$AG$1060</definedName>
    <definedName name="UAcct403Opsgu">'[12]Functional Study'!$AG$1061</definedName>
    <definedName name="uacct403opsgw">'[49]Functional Study'!$AG$1063</definedName>
    <definedName name="uacct403opssgch">'[12]Functional Study'!$AG$1063</definedName>
    <definedName name="uacct403opssgct">'[12]Functional Study'!$AG$1062</definedName>
    <definedName name="uacct403sgw">[10]FuncStudy!$Y$799</definedName>
    <definedName name="UAcct403Sp">'[15]Func Study'!$AB$1061</definedName>
    <definedName name="uacct403spdg">'[12]Functional Study'!$AG$1046</definedName>
    <definedName name="uacct403spdgp">[10]FuncStudy!$Y$780</definedName>
    <definedName name="uacct403spdgu">[10]FuncStudy!$Y$781</definedName>
    <definedName name="UAcct403SPJBG">'[15]Func Study'!$AB$1058</definedName>
    <definedName name="uacct403spsg">[10]FuncStudy!$Y$782</definedName>
    <definedName name="UAcct403Spsgp">'[12]Functional Study'!$AG$1043</definedName>
    <definedName name="UAcct403Spsgu">'[12]Functional Study'!$AG$1044</definedName>
    <definedName name="UACCT403SPSSGCH">'[12]Functional Study'!$AG$1045</definedName>
    <definedName name="uacct403ssgch">'[12]Functional Study'!$AG$1098</definedName>
    <definedName name="UAcct403Tp">'[15]Func Study'!$AB$1087</definedName>
    <definedName name="UAcct403Tpsgu">'[13]Functional Study'!#REF!</definedName>
    <definedName name="UAcct404330">'[15]Func Study'!$AB$1177</definedName>
    <definedName name="UAcct404330Dgu">'[13]Functional Study'!#REF!</definedName>
    <definedName name="UAcct404Clg">'[12]Functional Study'!$AG$1127</definedName>
    <definedName name="UAcct404Clgsop">'[12]Functional Study'!$AG$1125</definedName>
    <definedName name="UAcct404Clgsou">'[12]Functional Study'!$AG$1123</definedName>
    <definedName name="UAcct404Cls">'[12]Functional Study'!$AG$1132</definedName>
    <definedName name="UACCT404GP">'[15]Func Study'!$AB$1146</definedName>
    <definedName name="UACCT404GPCN">'[15]Func Study'!$AB$1143</definedName>
    <definedName name="UACCT404GPSO">'[15]Func Study'!$AB$1141</definedName>
    <definedName name="UAcct404Ipcn">'[15]Func Study'!$AB$1158</definedName>
    <definedName name="UACCT404IPDGU">[10]FuncStudy!$Y$870</definedName>
    <definedName name="UACCT404IPIDGU">'[12]Functional Study'!$AG$1143</definedName>
    <definedName name="UAcct404IPJBG">'[15]Func Study'!$AB$1163</definedName>
    <definedName name="UAcct404Ips">'[15]Func Study'!$AB$1154</definedName>
    <definedName name="UAcct404Ipse">'[15]Func Study'!$AB$1155</definedName>
    <definedName name="UAcct404Ipsg">'[15]Func Study'!$AB$1156</definedName>
    <definedName name="UAcct404Ipsg1">'[15]Func Study'!$AB$1159</definedName>
    <definedName name="UAcct404Ipsg2">'[15]Func Study'!$AB$1160</definedName>
    <definedName name="UACCT404IPSGP">[10]FuncStudy!$Y$869</definedName>
    <definedName name="UAcct404Ipso">'[15]Func Study'!$AB$1157</definedName>
    <definedName name="UACCT404IPSSGCH">'[12]Functional Study'!$AG$1142</definedName>
    <definedName name="UACCT404IPSSGCT">'[12]Functional Study'!$AG$1141</definedName>
    <definedName name="UAcct404M">'[15]Func Study'!$AB$1168</definedName>
    <definedName name="UAcct404O">[10]FuncStudy!$Y$876</definedName>
    <definedName name="UACCT404OP">'[15]Func Study'!$AB$1172</definedName>
    <definedName name="UACCT404SP">'[15]Func Study'!$AB$1151</definedName>
    <definedName name="UAcct405">'[15]Func Study'!$AB$1185</definedName>
    <definedName name="UAcct406">'[15]Func Study'!$AB$1193</definedName>
    <definedName name="UAcct406Dgp">'[13]Functional Study'!#REF!</definedName>
    <definedName name="UAcct406Dgu">'[13]Functional Study'!#REF!</definedName>
    <definedName name="UAcct407">'[15]Func Study'!$AB$1202</definedName>
    <definedName name="UAcct407Sgp">'[13]Functional Study'!#REF!</definedName>
    <definedName name="UAcct408">'[15]Func Study'!$AB$1221</definedName>
    <definedName name="UAcct408S">'[15]Func Study'!$AB$1213</definedName>
    <definedName name="UAcct40910FITOther">[10]FuncStudy!$Y$1136</definedName>
    <definedName name="UAcct40910FitPMI">[10]FuncStudy!$Y$1134</definedName>
    <definedName name="UAcct40910FITPTC">[10]FuncStudy!$Y$1135</definedName>
    <definedName name="UAcct40910FITSitus">[10]FuncStudy!$Y$1137</definedName>
    <definedName name="UAcct40911Dgu">[10]FuncStudy!$Y$1104</definedName>
    <definedName name="UAcct41010">'[15]Func Study'!$AB$1294</definedName>
    <definedName name="UAcct41011">'[15]Func Study'!$AB$1309</definedName>
    <definedName name="UACCT41020">'[16]Functional Study'!#REF!</definedName>
    <definedName name="UACCT41020BADDEBT">'[16]Functional Study'!#REF!</definedName>
    <definedName name="UACCT41020DITEXP">'[16]Functional Study'!#REF!</definedName>
    <definedName name="UACCT41020DNPU">'[16]Functional Study'!#REF!</definedName>
    <definedName name="UACCT41020S">'[16]Functional Study'!#REF!</definedName>
    <definedName name="UACCT41020SE">'[16]Functional Study'!#REF!</definedName>
    <definedName name="UACCT41020SG">'[16]Functional Study'!#REF!</definedName>
    <definedName name="UACCT41020SGCT">'[16]Functional Study'!#REF!</definedName>
    <definedName name="UACCT41020SGPP">'[16]Functional Study'!#REF!</definedName>
    <definedName name="UACCT41020SO">'[16]Functional Study'!#REF!</definedName>
    <definedName name="UACCT41020TROJP">'[16]Functional Study'!#REF!</definedName>
    <definedName name="UACCT4102SNPD">'[16]Functional Study'!#REF!</definedName>
    <definedName name="UAcct41110">'[15]Func Study'!$AB$1325</definedName>
    <definedName name="uacct41110sgct">'[13]Functional Study'!#REF!</definedName>
    <definedName name="UAcct41111">'[16]Functional Study'!#REF!</definedName>
    <definedName name="UAcct41111Baddebt">'[16]Functional Study'!#REF!</definedName>
    <definedName name="UAcct41111Dgp">'[16]Functional Study'!#REF!</definedName>
    <definedName name="UAcct41111Dgu">'[16]Functional Study'!#REF!</definedName>
    <definedName name="UAcct41111Ditexp">'[16]Functional Study'!#REF!</definedName>
    <definedName name="UAcct41111Dnpp">'[16]Functional Study'!#REF!</definedName>
    <definedName name="UAcct41111Dnptp">'[16]Functional Study'!#REF!</definedName>
    <definedName name="UAcct41111S">'[16]Functional Study'!#REF!</definedName>
    <definedName name="UAcct41111Se">'[16]Functional Study'!#REF!</definedName>
    <definedName name="UAcct41111Sg">'[16]Functional Study'!#REF!</definedName>
    <definedName name="UAcct41111Sgpp">'[16]Functional Study'!#REF!</definedName>
    <definedName name="UAcct41111So">'[16]Functional Study'!#REF!</definedName>
    <definedName name="UAcct41111Trojp">'[16]Functional Study'!#REF!</definedName>
    <definedName name="UAcct41120">[10]FuncStudy!$Y$1012</definedName>
    <definedName name="UAcct41140">'[15]Func Study'!$AB$1232</definedName>
    <definedName name="UAcct41141">'[15]Func Study'!$AB$1237</definedName>
    <definedName name="UAcct41160">'[15]Func Study'!$AB$369</definedName>
    <definedName name="UAcct41170">'[15]Func Study'!$AB$374</definedName>
    <definedName name="UAcct4118">'[15]Func Study'!$AB$378</definedName>
    <definedName name="UAcct41181">'[15]Func Study'!$AB$381</definedName>
    <definedName name="UAcct4194">'[15]Func Study'!$AB$385</definedName>
    <definedName name="UAcct419Doth">[10]FuncStudy!$Y$958</definedName>
    <definedName name="UAcct421">'[15]Func Study'!$AB$394</definedName>
    <definedName name="UAcct4311">'[15]Func Study'!$AB$401</definedName>
    <definedName name="UAcct442Se">'[15]Func Study'!$AB$259</definedName>
    <definedName name="UAcct442Sg">'[15]Func Study'!$AB$260</definedName>
    <definedName name="UAcct447">'[15]Func Study'!$AB$281</definedName>
    <definedName name="UAcct447CAEE">'[9]Func Study'!#REF!</definedName>
    <definedName name="UAcct447CAGE">'[9]Func Study'!#REF!</definedName>
    <definedName name="UAcct447Dgu">'[14]Func Study'!#REF!</definedName>
    <definedName name="UACCT447NPC">'[15]Func Study'!$AB$289</definedName>
    <definedName name="UACCT447NPCCAEW">'[15]Func Study'!$AB$286</definedName>
    <definedName name="UACCT447NPCCAGW">'[15]Func Study'!$AB$287</definedName>
    <definedName name="UACCT447NPCDGP">'[15]Func Study'!$AB$288</definedName>
    <definedName name="UAcct447S">'[15]Func Study'!$AB$280</definedName>
    <definedName name="UAcct447Se">'[12]Functional Study'!$AG$287</definedName>
    <definedName name="UAcct448">'[12]Functional Study'!$AG$276</definedName>
    <definedName name="UAcct448S">'[15]Func Study'!$AB$274</definedName>
    <definedName name="UAcct448So">'[15]Func Study'!$AB$275</definedName>
    <definedName name="UAcct449">'[15]Func Study'!$AB$294</definedName>
    <definedName name="UAcct450">'[15]Func Study'!$AB$304</definedName>
    <definedName name="UAcct450S">'[15]Func Study'!$AB$302</definedName>
    <definedName name="UAcct450So">'[15]Func Study'!$AB$303</definedName>
    <definedName name="UAcct451S">'[15]Func Study'!$AB$307</definedName>
    <definedName name="UAcct451Sg">'[15]Func Study'!$AB$308</definedName>
    <definedName name="UAcct451So">'[15]Func Study'!$AB$309</definedName>
    <definedName name="UAcct453">'[15]Func Study'!$AB$315</definedName>
    <definedName name="UAcct453CAGE">'[9]Func Study'!#REF!</definedName>
    <definedName name="UAcct453CAGW">'[9]Func Study'!#REF!</definedName>
    <definedName name="UAcct454">'[15]Func Study'!$AB$322</definedName>
    <definedName name="UAcct454JBG">'[15]Func Study'!$AB$319</definedName>
    <definedName name="UAcct454S">'[15]Func Study'!$AB$318</definedName>
    <definedName name="UAcct454Sg">'[15]Func Study'!$AB$320</definedName>
    <definedName name="UAcct454So">'[15]Func Study'!$AB$321</definedName>
    <definedName name="UAcct456">'[15]Func Study'!$AB$332</definedName>
    <definedName name="UAcct456CAEW">'[15]Func Study'!$AB$331</definedName>
    <definedName name="UAcct456Cn">'[12]Functional Study'!$AG$325</definedName>
    <definedName name="UAcct456S">'[15]Func Study'!$AB$325</definedName>
    <definedName name="UAcct456Se">'[12]Functional Study'!$AG$326</definedName>
    <definedName name="UAcct456Sg">'[13]Functional Study'!$AG$328</definedName>
    <definedName name="UAcct456So">'[15]Func Study'!$AB$329</definedName>
    <definedName name="UAcct500">'[15]Func Study'!$AB$416</definedName>
    <definedName name="UAcct500Dnppsu">'[12]Functional Study'!$AG$410</definedName>
    <definedName name="UAcct500DSG">'[13]Functional Study'!$AG$400</definedName>
    <definedName name="UAcct500JBG">'[15]Func Study'!$AB$414</definedName>
    <definedName name="UACCT500SSGCH">'[12]Functional Study'!$AG$411</definedName>
    <definedName name="UAcct501">'[15]Func Study'!$AB$423</definedName>
    <definedName name="UAcct501CAEW">'[15]Func Study'!$AB$420</definedName>
    <definedName name="UAcct501JBE">'[15]Func Study'!$AB$421</definedName>
    <definedName name="UACCT501NPC">'[13]Functional Study'!$AG$409</definedName>
    <definedName name="UACCT501NPCCAEW">'[15]Func Study'!$AB$426</definedName>
    <definedName name="UACCT501nPCSE">'[13]Functional Study'!$AG$408</definedName>
    <definedName name="UACCT501NPCSE1">'[13]Functional Study'!#REF!</definedName>
    <definedName name="UAcct501Se">'[12]Functional Study'!$AG$422</definedName>
    <definedName name="UACCT501SE1">'[13]Functional Study'!#REF!</definedName>
    <definedName name="UACCT501SE2">'[13]Functional Study'!#REF!</definedName>
    <definedName name="UACCT501SE3">'[13]Functional Study'!#REF!</definedName>
    <definedName name="UACCT501SENNPC">[10]FuncStudy!$Y$230</definedName>
    <definedName name="UACCT501SSECH">'[12]Functional Study'!$AG$425</definedName>
    <definedName name="UACCT501SSECHNNPC">[10]FuncStudy!$Y$232</definedName>
    <definedName name="UACCT501SSECT">'[12]Functional Study'!$AG$424</definedName>
    <definedName name="UAcct502">'[15]Func Study'!$AB$433</definedName>
    <definedName name="UAcct502CAGE">'[15]Func Study'!$AB$431</definedName>
    <definedName name="UAcct502Dnppsu">'[12]Functional Study'!$AG$429</definedName>
    <definedName name="UAcct502JBG">'[9]Func Study'!#REF!</definedName>
    <definedName name="UAcct502SG">'[13]Functional Study'!$AG$412</definedName>
    <definedName name="uacct502snpps">[10]FuncStudy!$Y$237</definedName>
    <definedName name="UACCT502SSGCH">'[12]Functional Study'!$AG$430</definedName>
    <definedName name="UAcct503">'[15]Func Study'!$AB$437</definedName>
    <definedName name="UACCT503NPC">'[15]Func Study'!$AB$443</definedName>
    <definedName name="UAcct503Se">[10]FuncStudy!$Y$242</definedName>
    <definedName name="UACCT503SENNPC">[10]FuncStudy!$Y$243</definedName>
    <definedName name="UAcct505">'[15]Func Study'!$AB$449</definedName>
    <definedName name="UAcct505CAGE">'[15]Func Study'!$AB$447</definedName>
    <definedName name="UAcct505Dnppsu">'[12]Functional Study'!$AG$441</definedName>
    <definedName name="UAcct505JBG">'[9]Func Study'!#REF!</definedName>
    <definedName name="UAcct505sg">'[13]Functional Study'!$AG$423</definedName>
    <definedName name="uacct505snpps">[10]FuncStudy!$Y$247</definedName>
    <definedName name="UACCT505SSGCH">'[12]Functional Study'!$AG$442</definedName>
    <definedName name="UAcct506">'[15]Func Study'!$AB$455</definedName>
    <definedName name="UAcct506CAGE">'[15]Func Study'!$AB$452</definedName>
    <definedName name="UAcct506JBG">'[9]Func Study'!#REF!</definedName>
    <definedName name="UAcct506Se">'[12]Functional Study'!$AG$447</definedName>
    <definedName name="uacct506snpps">[10]FuncStudy!$Y$252</definedName>
    <definedName name="UACCT506SSGCH">'[12]Functional Study'!$AG$448</definedName>
    <definedName name="UAcct507">'[15]Func Study'!$AB$464</definedName>
    <definedName name="UAcct507CAGE">'[15]Func Study'!$AB$462</definedName>
    <definedName name="UAcct507JBG">'[9]Func Study'!#REF!</definedName>
    <definedName name="UAcct507SG">'[13]Functional Study'!$AG$432</definedName>
    <definedName name="uacct507ssgch">'[12]Functional Study'!$AG$457</definedName>
    <definedName name="UAcct510">'[15]Func Study'!$AB$469</definedName>
    <definedName name="UAcct510CAGE">'[15]Func Study'!$AB$467</definedName>
    <definedName name="UAcct510JBG">'[9]Func Study'!#REF!</definedName>
    <definedName name="UAcct510sg">'[13]Functional Study'!$AG$436</definedName>
    <definedName name="uacct510ssgch">'[12]Functional Study'!$AG$462</definedName>
    <definedName name="UAcct511">'[15]Func Study'!$AB$474</definedName>
    <definedName name="UAcct511CAGE">'[15]Func Study'!$AB$472</definedName>
    <definedName name="UAcct511JBG">'[9]Func Study'!#REF!</definedName>
    <definedName name="UAcct511sg">'[13]Functional Study'!$AG$440</definedName>
    <definedName name="UACCT511SSGCH">'[12]Functional Study'!$AG$467</definedName>
    <definedName name="UAcct512">'[15]Func Study'!$AB$479</definedName>
    <definedName name="UAcct512CAGE">'[15]Func Study'!$AB$477</definedName>
    <definedName name="UAcct512JBG">'[9]Func Study'!#REF!</definedName>
    <definedName name="UAcct512sg">'[13]Functional Study'!$AG$444</definedName>
    <definedName name="UACCT512SSGCH">'[12]Functional Study'!$AG$472</definedName>
    <definedName name="UAcct513">'[15]Func Study'!$AB$484</definedName>
    <definedName name="UAcct513CAGE">'[15]Func Study'!$AB$482</definedName>
    <definedName name="UAcct513JBG">'[9]Func Study'!#REF!</definedName>
    <definedName name="UAcct513sg">'[13]Functional Study'!$AG$448</definedName>
    <definedName name="UACCT513SSGCH">'[12]Functional Study'!$AG$477</definedName>
    <definedName name="UAcct514">'[15]Func Study'!$AB$489</definedName>
    <definedName name="UAcct514CAGE">'[15]Func Study'!$AB$487</definedName>
    <definedName name="UAcct514JBG">'[9]Func Study'!#REF!</definedName>
    <definedName name="UAcct514sg">'[13]Functional Study'!$AG$452</definedName>
    <definedName name="UACCT514SSGCH">'[12]Functional Study'!$AG$482</definedName>
    <definedName name="UAcct517">'[15]Func Study'!$AB$498</definedName>
    <definedName name="UAcct518">'[15]Func Study'!$AB$502</definedName>
    <definedName name="UAcct519">'[15]Func Study'!$AB$507</definedName>
    <definedName name="UAcct520">'[15]Func Study'!$AB$511</definedName>
    <definedName name="UAcct523">'[15]Func Study'!$AB$515</definedName>
    <definedName name="UAcct524">'[15]Func Study'!$AB$519</definedName>
    <definedName name="UAcct528">'[15]Func Study'!$AB$523</definedName>
    <definedName name="UAcct529">'[15]Func Study'!$AB$527</definedName>
    <definedName name="UAcct530">'[15]Func Study'!$AB$531</definedName>
    <definedName name="UAcct531">'[15]Func Study'!$AB$535</definedName>
    <definedName name="UAcct532">'[15]Func Study'!$AB$539</definedName>
    <definedName name="UAcct535">'[15]Func Study'!$AB$551</definedName>
    <definedName name="UAcct536">'[15]Func Study'!$AB$555</definedName>
    <definedName name="UAcct537">'[15]Func Study'!$AB$559</definedName>
    <definedName name="UAcct538">'[15]Func Study'!$AB$563</definedName>
    <definedName name="UAcct539">'[15]Func Study'!$AB$568</definedName>
    <definedName name="UAcct540">'[15]Func Study'!$AB$572</definedName>
    <definedName name="UAcct541">'[15]Func Study'!$AB$576</definedName>
    <definedName name="UAcct542">'[15]Func Study'!$AB$580</definedName>
    <definedName name="UAcct543">'[15]Func Study'!$AB$584</definedName>
    <definedName name="UAcct544">'[15]Func Study'!$AB$588</definedName>
    <definedName name="UAcct545">'[15]Func Study'!$AB$592</definedName>
    <definedName name="UAcct546">'[15]Func Study'!$AB$606</definedName>
    <definedName name="UAcct546CAGE">'[15]Func Study'!$AB$605</definedName>
    <definedName name="UACCT546sg">'[13]Functional Study'!$AG$554</definedName>
    <definedName name="UAcct547">'[12]Functional Study'!$AG$608</definedName>
    <definedName name="UAcct547CAEW">'[15]Func Study'!$AB$610</definedName>
    <definedName name="UACCT547n">'[13]Functional Study'!$AG$559</definedName>
    <definedName name="UACCT547NPCCAEW">'[15]Func Study'!$AB$613</definedName>
    <definedName name="UACCT547nse">'[13]Functional Study'!$AG$558</definedName>
    <definedName name="UAcct547Se">'[15]Func Study'!$AB$609</definedName>
    <definedName name="UACCT547SSECT">'[12]Functional Study'!$AG$607</definedName>
    <definedName name="UAcct548">'[15]Func Study'!$AB$621</definedName>
    <definedName name="UACCT548CAGE">'[15]Func Study'!$AB$620</definedName>
    <definedName name="UACCT548sg">'[13]Functional Study'!$AG$565</definedName>
    <definedName name="UACCT548SSCCT">'[12]Functional Study'!$AG$612</definedName>
    <definedName name="uacct548ssgct">[10]FuncStudy!$Y$395</definedName>
    <definedName name="UAcct549">'[15]Func Study'!$AB$626</definedName>
    <definedName name="Uacct549CAGE">'[15]Func Study'!$AB$625</definedName>
    <definedName name="UAcct549Dnppou">'[12]Functional Study'!$AG$616</definedName>
    <definedName name="UAcct549sg">[10]FuncStudy!$Y$399</definedName>
    <definedName name="UACCT549SGW">'[49]Functional Study'!$AG$617</definedName>
    <definedName name="UACCT549SSGCT">'[12]Functional Study'!$AG$617</definedName>
    <definedName name="uacct550">[10]FuncStudy!$Y$407</definedName>
    <definedName name="UAcct5506SE">'[9]Func Study'!#REF!</definedName>
    <definedName name="UACCT550sg">[10]FuncStudy!$Y$405</definedName>
    <definedName name="uacct550sgw">'[49]Functional Study'!$AG$627</definedName>
    <definedName name="uacct550snppo">'[12]Functional Study'!$AG$626</definedName>
    <definedName name="uacct550ssgct">'[12]Functional Study'!$AG$627</definedName>
    <definedName name="UAcct551">'[12]Functional Study'!$AG$631</definedName>
    <definedName name="UAcct551CAGE">'[15]Func Study'!$AB$634</definedName>
    <definedName name="UACCT551SG">'[15]Func Study'!$AB$635</definedName>
    <definedName name="UAcct552">'[13]Functional Study'!$AG$583</definedName>
    <definedName name="UACCT552CAGE">'[15]Func Study'!$AB$640</definedName>
    <definedName name="UAcct552Dnppou">'[12]Functional Study'!$AG$634</definedName>
    <definedName name="UAcct552SG">'[15]Func Study'!$AB$639</definedName>
    <definedName name="UACCT552SSGCT">'[12]Functional Study'!$AG$635</definedName>
    <definedName name="UAcct553">[10]FuncStudy!$Y$423</definedName>
    <definedName name="UACCT553CAGE">'[15]Func Study'!$AB$646</definedName>
    <definedName name="UAcct553Dnppou">'[12]Functional Study'!$AG$640</definedName>
    <definedName name="UAcct553SG">'[15]Func Study'!$AB$645</definedName>
    <definedName name="UACCT553SGW">'[49]Functional Study'!$AG$641</definedName>
    <definedName name="UACCT553SSGCT">'[12]Functional Study'!$AG$641</definedName>
    <definedName name="UAcct554">[10]FuncStudy!$Y$429</definedName>
    <definedName name="UACCT554CAGE">'[15]Func Study'!$AB$651</definedName>
    <definedName name="UAcct554Dnppou">'[12]Functional Study'!$AG$645</definedName>
    <definedName name="UAcct554SG">'[15]Func Study'!$AB$650</definedName>
    <definedName name="UACCT554SGW">'[49]Functional Study'!$AG$646</definedName>
    <definedName name="UAcct554SSCT">[10]FuncStudy!$Y$427</definedName>
    <definedName name="UACCT554SSGCT">'[12]Functional Study'!$AG$646</definedName>
    <definedName name="UAcct555CAEE">'[9]Func Study'!#REF!</definedName>
    <definedName name="UAcct555CAEW">'[15]Func Study'!$AB$665</definedName>
    <definedName name="UAcct555CAGE">'[9]Func Study'!#REF!</definedName>
    <definedName name="UAcct555CAGW">'[15]Func Study'!$AB$664</definedName>
    <definedName name="UACCT555DGP">'[15]Func Study'!$AB$670</definedName>
    <definedName name="UAcct555Dgu">[10]FuncStudy!$Y$435</definedName>
    <definedName name="UACCT555NPCCAEW">'[15]Func Study'!$AB$669</definedName>
    <definedName name="UACCT555NPCCAGW">'[15]Func Study'!$AB$668</definedName>
    <definedName name="UAcct555S">'[15]Func Study'!$AB$663</definedName>
    <definedName name="UAcct555Se">'[15]Func Study'!$AB$665</definedName>
    <definedName name="UACCT555SG">'[15]Func Study'!$AB$664</definedName>
    <definedName name="uacct555ssgc">'[12]Functional Study'!$AG$664</definedName>
    <definedName name="uacct555ssgp">[10]FuncStudy!$Y$437</definedName>
    <definedName name="UAcct556">'[15]Func Study'!$AB$676</definedName>
    <definedName name="UAcct557">'[15]Func Study'!$AB$685</definedName>
    <definedName name="UAcct557S">'[12]Functional Study'!$AG$676</definedName>
    <definedName name="uacct557se">'[12]Functional Study'!$AG$679</definedName>
    <definedName name="UAcct557Sg">'[12]Functional Study'!$AG$677</definedName>
    <definedName name="Uacct557SSGCT">'[12]Functional Study'!$AG$678</definedName>
    <definedName name="uacct557trojp">'[12]Functional Study'!$AG$680</definedName>
    <definedName name="UAcct560">'[15]Func Study'!$AB$715</definedName>
    <definedName name="UAcct561">'[15]Func Study'!$AB$720</definedName>
    <definedName name="UAcct562">'[15]Func Study'!$AB$726</definedName>
    <definedName name="UAcct563">'[15]Func Study'!$AB$731</definedName>
    <definedName name="UAcct564">'[15]Func Study'!$AB$735</definedName>
    <definedName name="UAcct565">'[15]Func Study'!$AB$739</definedName>
    <definedName name="UACCT565NPC">'[15]Func Study'!$AB$744</definedName>
    <definedName name="UACCT565NPCCAGW">'[15]Func Study'!$AB$742</definedName>
    <definedName name="UAcct565Se">'[12]Functional Study'!$AG$731</definedName>
    <definedName name="UAcct566">'[15]Func Study'!$AB$748</definedName>
    <definedName name="UAcct567">'[15]Func Study'!$AB$752</definedName>
    <definedName name="UAcct568">'[15]Func Study'!$AB$756</definedName>
    <definedName name="UAcct569">'[15]Func Study'!$AB$760</definedName>
    <definedName name="UAcct570">'[15]Func Study'!$AB$765</definedName>
    <definedName name="UAcct571">'[15]Func Study'!$AB$770</definedName>
    <definedName name="UAcct572">'[15]Func Study'!$AB$774</definedName>
    <definedName name="UAcct573">'[15]Func Study'!$AB$778</definedName>
    <definedName name="UAcct580">'[15]Func Study'!$AB$791</definedName>
    <definedName name="UAcct581">'[15]Func Study'!$AB$796</definedName>
    <definedName name="UAcct582">'[15]Func Study'!$AB$801</definedName>
    <definedName name="UAcct583">'[15]Func Study'!$AB$806</definedName>
    <definedName name="UAcct584">'[15]Func Study'!$AB$811</definedName>
    <definedName name="UAcct585">'[15]Func Study'!$AB$816</definedName>
    <definedName name="UAcct586">'[15]Func Study'!$AB$821</definedName>
    <definedName name="UAcct587">'[15]Func Study'!$AB$826</definedName>
    <definedName name="UAcct588">'[15]Func Study'!$AB$831</definedName>
    <definedName name="UAcct589">'[15]Func Study'!$AB$836</definedName>
    <definedName name="UAcct590">'[15]Func Study'!$AB$841</definedName>
    <definedName name="UAcct591">'[15]Func Study'!$AB$846</definedName>
    <definedName name="UAcct592">'[15]Func Study'!$AB$851</definedName>
    <definedName name="UAcct593">'[15]Func Study'!$AB$856</definedName>
    <definedName name="UAcct594">'[15]Func Study'!$AB$861</definedName>
    <definedName name="UAcct595">'[15]Func Study'!$AB$866</definedName>
    <definedName name="UAcct596">'[15]Func Study'!$AB$876</definedName>
    <definedName name="UAcct597">'[15]Func Study'!$AB$881</definedName>
    <definedName name="UAcct598">'[15]Func Study'!$AB$886</definedName>
    <definedName name="UAcct901">'[15]Func Study'!$AB$898</definedName>
    <definedName name="UAcct902">'[15]Func Study'!$AB$903</definedName>
    <definedName name="UAcct903">'[15]Func Study'!$AB$908</definedName>
    <definedName name="UAcct904">'[15]Func Study'!$AB$914</definedName>
    <definedName name="Uacct904SG">'[18]Functional Study'!#REF!</definedName>
    <definedName name="UAcct905">'[15]Func Study'!$AB$919</definedName>
    <definedName name="UAcct907">'[15]Func Study'!$AB$933</definedName>
    <definedName name="UAcct908">'[15]Func Study'!$AB$938</definedName>
    <definedName name="UAcct909">'[15]Func Study'!$AB$943</definedName>
    <definedName name="UAcct910">'[15]Func Study'!$AB$948</definedName>
    <definedName name="UAcct911">'[15]Func Study'!$AB$959</definedName>
    <definedName name="UAcct912">'[15]Func Study'!$AB$964</definedName>
    <definedName name="UAcct913">'[15]Func Study'!$AB$969</definedName>
    <definedName name="UAcct916">'[15]Func Study'!$AB$974</definedName>
    <definedName name="UAcct920">'[15]Func Study'!$AB$985</definedName>
    <definedName name="UAcct920Cn">'[15]Func Study'!$AB$983</definedName>
    <definedName name="UAcct921">'[15]Func Study'!$AB$991</definedName>
    <definedName name="UAcct921Cn">'[15]Func Study'!$AB$989</definedName>
    <definedName name="UAcct923">'[15]Func Study'!$AB$997</definedName>
    <definedName name="UAcct923CAGW">'[15]Func Study'!$AB$995</definedName>
    <definedName name="UAcct923Cn">'[12]Functional Study'!$AG$982</definedName>
    <definedName name="UAcct924">'[15]Func Study'!$AB$1001</definedName>
    <definedName name="UAcct924S">[10]FuncStudy!$Y$723</definedName>
    <definedName name="UACCT924SG">[10]FuncStudy!$Y$724</definedName>
    <definedName name="UAcct924SO">[10]FuncStudy!$Y$725</definedName>
    <definedName name="UAcct925">'[15]Func Study'!$AB$1005</definedName>
    <definedName name="UAcct926">'[15]Func Study'!$AB$1011</definedName>
    <definedName name="UAcct927">'[15]Func Study'!$AB$1016</definedName>
    <definedName name="UAcct928">'[15]Func Study'!$AB$1023</definedName>
    <definedName name="UAcct928RE">[10]FuncStudy!$Y$750</definedName>
    <definedName name="UAcct929">'[15]Func Study'!$AB$1028</definedName>
    <definedName name="UAcct930">'[15]Func Study'!$AB$1034</definedName>
    <definedName name="UACCT930cn">[10]FuncStudy!$Y$759</definedName>
    <definedName name="UAcct930S">[10]FuncStudy!$Y$758</definedName>
    <definedName name="UAcct930So">[10]FuncStudy!$Y$760</definedName>
    <definedName name="UAcct931">'[15]Func Study'!$AB$1039</definedName>
    <definedName name="UAcct935">'[15]Func Study'!$AB$1045</definedName>
    <definedName name="UAcctAGA">'[15]Func Study'!$AB$296</definedName>
    <definedName name="UACCTCOHDGP">'[12]Functional Study'!$AG$683</definedName>
    <definedName name="UACCTCOWSG">'[12]Functional Study'!$AG$684</definedName>
    <definedName name="UAcctcwc">'[15]Func Study'!$AB$2136</definedName>
    <definedName name="UAcctd00">'[15]Func Study'!$AB$1786</definedName>
    <definedName name="UAcctdfa">'[15]Func Study'!#REF!</definedName>
    <definedName name="UAcctdfad">'[15]Func Study'!#REF!</definedName>
    <definedName name="UAcctdfap">'[15]Func Study'!#REF!</definedName>
    <definedName name="UAcctdfat">'[15]Func Study'!#REF!</definedName>
    <definedName name="UAcctds0">'[15]Func Study'!$AB$1790</definedName>
    <definedName name="UACCTECD">'[49]Functional Study'!$AG$689</definedName>
    <definedName name="UACCTECDDGP">'[15]Func Study'!$AB$687</definedName>
    <definedName name="UACCTECDMC">'[15]Func Study'!$AB$689</definedName>
    <definedName name="UACCTECDS">'[15]Func Study'!$AB$691</definedName>
    <definedName name="UACCTECDSG1">'[15]Func Study'!$AB$688</definedName>
    <definedName name="UACCTECDSG2">'[15]Func Study'!$AB$690</definedName>
    <definedName name="UACCTECDSG3">'[15]Func Study'!$AB$692</definedName>
    <definedName name="UACCTEQFCS">'[12]Functional Study'!$AG$687</definedName>
    <definedName name="UACCTEQFCSG">'[12]Functional Study'!$AG$688</definedName>
    <definedName name="UAcctfit">'[15]Func Study'!$AB$1395</definedName>
    <definedName name="UAcctg00">'[15]Func Study'!$AB$1947</definedName>
    <definedName name="UAccth00">'[15]Func Study'!$AB$1545</definedName>
    <definedName name="UAccti00">'[15]Func Study'!$AB$1993</definedName>
    <definedName name="UACCTMCCMC">'[12]Functional Study'!$AG$685</definedName>
    <definedName name="UACCTMCSG">'[12]Functional Study'!$AG$686</definedName>
    <definedName name="UAcctn00">'[15]Func Study'!$AB$1496</definedName>
    <definedName name="UAccto00">'[15]Func Study'!$AB$1606</definedName>
    <definedName name="UAcctowc">'[15]Func Study'!$AB$2149</definedName>
    <definedName name="UAcctowcdgp">'[13]Functional Study'!#REF!</definedName>
    <definedName name="UAcctowcse">'[13]Functional Study'!$AG$1855</definedName>
    <definedName name="UACCTOWCSSECH">'[15]Func Study'!$AB$2148</definedName>
    <definedName name="UAccts00">'[15]Func Study'!$AB$1455</definedName>
    <definedName name="UAcctSchM">[10]FuncStudy!$Y$1121</definedName>
    <definedName name="UAcctsttax">'[15]Func Study'!$AB$1377</definedName>
    <definedName name="UAcctt00">'[15]Func Study'!$AB$1682</definedName>
    <definedName name="UACT553SGW">[10]FuncStudy!$Y$422</definedName>
    <definedName name="UNBILREV">#REF!</definedName>
    <definedName name="UncollectibleAccounts">[20]Variables!$D$25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SCHMAFS">[10]FuncStudy!$Y$1032</definedName>
    <definedName name="USCHMAFSE">[10]FuncStudy!$Y$1035</definedName>
    <definedName name="USCHMAFSG">[10]FuncStudy!$Y$1037</definedName>
    <definedName name="USCHMAFSNP">[10]FuncStudy!$Y$1033</definedName>
    <definedName name="USCHMAFSO">[10]FuncStudy!$Y$1034</definedName>
    <definedName name="USCHMAFTROJP">[10]FuncStudy!$Y$1036</definedName>
    <definedName name="USCHMAPBADDEBT">[10]FuncStudy!$Y$1046</definedName>
    <definedName name="USCHMAPS">[10]FuncStudy!$Y$1041</definedName>
    <definedName name="USCHMAPSE">[10]FuncStudy!$Y$1042</definedName>
    <definedName name="USCHMAPSG">[10]FuncStudy!$Y$1045</definedName>
    <definedName name="USCHMAPSNP">[10]FuncStudy!$Y$1043</definedName>
    <definedName name="USCHMAPSO">[10]FuncStudy!$Y$1044</definedName>
    <definedName name="USCHMATBADDEBT">[10]FuncStudy!$Y$1061</definedName>
    <definedName name="USCHMATCIAC">[10]FuncStudy!$Y$1052</definedName>
    <definedName name="USCHMATGPS">[10]FuncStudy!$Y$1058</definedName>
    <definedName name="USCHMATS">[10]FuncStudy!$Y$1050</definedName>
    <definedName name="USCHMATSCHMDEXP">[10]FuncStudy!$Y$1063</definedName>
    <definedName name="USCHMATSE">[10]FuncStudy!$Y$1056</definedName>
    <definedName name="USCHMATSG">[10]FuncStudy!$Y$1055</definedName>
    <definedName name="USCHMATSG2">[10]FuncStudy!$Y$1057</definedName>
    <definedName name="USCHMATSGCT">[10]FuncStudy!$Y$1051</definedName>
    <definedName name="USCHMATSNP">[10]FuncStudy!$Y$1053</definedName>
    <definedName name="USCHMATSNPD">[10]FuncStudy!$Y$1060</definedName>
    <definedName name="USCHMATSO">[10]FuncStudy!$Y$1059</definedName>
    <definedName name="USCHMATTAXDEPR">[10]FuncStudy!$Y$1062</definedName>
    <definedName name="USCHMATTROJD">[10]FuncStudy!$Y$1054</definedName>
    <definedName name="USCHMDFDGP">[10]FuncStudy!$Y$1070</definedName>
    <definedName name="USCHMDFDGU">[10]FuncStudy!$Y$1071</definedName>
    <definedName name="USCHMDFS">[10]FuncStudy!$Y$1069</definedName>
    <definedName name="USCHMDPIBT">[10]FuncStudy!$Y$1077</definedName>
    <definedName name="USCHMDPS">[10]FuncStudy!$Y$1074</definedName>
    <definedName name="USCHMDPSE">[10]FuncStudy!$Y$1075</definedName>
    <definedName name="USCHMDPSG">[10]FuncStudy!$Y$1078</definedName>
    <definedName name="USCHMDPSNP">[10]FuncStudy!$Y$1076</definedName>
    <definedName name="USCHMDPSO">[10]FuncStudy!$Y$1079</definedName>
    <definedName name="USCHMDTBADDEBT">[10]FuncStudy!$Y$1084</definedName>
    <definedName name="USCHMDTCN">[10]FuncStudy!$Y$1086</definedName>
    <definedName name="USCHMDTDGP">[10]FuncStudy!$Y$1088</definedName>
    <definedName name="USCHMDTGPS">[10]FuncStudy!$Y$1091</definedName>
    <definedName name="USCHMDTS">[10]FuncStudy!$Y$1083</definedName>
    <definedName name="USCHMDTSE">[10]FuncStudy!$Y$1089</definedName>
    <definedName name="USCHMDTSG">[10]FuncStudy!$Y$1090</definedName>
    <definedName name="USCHMDTSNP">[10]FuncStudy!$Y$1085</definedName>
    <definedName name="USCHMDTSNPD">[10]FuncStudy!$Y$1094</definedName>
    <definedName name="USCHMDTSO">[10]FuncStudy!$Y$1092</definedName>
    <definedName name="USCHMDTTAXDEPR">[10]FuncStudy!$Y$1093</definedName>
    <definedName name="USCHMDTTROJD">[10]FuncStudy!$Y$1087</definedName>
    <definedName name="USYieldCurves">'[25]Calcoutput (futures)'!$B$4:$C$124</definedName>
    <definedName name="UT_305A_FY_2002">#REF!</definedName>
    <definedName name="UT_RVN_0302">#REF!</definedName>
    <definedName name="UtGrossReceipts">[20]Variables!$D$29</definedName>
    <definedName name="v" localSheetId="2" hidden="1">{#N/A,#N/A,FALSE,"Coversheet";#N/A,#N/A,FALSE,"QA"}</definedName>
    <definedName name="v" hidden="1">{#N/A,#N/A,FALSE,"Coversheet";#N/A,#N/A,FALSE,"QA"}</definedName>
    <definedName name="ValidAccount">[19]Variables!$AK$43:$AK$369</definedName>
    <definedName name="Value" localSheetId="2" hidden="1">{#N/A,#N/A,FALSE,"Summ";#N/A,#N/A,FALSE,"General"}</definedName>
    <definedName name="Value" hidden="1">{#N/A,#N/A,FALSE,"Summ";#N/A,#N/A,FALSE,"General"}</definedName>
    <definedName name="VAR">[22]Backup!#REF!</definedName>
    <definedName name="VARIABLE">[41]Summary!#REF!</definedName>
    <definedName name="Version">#REF!</definedName>
    <definedName name="VOUCHER">#REF!</definedName>
    <definedName name="w" localSheetId="2" hidden="1">[57]Inputs!#REF!</definedName>
    <definedName name="w" hidden="1">[57]Inputs!#REF!</definedName>
    <definedName name="WA16_2018">#REF!</definedName>
    <definedName name="WA16_2019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[20]Variables!$D$27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" hidden="1">{#N/A,#N/A,FALSE,"Coversheet";#N/A,#N/A,FALSE,"QA"}</definedName>
    <definedName name="WH" hidden="1">{#N/A,#N/A,FALSE,"Coversheet";#N/A,#N/A,FALSE,"QA"}</definedName>
    <definedName name="WIDTH">#REF!</definedName>
    <definedName name="WinterPeak">'[58]Load Data'!$D$9:$H$12,'[58]Load Data'!$D$20:$H$22</definedName>
    <definedName name="WN">#REF!</definedName>
    <definedName name="WORK1">#REF!</definedName>
    <definedName name="WORK2">#REF!</definedName>
    <definedName name="WORK3">#REF!</definedName>
    <definedName name="Workforce_Data">OFFSET([59]Workforce!$A$1,0,0,COUNTA([59]Workforce!$A$1:$A$65536),COUNTA([59]Workforce!$A$1:$IV$1))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hidden="1">{#N/A,#N/A,FALSE,"Cover";#N/A,#N/A,FALSE,"Contents"}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2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2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hidden="1">{"Total Summary",#N/A,FALSE,"Summary"}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2" hidden="1">{#N/A,#N/A,FALSE,"schA"}</definedName>
    <definedName name="www" hidden="1">{#N/A,#N/A,FALSE,"schA"}</definedName>
    <definedName name="x">'[60]Weather Present'!$K$7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#REF!</definedName>
    <definedName name="y" hidden="1">#REF!</definedName>
    <definedName name="Year">#REF!</definedName>
    <definedName name="YearEndFactors">[21]UTCR!$G$22:$U$108</definedName>
    <definedName name="YearEndInput">[21]Inputs!$A$3:$D$1668</definedName>
    <definedName name="YEFactors">[19]Factors!$S$3:$AG$99</definedName>
    <definedName name="yesterdayscurves">'[25]Calcoutput (futures)'!$L$7:$T$128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#REF!</definedName>
    <definedName name="z" hidden="1">#REF!</definedName>
    <definedName name="Z_01844156_6462_4A28_9785_1A86F4D0C834_.wvu.PrintTitles" localSheetId="2" hidden="1">#REF!</definedName>
    <definedName name="Z_01844156_6462_4A28_9785_1A86F4D0C834_.wvu.PrintTitles" hidden="1">#REF!</definedName>
    <definedName name="ZA">'[61]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9" l="1"/>
  <c r="E27" i="29"/>
  <c r="E18" i="29"/>
  <c r="E19" i="29" s="1"/>
  <c r="F18" i="29" s="1"/>
  <c r="E21" i="29"/>
  <c r="E25" i="29"/>
  <c r="E26" i="29" s="1"/>
  <c r="F25" i="29" s="1"/>
  <c r="F26" i="29" l="1"/>
  <c r="G25" i="29" s="1"/>
  <c r="G26" i="29" s="1"/>
  <c r="H25" i="29" s="1"/>
  <c r="H26" i="29" s="1"/>
  <c r="F19" i="29"/>
  <c r="G18" i="29" s="1"/>
  <c r="G19" i="29" l="1"/>
  <c r="H18" i="29" s="1"/>
  <c r="I25" i="29"/>
  <c r="I26" i="29" s="1"/>
  <c r="H19" i="29" l="1"/>
  <c r="I18" i="29" s="1"/>
  <c r="J25" i="29"/>
  <c r="J26" i="29" s="1"/>
  <c r="I19" i="29" l="1"/>
  <c r="J18" i="29" s="1"/>
  <c r="K25" i="29"/>
  <c r="K26" i="29" s="1"/>
  <c r="J19" i="29"/>
  <c r="K18" i="29" s="1"/>
  <c r="K19" i="29" l="1"/>
  <c r="L18" i="29" s="1"/>
  <c r="L25" i="29"/>
  <c r="L26" i="29"/>
  <c r="L19" i="29" l="1"/>
  <c r="M19" i="29" s="1"/>
  <c r="M20" i="29" s="1"/>
  <c r="M25" i="29" l="1"/>
  <c r="M26" i="29" s="1"/>
  <c r="N25" i="29" l="1"/>
  <c r="N26" i="29" s="1"/>
  <c r="O25" i="29" l="1"/>
  <c r="O26" i="29" s="1"/>
  <c r="P25" i="29" l="1"/>
  <c r="P26" i="29" s="1"/>
  <c r="Q25" i="29" l="1"/>
  <c r="Q26" i="29" s="1"/>
  <c r="R25" i="29" l="1"/>
  <c r="R26" i="29" s="1"/>
  <c r="S25" i="29" l="1"/>
  <c r="S26" i="29" s="1"/>
  <c r="T25" i="29" l="1"/>
  <c r="T26" i="29" s="1"/>
  <c r="U25" i="29" l="1"/>
  <c r="U26" i="29" s="1"/>
  <c r="C45" i="31" l="1"/>
  <c r="C44" i="31"/>
  <c r="C43" i="31"/>
  <c r="C42" i="31"/>
  <c r="C41" i="31"/>
  <c r="C40" i="31"/>
  <c r="C39" i="31"/>
  <c r="C38" i="31"/>
  <c r="C37" i="31"/>
  <c r="C36" i="31"/>
  <c r="C35" i="31"/>
  <c r="C34" i="31"/>
  <c r="C33" i="31"/>
  <c r="C25" i="31"/>
  <c r="C26" i="31"/>
  <c r="C27" i="31"/>
  <c r="C28" i="31"/>
  <c r="C29" i="31"/>
  <c r="C30" i="31"/>
  <c r="C31" i="31"/>
  <c r="C32" i="31"/>
  <c r="G72" i="5" l="1"/>
  <c r="G77" i="5" s="1"/>
  <c r="G81" i="5"/>
  <c r="G82" i="5"/>
  <c r="E11" i="31"/>
  <c r="D11" i="31"/>
  <c r="C11" i="31"/>
  <c r="I10" i="31"/>
  <c r="H7" i="31"/>
  <c r="H8" i="31"/>
  <c r="H9" i="31"/>
  <c r="H10" i="31"/>
  <c r="H6" i="31"/>
  <c r="G83" i="5" l="1"/>
  <c r="G84" i="5" s="1"/>
  <c r="J10" i="31"/>
  <c r="K10" i="31" s="1"/>
  <c r="H11" i="31"/>
  <c r="Z17" i="29" l="1"/>
  <c r="Z26" i="29"/>
  <c r="Z35" i="29"/>
  <c r="Z44" i="29"/>
  <c r="Z47" i="29"/>
  <c r="E43" i="29" l="1"/>
  <c r="E44" i="29" s="1"/>
  <c r="E34" i="29"/>
  <c r="E35" i="29" s="1"/>
  <c r="E16" i="29"/>
  <c r="E17" i="29" s="1"/>
  <c r="D18" i="5" l="1"/>
  <c r="D17" i="5"/>
  <c r="F16" i="29" l="1"/>
  <c r="F17" i="29" s="1"/>
  <c r="F43" i="29"/>
  <c r="F44" i="29" s="1"/>
  <c r="F34" i="29"/>
  <c r="F35" i="29" s="1"/>
  <c r="E9" i="29"/>
  <c r="V25" i="29"/>
  <c r="V26" i="29" s="1"/>
  <c r="W25" i="29" s="1"/>
  <c r="W26" i="29" s="1"/>
  <c r="E37" i="29"/>
  <c r="F36" i="29" s="1"/>
  <c r="E28" i="29"/>
  <c r="F27" i="29" s="1"/>
  <c r="G43" i="29" l="1"/>
  <c r="G44" i="29" s="1"/>
  <c r="G34" i="29"/>
  <c r="G35" i="29" s="1"/>
  <c r="F28" i="29"/>
  <c r="G27" i="29" s="1"/>
  <c r="F37" i="29"/>
  <c r="G36" i="29" s="1"/>
  <c r="E10" i="29"/>
  <c r="F9" i="29" s="1"/>
  <c r="H34" i="29" l="1"/>
  <c r="H35" i="29" s="1"/>
  <c r="H43" i="29"/>
  <c r="H44" i="29"/>
  <c r="G16" i="29"/>
  <c r="G17" i="29" s="1"/>
  <c r="G37" i="29"/>
  <c r="H36" i="29" s="1"/>
  <c r="G28" i="29"/>
  <c r="H27" i="29" s="1"/>
  <c r="H16" i="29" l="1"/>
  <c r="H17" i="29" s="1"/>
  <c r="H37" i="29"/>
  <c r="I36" i="29" s="1"/>
  <c r="H28" i="29"/>
  <c r="I27" i="29" s="1"/>
  <c r="I43" i="29"/>
  <c r="I44" i="29" s="1"/>
  <c r="I34" i="29"/>
  <c r="I35" i="29" s="1"/>
  <c r="F10" i="29"/>
  <c r="G9" i="29" s="1"/>
  <c r="I16" i="29" l="1"/>
  <c r="I17" i="29" s="1"/>
  <c r="J43" i="29"/>
  <c r="J44" i="29" s="1"/>
  <c r="J34" i="29"/>
  <c r="J35" i="29" s="1"/>
  <c r="K34" i="29" s="1"/>
  <c r="I28" i="29"/>
  <c r="J27" i="29" s="1"/>
  <c r="I37" i="29"/>
  <c r="J36" i="29" s="1"/>
  <c r="J16" i="29" l="1"/>
  <c r="J17" i="29" s="1"/>
  <c r="K16" i="29" s="1"/>
  <c r="K17" i="29" s="1"/>
  <c r="K43" i="29"/>
  <c r="K44" i="29" s="1"/>
  <c r="K35" i="29"/>
  <c r="J28" i="29"/>
  <c r="J37" i="29"/>
  <c r="K36" i="29" s="1"/>
  <c r="G10" i="29"/>
  <c r="K27" i="29" l="1"/>
  <c r="K28" i="29" s="1"/>
  <c r="L27" i="29" s="1"/>
  <c r="H9" i="29"/>
  <c r="H10" i="29" s="1"/>
  <c r="L43" i="29"/>
  <c r="L44" i="29" s="1"/>
  <c r="L34" i="29"/>
  <c r="L35" i="29" s="1"/>
  <c r="K37" i="29"/>
  <c r="L36" i="29" s="1"/>
  <c r="L16" i="29" l="1"/>
  <c r="L17" i="29" s="1"/>
  <c r="I9" i="29"/>
  <c r="L37" i="29"/>
  <c r="M37" i="29" s="1"/>
  <c r="M38" i="29" s="1"/>
  <c r="L28" i="29"/>
  <c r="M28" i="29" s="1"/>
  <c r="M29" i="29" s="1"/>
  <c r="M34" i="29" l="1"/>
  <c r="M35" i="29" s="1"/>
  <c r="M43" i="29"/>
  <c r="M44" i="29" s="1"/>
  <c r="I10" i="29"/>
  <c r="J9" i="29" s="1"/>
  <c r="N43" i="29" l="1"/>
  <c r="N44" i="29" s="1"/>
  <c r="N34" i="29" l="1"/>
  <c r="N35" i="29" s="1"/>
  <c r="J10" i="29"/>
  <c r="K9" i="29" s="1"/>
  <c r="O43" i="29" l="1"/>
  <c r="O44" i="29" s="1"/>
  <c r="O34" i="29"/>
  <c r="O35" i="29" s="1"/>
  <c r="P43" i="29" l="1"/>
  <c r="P44" i="29" s="1"/>
  <c r="P34" i="29"/>
  <c r="P35" i="29" s="1"/>
  <c r="K10" i="29"/>
  <c r="L9" i="29" s="1"/>
  <c r="Q43" i="29" l="1"/>
  <c r="Q44" i="29" s="1"/>
  <c r="Q34" i="29"/>
  <c r="Q35" i="29" s="1"/>
  <c r="R43" i="29" l="1"/>
  <c r="R44" i="29" s="1"/>
  <c r="R34" i="29"/>
  <c r="R35" i="29" s="1"/>
  <c r="L10" i="29"/>
  <c r="M10" i="29" s="1"/>
  <c r="M11" i="29" s="1"/>
  <c r="S43" i="29" l="1"/>
  <c r="S44" i="29" s="1"/>
  <c r="S34" i="29"/>
  <c r="S35" i="29" s="1"/>
  <c r="M16" i="29"/>
  <c r="M17" i="29" s="1"/>
  <c r="T43" i="29" l="1"/>
  <c r="T44" i="29" s="1"/>
  <c r="T34" i="29"/>
  <c r="T35" i="29" s="1"/>
  <c r="U43" i="29" l="1"/>
  <c r="U44" i="29" s="1"/>
  <c r="U34" i="29"/>
  <c r="U35" i="29" s="1"/>
  <c r="N16" i="29"/>
  <c r="N17" i="29" s="1"/>
  <c r="V43" i="29" l="1"/>
  <c r="V44" i="29" s="1"/>
  <c r="V34" i="29"/>
  <c r="V35" i="29" s="1"/>
  <c r="O16" i="29"/>
  <c r="O17" i="29" s="1"/>
  <c r="W43" i="29" l="1"/>
  <c r="W44" i="29" s="1"/>
  <c r="W34" i="29"/>
  <c r="W35" i="29" s="1"/>
  <c r="P16" i="29"/>
  <c r="P17" i="29" s="1"/>
  <c r="F82" i="5"/>
  <c r="F81" i="5"/>
  <c r="D49" i="5"/>
  <c r="D33" i="5"/>
  <c r="D50" i="5"/>
  <c r="D34" i="5"/>
  <c r="Q16" i="29" l="1"/>
  <c r="Q17" i="29" s="1"/>
  <c r="D51" i="5"/>
  <c r="F83" i="5"/>
  <c r="D35" i="5"/>
  <c r="R16" i="29" l="1"/>
  <c r="R17" i="29" s="1"/>
  <c r="E7" i="5"/>
  <c r="E6" i="5"/>
  <c r="E5" i="5"/>
  <c r="E57" i="5"/>
  <c r="E55" i="5"/>
  <c r="E54" i="5"/>
  <c r="E53" i="5"/>
  <c r="E41" i="5"/>
  <c r="E39" i="5"/>
  <c r="E38" i="5"/>
  <c r="E37" i="5"/>
  <c r="E25" i="5"/>
  <c r="E23" i="5"/>
  <c r="E34" i="5" s="1"/>
  <c r="E22" i="5"/>
  <c r="E33" i="5" s="1"/>
  <c r="E21" i="5"/>
  <c r="E9" i="5"/>
  <c r="S16" i="29" l="1"/>
  <c r="S17" i="29" s="1"/>
  <c r="E35" i="5"/>
  <c r="E50" i="5"/>
  <c r="E49" i="5"/>
  <c r="E40" i="5"/>
  <c r="E24" i="5"/>
  <c r="Y26" i="29" s="1"/>
  <c r="E56" i="5"/>
  <c r="E61" i="5" l="1"/>
  <c r="Y44" i="29"/>
  <c r="E45" i="5"/>
  <c r="Y35" i="29"/>
  <c r="T16" i="29"/>
  <c r="T17" i="29" s="1"/>
  <c r="E29" i="5"/>
  <c r="E36" i="5" s="1"/>
  <c r="E51" i="5"/>
  <c r="U16" i="29" l="1"/>
  <c r="U17" i="29" s="1"/>
  <c r="E52" i="5"/>
  <c r="E30" i="29" s="1"/>
  <c r="V16" i="29" l="1"/>
  <c r="V17" i="29" s="1"/>
  <c r="U81" i="5"/>
  <c r="W16" i="29" l="1"/>
  <c r="W17" i="29" s="1"/>
  <c r="T81" i="5"/>
  <c r="S81" i="5" l="1"/>
  <c r="U72" i="5" l="1"/>
  <c r="U77" i="5" l="1"/>
  <c r="Y47" i="29"/>
  <c r="R81" i="5"/>
  <c r="T72" i="5" l="1"/>
  <c r="T77" i="5" s="1"/>
  <c r="S72" i="5"/>
  <c r="S77" i="5" s="1"/>
  <c r="Q81" i="5"/>
  <c r="P81" i="5" l="1"/>
  <c r="R72" i="5" l="1"/>
  <c r="R77" i="5" s="1"/>
  <c r="O81" i="5" l="1"/>
  <c r="N81" i="5" l="1"/>
  <c r="O72" i="5"/>
  <c r="O77" i="5" s="1"/>
  <c r="Q72" i="5"/>
  <c r="Q77" i="5" s="1"/>
  <c r="L81" i="5" l="1"/>
  <c r="K81" i="5"/>
  <c r="M81" i="5" l="1"/>
  <c r="P72" i="5"/>
  <c r="P77" i="5" s="1"/>
  <c r="N72" i="5"/>
  <c r="N77" i="5" s="1"/>
  <c r="M72" i="5"/>
  <c r="M77" i="5" s="1"/>
  <c r="M82" i="5"/>
  <c r="M83" i="5" l="1"/>
  <c r="M84" i="5" l="1"/>
  <c r="H81" i="5"/>
  <c r="K72" i="5"/>
  <c r="K77" i="5" s="1"/>
  <c r="J81" i="5"/>
  <c r="L72" i="5" l="1"/>
  <c r="L77" i="5" s="1"/>
  <c r="L82" i="5"/>
  <c r="L83" i="5" s="1"/>
  <c r="L84" i="5" l="1"/>
  <c r="I81" i="5" l="1"/>
  <c r="H72" i="5"/>
  <c r="H77" i="5" s="1"/>
  <c r="J72" i="5"/>
  <c r="J77" i="5" s="1"/>
  <c r="I72" i="5"/>
  <c r="I77" i="5" s="1"/>
  <c r="I82" i="5"/>
  <c r="I83" i="5" l="1"/>
  <c r="I84" i="5" s="1"/>
  <c r="D8" i="5" l="1"/>
  <c r="D13" i="5" s="1"/>
  <c r="E8" i="5"/>
  <c r="D24" i="5"/>
  <c r="E13" i="5" l="1"/>
  <c r="Y17" i="29"/>
  <c r="D29" i="5"/>
  <c r="D36" i="5" s="1"/>
  <c r="D21" i="29" s="1"/>
  <c r="F72" i="5"/>
  <c r="J82" i="5"/>
  <c r="J83" i="5" s="1"/>
  <c r="D22" i="29" l="1"/>
  <c r="D23" i="29" s="1"/>
  <c r="F77" i="5"/>
  <c r="F84" i="5" s="1"/>
  <c r="D45" i="29" s="1"/>
  <c r="J84" i="5"/>
  <c r="E22" i="29" l="1"/>
  <c r="E23" i="29" s="1"/>
  <c r="F22" i="29" s="1"/>
  <c r="F23" i="29" s="1"/>
  <c r="G22" i="29" s="1"/>
  <c r="G23" i="29" s="1"/>
  <c r="H22" i="29" s="1"/>
  <c r="H23" i="29" s="1"/>
  <c r="D46" i="29"/>
  <c r="D47" i="29" s="1"/>
  <c r="E45" i="29"/>
  <c r="I22" i="29" l="1"/>
  <c r="I23" i="29"/>
  <c r="J22" i="29" s="1"/>
  <c r="J23" i="29" s="1"/>
  <c r="K22" i="29" s="1"/>
  <c r="K23" i="29" s="1"/>
  <c r="L22" i="29" s="1"/>
  <c r="L23" i="29" s="1"/>
  <c r="E46" i="29"/>
  <c r="E47" i="29" s="1"/>
  <c r="D40" i="5"/>
  <c r="D45" i="5" s="1"/>
  <c r="D56" i="5"/>
  <c r="D61" i="5" s="1"/>
  <c r="M22" i="29" l="1"/>
  <c r="M23" i="29" s="1"/>
  <c r="N22" i="29" s="1"/>
  <c r="N23" i="29" s="1"/>
  <c r="O22" i="29" s="1"/>
  <c r="O23" i="29" s="1"/>
  <c r="P22" i="29" s="1"/>
  <c r="P23" i="29" s="1"/>
  <c r="D52" i="5"/>
  <c r="D30" i="29" s="1"/>
  <c r="Q22" i="29" l="1"/>
  <c r="Q23" i="29"/>
  <c r="R22" i="29" s="1"/>
  <c r="R23" i="29" s="1"/>
  <c r="S22" i="29" s="1"/>
  <c r="S23" i="29" s="1"/>
  <c r="T22" i="29" s="1"/>
  <c r="T23" i="29" s="1"/>
  <c r="U22" i="29" s="1"/>
  <c r="U23" i="29" s="1"/>
  <c r="D31" i="29"/>
  <c r="D32" i="29" s="1"/>
  <c r="E17" i="5"/>
  <c r="E65" i="5"/>
  <c r="D19" i="5"/>
  <c r="D20" i="5" s="1"/>
  <c r="D12" i="29" s="1"/>
  <c r="D65" i="5"/>
  <c r="V22" i="29" l="1"/>
  <c r="V23" i="29" s="1"/>
  <c r="E31" i="29"/>
  <c r="E32" i="29" s="1"/>
  <c r="D13" i="29"/>
  <c r="D14" i="29" s="1"/>
  <c r="U82" i="5"/>
  <c r="U83" i="5" s="1"/>
  <c r="Q82" i="5"/>
  <c r="Q83" i="5" s="1"/>
  <c r="S82" i="5"/>
  <c r="S83" i="5" s="1"/>
  <c r="P82" i="5"/>
  <c r="P83" i="5" s="1"/>
  <c r="R82" i="5"/>
  <c r="R83" i="5" s="1"/>
  <c r="T82" i="5"/>
  <c r="T83" i="5" s="1"/>
  <c r="W22" i="29" l="1"/>
  <c r="W23" i="29" s="1"/>
  <c r="X26" i="29" s="1"/>
  <c r="F31" i="29"/>
  <c r="F32" i="29" s="1"/>
  <c r="T84" i="5"/>
  <c r="N45" i="29" s="1"/>
  <c r="P84" i="5"/>
  <c r="J45" i="29" s="1"/>
  <c r="S84" i="5"/>
  <c r="M45" i="29" s="1"/>
  <c r="Q84" i="5"/>
  <c r="K45" i="29" s="1"/>
  <c r="U84" i="5"/>
  <c r="O45" i="29" s="1"/>
  <c r="R84" i="5"/>
  <c r="L45" i="29" s="1"/>
  <c r="G31" i="29" l="1"/>
  <c r="G32" i="29" s="1"/>
  <c r="N82" i="5"/>
  <c r="N83" i="5" s="1"/>
  <c r="E66" i="5"/>
  <c r="E67" i="5" s="1"/>
  <c r="E18" i="5"/>
  <c r="E19" i="5" s="1"/>
  <c r="D66" i="5"/>
  <c r="D67" i="5" s="1"/>
  <c r="H31" i="29" l="1"/>
  <c r="H32" i="29" s="1"/>
  <c r="N84" i="5"/>
  <c r="H45" i="29" s="1"/>
  <c r="O82" i="5"/>
  <c r="O83" i="5" s="1"/>
  <c r="D68" i="5"/>
  <c r="D39" i="29" s="1"/>
  <c r="K82" i="5"/>
  <c r="K83" i="5" s="1"/>
  <c r="H82" i="5"/>
  <c r="H83" i="5" s="1"/>
  <c r="E20" i="5"/>
  <c r="E12" i="29" s="1"/>
  <c r="I31" i="29" l="1"/>
  <c r="I32" i="29" s="1"/>
  <c r="J31" i="29" s="1"/>
  <c r="D40" i="29"/>
  <c r="D41" i="29" s="1"/>
  <c r="E13" i="29"/>
  <c r="E14" i="29" s="1"/>
  <c r="O84" i="5"/>
  <c r="I45" i="29" s="1"/>
  <c r="H84" i="5"/>
  <c r="F45" i="29" s="1"/>
  <c r="K84" i="5"/>
  <c r="G45" i="29" s="1"/>
  <c r="E68" i="5"/>
  <c r="E39" i="29" s="1"/>
  <c r="J32" i="29" l="1"/>
  <c r="E40" i="29"/>
  <c r="E41" i="29" s="1"/>
  <c r="F40" i="29" s="1"/>
  <c r="F41" i="29" s="1"/>
  <c r="G40" i="29" s="1"/>
  <c r="F46" i="29"/>
  <c r="F47" i="29" s="1"/>
  <c r="F13" i="29"/>
  <c r="K31" i="29" l="1"/>
  <c r="K32" i="29" s="1"/>
  <c r="F14" i="29"/>
  <c r="G41" i="29"/>
  <c r="L31" i="29" l="1"/>
  <c r="L32" i="29" s="1"/>
  <c r="H40" i="29"/>
  <c r="H41" i="29" s="1"/>
  <c r="I40" i="29" s="1"/>
  <c r="G46" i="29"/>
  <c r="G47" i="29" s="1"/>
  <c r="G13" i="29"/>
  <c r="M31" i="29" l="1"/>
  <c r="M32" i="29" s="1"/>
  <c r="H46" i="29"/>
  <c r="H47" i="29" s="1"/>
  <c r="G14" i="29"/>
  <c r="I41" i="29"/>
  <c r="J40" i="29" s="1"/>
  <c r="N31" i="29" l="1"/>
  <c r="N32" i="29" s="1"/>
  <c r="O31" i="29" s="1"/>
  <c r="H13" i="29"/>
  <c r="H14" i="29" s="1"/>
  <c r="I46" i="29"/>
  <c r="I47" i="29" s="1"/>
  <c r="J41" i="29"/>
  <c r="K40" i="29" s="1"/>
  <c r="O32" i="29" l="1"/>
  <c r="P31" i="29" s="1"/>
  <c r="J46" i="29"/>
  <c r="J47" i="29" s="1"/>
  <c r="K41" i="29"/>
  <c r="L40" i="29" s="1"/>
  <c r="P32" i="29" l="1"/>
  <c r="Q31" i="29" s="1"/>
  <c r="K46" i="29"/>
  <c r="K47" i="29" s="1"/>
  <c r="I13" i="29"/>
  <c r="L41" i="29"/>
  <c r="M40" i="29" s="1"/>
  <c r="Q32" i="29" l="1"/>
  <c r="R31" i="29" s="1"/>
  <c r="L46" i="29"/>
  <c r="L47" i="29" s="1"/>
  <c r="I14" i="29"/>
  <c r="M41" i="29"/>
  <c r="N40" i="29" s="1"/>
  <c r="R32" i="29" l="1"/>
  <c r="S31" i="29" s="1"/>
  <c r="M46" i="29"/>
  <c r="M47" i="29" s="1"/>
  <c r="J13" i="29"/>
  <c r="N41" i="29"/>
  <c r="O40" i="29" s="1"/>
  <c r="AA26" i="29"/>
  <c r="G7" i="31" s="1"/>
  <c r="S32" i="29" l="1"/>
  <c r="T31" i="29" s="1"/>
  <c r="I7" i="31"/>
  <c r="J7" i="31" s="1"/>
  <c r="K7" i="31" s="1"/>
  <c r="N46" i="29"/>
  <c r="N47" i="29" s="1"/>
  <c r="J14" i="29"/>
  <c r="O41" i="29"/>
  <c r="P40" i="29" s="1"/>
  <c r="T32" i="29" l="1"/>
  <c r="U31" i="29" s="1"/>
  <c r="K13" i="29"/>
  <c r="K14" i="29" s="1"/>
  <c r="O46" i="29"/>
  <c r="O47" i="29" s="1"/>
  <c r="P41" i="29"/>
  <c r="Q40" i="29" s="1"/>
  <c r="U32" i="29" l="1"/>
  <c r="V31" i="29" s="1"/>
  <c r="P46" i="29"/>
  <c r="P47" i="29" s="1"/>
  <c r="Q41" i="29"/>
  <c r="R40" i="29" s="1"/>
  <c r="V32" i="29"/>
  <c r="W31" i="29" s="1"/>
  <c r="Q46" i="29" l="1"/>
  <c r="Q47" i="29" s="1"/>
  <c r="L13" i="29"/>
  <c r="R41" i="29"/>
  <c r="S40" i="29" s="1"/>
  <c r="W32" i="29"/>
  <c r="X35" i="29" s="1"/>
  <c r="AA35" i="29" s="1"/>
  <c r="G8" i="31" s="1"/>
  <c r="I8" i="31" l="1"/>
  <c r="J8" i="31" s="1"/>
  <c r="K8" i="31" s="1"/>
  <c r="R46" i="29"/>
  <c r="R47" i="29" s="1"/>
  <c r="L14" i="29"/>
  <c r="S41" i="29"/>
  <c r="T40" i="29" s="1"/>
  <c r="S46" i="29" l="1"/>
  <c r="S47" i="29" s="1"/>
  <c r="M13" i="29"/>
  <c r="T41" i="29"/>
  <c r="U40" i="29" s="1"/>
  <c r="T46" i="29" l="1"/>
  <c r="T47" i="29" s="1"/>
  <c r="M14" i="29"/>
  <c r="U41" i="29"/>
  <c r="V40" i="29" s="1"/>
  <c r="U46" i="29" l="1"/>
  <c r="U47" i="29" s="1"/>
  <c r="N13" i="29"/>
  <c r="V41" i="29"/>
  <c r="W40" i="29" s="1"/>
  <c r="V46" i="29" l="1"/>
  <c r="V47" i="29" s="1"/>
  <c r="N14" i="29"/>
  <c r="W41" i="29"/>
  <c r="X44" i="29" s="1"/>
  <c r="AA44" i="29" s="1"/>
  <c r="G9" i="31" s="1"/>
  <c r="I9" i="31" l="1"/>
  <c r="J9" i="31" s="1"/>
  <c r="K9" i="31" s="1"/>
  <c r="W46" i="29"/>
  <c r="W47" i="29" s="1"/>
  <c r="O13" i="29"/>
  <c r="X47" i="29" l="1"/>
  <c r="O14" i="29"/>
  <c r="P13" i="29" l="1"/>
  <c r="P14" i="29" l="1"/>
  <c r="Q13" i="29" l="1"/>
  <c r="Q14" i="29" s="1"/>
  <c r="R13" i="29" l="1"/>
  <c r="R14" i="29" s="1"/>
  <c r="S13" i="29" l="1"/>
  <c r="S14" i="29" l="1"/>
  <c r="T13" i="29" l="1"/>
  <c r="T14" i="29" l="1"/>
  <c r="U13" i="29" l="1"/>
  <c r="U14" i="29" l="1"/>
  <c r="V13" i="29" s="1"/>
  <c r="V14" i="29" s="1"/>
  <c r="W13" i="29" s="1"/>
  <c r="W14" i="29" s="1"/>
  <c r="X17" i="29" l="1"/>
  <c r="AA17" i="29" s="1"/>
  <c r="G6" i="31" s="1"/>
  <c r="D30" i="31" l="1"/>
  <c r="E30" i="31" s="1"/>
  <c r="F30" i="31" s="1"/>
  <c r="D32" i="31"/>
  <c r="E32" i="31" s="1"/>
  <c r="F32" i="31" s="1"/>
  <c r="D40" i="31"/>
  <c r="E40" i="31" s="1"/>
  <c r="F40" i="31" s="1"/>
  <c r="D25" i="31"/>
  <c r="E25" i="31" s="1"/>
  <c r="F25" i="31" s="1"/>
  <c r="D27" i="31"/>
  <c r="E27" i="31" s="1"/>
  <c r="F27" i="31" s="1"/>
  <c r="D33" i="31"/>
  <c r="E33" i="31" s="1"/>
  <c r="F33" i="31" s="1"/>
  <c r="D43" i="31"/>
  <c r="E43" i="31" s="1"/>
  <c r="F43" i="31" s="1"/>
  <c r="D31" i="31"/>
  <c r="E31" i="31" s="1"/>
  <c r="F31" i="31" s="1"/>
  <c r="D34" i="31"/>
  <c r="E34" i="31" s="1"/>
  <c r="F34" i="31" s="1"/>
  <c r="D44" i="31"/>
  <c r="E44" i="31" s="1"/>
  <c r="F44" i="31" s="1"/>
  <c r="D26" i="31"/>
  <c r="E26" i="31" s="1"/>
  <c r="F26" i="31" s="1"/>
  <c r="D29" i="31"/>
  <c r="E29" i="31" s="1"/>
  <c r="F29" i="31" s="1"/>
  <c r="D37" i="31"/>
  <c r="E37" i="31" s="1"/>
  <c r="F37" i="31" s="1"/>
  <c r="I6" i="31"/>
  <c r="I11" i="31" s="1"/>
  <c r="D45" i="31"/>
  <c r="E45" i="31" s="1"/>
  <c r="F45" i="31" s="1"/>
  <c r="D42" i="31"/>
  <c r="E42" i="31" s="1"/>
  <c r="F42" i="31" s="1"/>
  <c r="D28" i="31"/>
  <c r="E28" i="31" s="1"/>
  <c r="F28" i="31" s="1"/>
  <c r="D39" i="31"/>
  <c r="E39" i="31" s="1"/>
  <c r="F39" i="31" s="1"/>
  <c r="D41" i="31"/>
  <c r="E41" i="31" s="1"/>
  <c r="F41" i="31" s="1"/>
  <c r="D35" i="31"/>
  <c r="E35" i="31" s="1"/>
  <c r="F35" i="31" s="1"/>
  <c r="D38" i="31"/>
  <c r="E38" i="31" s="1"/>
  <c r="F38" i="31" s="1"/>
  <c r="D36" i="31"/>
  <c r="E36" i="31" s="1"/>
  <c r="F36" i="31" s="1"/>
  <c r="J6" i="31" l="1"/>
  <c r="J11" i="31" s="1"/>
  <c r="K6" i="31"/>
  <c r="K11" i="31"/>
</calcChain>
</file>

<file path=xl/sharedStrings.xml><?xml version="1.0" encoding="utf-8"?>
<sst xmlns="http://schemas.openxmlformats.org/spreadsheetml/2006/main" count="449" uniqueCount="106">
  <si>
    <t>Deferral</t>
  </si>
  <si>
    <t>Interest</t>
  </si>
  <si>
    <t>Cumulative Deferral + Interest</t>
  </si>
  <si>
    <t>Balancing Account Distribution</t>
  </si>
  <si>
    <t>Balancing Account Interest</t>
  </si>
  <si>
    <t>Cumulative Deferral Balance</t>
  </si>
  <si>
    <t>Annual</t>
  </si>
  <si>
    <t>Monthly</t>
  </si>
  <si>
    <t>All</t>
  </si>
  <si>
    <t>Booked Monthly Deferral</t>
  </si>
  <si>
    <t>Schedule</t>
  </si>
  <si>
    <t>FERC Interest Percent Rate</t>
  </si>
  <si>
    <t>Deferral Period Six Calculations</t>
  </si>
  <si>
    <t>Pre 1/1/2022</t>
  </si>
  <si>
    <t>1/1/2022-1/31/2022</t>
  </si>
  <si>
    <t>2/1/2022-4/30/2022</t>
  </si>
  <si>
    <t>Cumulative</t>
  </si>
  <si>
    <t>Balance</t>
  </si>
  <si>
    <t>Cumulative Deferral Balance Addition</t>
  </si>
  <si>
    <t>Five</t>
  </si>
  <si>
    <t>Six</t>
  </si>
  <si>
    <t>Period</t>
  </si>
  <si>
    <t>Decoupled</t>
  </si>
  <si>
    <t>Percent</t>
  </si>
  <si>
    <t>12 Months</t>
  </si>
  <si>
    <t>Ending</t>
  </si>
  <si>
    <t>Dec-22</t>
  </si>
  <si>
    <t>Proposed</t>
  </si>
  <si>
    <t>Forecast</t>
  </si>
  <si>
    <t>Schedule 93</t>
  </si>
  <si>
    <t>Average</t>
  </si>
  <si>
    <t>Kilowatt</t>
  </si>
  <si>
    <t>Present</t>
  </si>
  <si>
    <t>Residential</t>
  </si>
  <si>
    <t>General - Small</t>
  </si>
  <si>
    <t>Agricultural Pumping</t>
  </si>
  <si>
    <t>Non-Decoupled</t>
  </si>
  <si>
    <t>Total</t>
  </si>
  <si>
    <t>Price</t>
  </si>
  <si>
    <t>Service</t>
  </si>
  <si>
    <t>Customers</t>
  </si>
  <si>
    <t>Megawatt</t>
  </si>
  <si>
    <t>Hours</t>
  </si>
  <si>
    <t>Base $000</t>
  </si>
  <si>
    <t>Test Period Quantities:</t>
  </si>
  <si>
    <t>$000</t>
  </si>
  <si>
    <t>16,17,19</t>
  </si>
  <si>
    <t>24</t>
  </si>
  <si>
    <t>29,36</t>
  </si>
  <si>
    <t>40</t>
  </si>
  <si>
    <t>Change</t>
  </si>
  <si>
    <t>of Base</t>
  </si>
  <si>
    <t>Change as</t>
  </si>
  <si>
    <t>a Percent</t>
  </si>
  <si>
    <t>$ Per Month</t>
  </si>
  <si>
    <t>Excludes Rider Schedules 91, 92, 97, 98, 99, 191, 197</t>
  </si>
  <si>
    <t>Booked Period Quantities:</t>
  </si>
  <si>
    <t>Estimated Effect of Proposed Schedule 93 Prices on Revenue ($000)</t>
  </si>
  <si>
    <t>($ Per Kilowatt Hour)</t>
  </si>
  <si>
    <t>Base $000 per Docket UE-210402</t>
  </si>
  <si>
    <t>Average Monthly Customers and Annual Megawatt Hours per the 12 months ending June 2019</t>
  </si>
  <si>
    <t>16,17,19,24</t>
  </si>
  <si>
    <t>Test</t>
  </si>
  <si>
    <t>Booked</t>
  </si>
  <si>
    <t>Actual $ pre 2/1/2022 per Docket UE-191024,</t>
  </si>
  <si>
    <t>2/1/2022-4/30/2022 per Docket UE-210532,</t>
  </si>
  <si>
    <t>and post 4/30/2022 per Docket UE-210402.</t>
  </si>
  <si>
    <t>Fixed and Net Power Cost $ per Docket UE-191024.</t>
  </si>
  <si>
    <t>Actual $ exclude Schedule 98.</t>
  </si>
  <si>
    <t>Average Bills and Normalized kWh per the 12 months</t>
  </si>
  <si>
    <t>ending June 2019.</t>
  </si>
  <si>
    <t>per month</t>
  </si>
  <si>
    <t>The average residential customer uses 1,200 kilowatt hours</t>
  </si>
  <si>
    <t>Annual Actual $</t>
  </si>
  <si>
    <t>Annual Fixed $</t>
  </si>
  <si>
    <t>Annual Net Power Cost $</t>
  </si>
  <si>
    <t>Annual Allowed Decoupled $</t>
  </si>
  <si>
    <t>Annual Average Bills</t>
  </si>
  <si>
    <t>Annual Normalized kWh</t>
  </si>
  <si>
    <t>Monthly Normalized kWh</t>
  </si>
  <si>
    <t>Monthly Actual Bills</t>
  </si>
  <si>
    <t>Monthly Allowed Decoupled $</t>
  </si>
  <si>
    <t>Monthly Actual kWh</t>
  </si>
  <si>
    <t>Monthly Actual $</t>
  </si>
  <si>
    <t>Monthly Sch.93,94,97,191,197 $</t>
  </si>
  <si>
    <t>Monthly Fixed $</t>
  </si>
  <si>
    <t>Monthly Net Power Cost $</t>
  </si>
  <si>
    <t>Monthly Actual Decoupled $</t>
  </si>
  <si>
    <t>Monthly Deferral $</t>
  </si>
  <si>
    <t>Assumes Base Schedule 16 Pricing per Docket UE-210402</t>
  </si>
  <si>
    <t>Residential Bill Comparisons</t>
  </si>
  <si>
    <t>Per Month</t>
  </si>
  <si>
    <t>Actual January 2022 thru April 2023</t>
  </si>
  <si>
    <t>Forecast May 2023 thru August 2023</t>
  </si>
  <si>
    <t>2.5 Percent</t>
  </si>
  <si>
    <t>of Annual</t>
  </si>
  <si>
    <t>Allowed</t>
  </si>
  <si>
    <t>Revenue</t>
  </si>
  <si>
    <t>5 Percent of</t>
  </si>
  <si>
    <t>Normalized</t>
  </si>
  <si>
    <t>for the</t>
  </si>
  <si>
    <t>on 9/1/2023</t>
  </si>
  <si>
    <t>Schedule 93 Revenue Calculations ($)</t>
  </si>
  <si>
    <t>Booked Period Quantities for Usage</t>
  </si>
  <si>
    <t>Booked Period Quantities for Usage Post 4/30/2022</t>
  </si>
  <si>
    <t>General -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</si>
</sst>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[$-409]mmm\-yy;@"/>
    <numFmt numFmtId="167" formatCode="0.0000%"/>
    <numFmt numFmtId="168" formatCode="_(* #,##0.0_);_(* \(#,##0.0\);_(* &quot;-&quot;??_);_(@_)"/>
  </numFmts>
  <fonts count="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WISS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237">
    <xf numFmtId="0" fontId="0" fillId="0" borderId="0" xfId="0"/>
    <xf numFmtId="164" fontId="4" fillId="0" borderId="0" xfId="2" applyNumberFormat="1" applyFont="1" applyFill="1" applyBorder="1"/>
    <xf numFmtId="164" fontId="4" fillId="0" borderId="0" xfId="3" applyNumberFormat="1" applyFont="1" applyFill="1" applyBorder="1" applyAlignment="1">
      <alignment horizontal="right"/>
    </xf>
    <xf numFmtId="164" fontId="4" fillId="0" borderId="7" xfId="3" applyNumberFormat="1" applyFont="1" applyFill="1" applyBorder="1" applyAlignment="1">
      <alignment horizontal="right"/>
    </xf>
    <xf numFmtId="164" fontId="4" fillId="0" borderId="0" xfId="9" applyNumberFormat="1" applyFont="1" applyBorder="1"/>
    <xf numFmtId="164" fontId="4" fillId="0" borderId="7" xfId="2" applyNumberFormat="1" applyFont="1" applyFill="1" applyBorder="1"/>
    <xf numFmtId="164" fontId="4" fillId="0" borderId="0" xfId="9" applyNumberFormat="1" applyFont="1" applyFill="1" applyBorder="1"/>
    <xf numFmtId="43" fontId="4" fillId="0" borderId="0" xfId="9" applyFont="1" applyBorder="1" applyAlignment="1">
      <alignment horizontal="left"/>
    </xf>
    <xf numFmtId="164" fontId="4" fillId="0" borderId="5" xfId="9" applyNumberFormat="1" applyFont="1" applyFill="1" applyBorder="1" applyAlignment="1">
      <alignment horizontal="left"/>
    </xf>
    <xf numFmtId="43" fontId="4" fillId="0" borderId="6" xfId="9" applyFont="1" applyBorder="1" applyAlignment="1">
      <alignment horizontal="left"/>
    </xf>
    <xf numFmtId="164" fontId="4" fillId="0" borderId="5" xfId="2" applyNumberFormat="1" applyFont="1" applyFill="1" applyBorder="1" applyAlignment="1">
      <alignment horizontal="left"/>
    </xf>
    <xf numFmtId="164" fontId="4" fillId="0" borderId="5" xfId="9" applyNumberFormat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0" fontId="4" fillId="0" borderId="10" xfId="1" applyFont="1" applyBorder="1" applyAlignment="1">
      <alignment horizontal="centerContinuous"/>
    </xf>
    <xf numFmtId="0" fontId="4" fillId="0" borderId="8" xfId="1" applyFont="1" applyBorder="1" applyAlignment="1">
      <alignment horizontal="centerContinuous"/>
    </xf>
    <xf numFmtId="0" fontId="4" fillId="0" borderId="4" xfId="1" applyFont="1" applyBorder="1" applyAlignment="1">
      <alignment horizontal="left"/>
    </xf>
    <xf numFmtId="166" fontId="4" fillId="0" borderId="13" xfId="9" applyNumberFormat="1" applyFont="1" applyBorder="1" applyAlignment="1">
      <alignment horizontal="center"/>
    </xf>
    <xf numFmtId="164" fontId="4" fillId="0" borderId="5" xfId="9" applyNumberFormat="1" applyFont="1" applyFill="1" applyBorder="1"/>
    <xf numFmtId="164" fontId="4" fillId="0" borderId="5" xfId="2" applyNumberFormat="1" applyFont="1" applyFill="1" applyBorder="1"/>
    <xf numFmtId="164" fontId="4" fillId="0" borderId="5" xfId="3" applyNumberFormat="1" applyFont="1" applyFill="1" applyBorder="1" applyAlignment="1">
      <alignment horizontal="right"/>
    </xf>
    <xf numFmtId="164" fontId="4" fillId="0" borderId="5" xfId="1" applyNumberFormat="1" applyFont="1" applyBorder="1"/>
    <xf numFmtId="167" fontId="4" fillId="0" borderId="5" xfId="11" applyNumberFormat="1" applyFont="1" applyFill="1" applyBorder="1"/>
    <xf numFmtId="164" fontId="4" fillId="0" borderId="13" xfId="9" applyNumberFormat="1" applyFont="1" applyFill="1" applyBorder="1" applyAlignment="1">
      <alignment horizontal="left"/>
    </xf>
    <xf numFmtId="164" fontId="4" fillId="0" borderId="13" xfId="9" applyNumberFormat="1" applyFont="1" applyBorder="1"/>
    <xf numFmtId="164" fontId="4" fillId="0" borderId="13" xfId="9" applyNumberFormat="1" applyFont="1" applyFill="1" applyBorder="1"/>
    <xf numFmtId="164" fontId="4" fillId="0" borderId="7" xfId="9" applyNumberFormat="1" applyFont="1" applyFill="1" applyBorder="1"/>
    <xf numFmtId="164" fontId="4" fillId="0" borderId="12" xfId="9" applyNumberFormat="1" applyFont="1" applyFill="1" applyBorder="1"/>
    <xf numFmtId="0" fontId="4" fillId="0" borderId="5" xfId="1" applyFont="1" applyBorder="1" applyAlignment="1">
      <alignment horizontal="left"/>
    </xf>
    <xf numFmtId="0" fontId="4" fillId="0" borderId="1" xfId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164" fontId="4" fillId="0" borderId="4" xfId="2" applyNumberFormat="1" applyFont="1" applyFill="1" applyBorder="1" applyAlignment="1">
      <alignment horizontal="left"/>
    </xf>
    <xf numFmtId="164" fontId="4" fillId="0" borderId="4" xfId="9" applyNumberFormat="1" applyFont="1" applyBorder="1"/>
    <xf numFmtId="43" fontId="4" fillId="0" borderId="0" xfId="9" quotePrefix="1" applyFont="1" applyFill="1" applyBorder="1" applyAlignment="1">
      <alignment horizontal="center"/>
    </xf>
    <xf numFmtId="43" fontId="4" fillId="0" borderId="5" xfId="9" applyFont="1" applyFill="1" applyBorder="1"/>
    <xf numFmtId="43" fontId="4" fillId="0" borderId="0" xfId="9" applyFont="1" applyFill="1" applyBorder="1" applyAlignment="1"/>
    <xf numFmtId="164" fontId="4" fillId="0" borderId="8" xfId="9" applyNumberFormat="1" applyFont="1" applyFill="1" applyBorder="1"/>
    <xf numFmtId="0" fontId="4" fillId="0" borderId="0" xfId="0" applyFont="1" applyFill="1"/>
    <xf numFmtId="43" fontId="4" fillId="0" borderId="0" xfId="9" applyFont="1" applyFill="1" applyBorder="1" applyAlignment="1">
      <alignment horizontal="left"/>
    </xf>
    <xf numFmtId="43" fontId="4" fillId="0" borderId="0" xfId="9" applyFont="1" applyFill="1" applyBorder="1"/>
    <xf numFmtId="43" fontId="4" fillId="0" borderId="4" xfId="9" applyFont="1" applyFill="1" applyBorder="1" applyAlignment="1">
      <alignment horizontal="left"/>
    </xf>
    <xf numFmtId="43" fontId="4" fillId="0" borderId="5" xfId="9" applyFont="1" applyFill="1" applyBorder="1" applyAlignment="1">
      <alignment horizontal="left"/>
    </xf>
    <xf numFmtId="43" fontId="4" fillId="0" borderId="6" xfId="9" applyFont="1" applyFill="1" applyBorder="1" applyAlignment="1">
      <alignment horizontal="left"/>
    </xf>
    <xf numFmtId="43" fontId="4" fillId="0" borderId="0" xfId="9" applyFont="1" applyFill="1"/>
    <xf numFmtId="164" fontId="4" fillId="0" borderId="0" xfId="9" applyNumberFormat="1" applyFont="1" applyFill="1"/>
    <xf numFmtId="43" fontId="8" fillId="0" borderId="5" xfId="9" applyFont="1" applyFill="1" applyBorder="1"/>
    <xf numFmtId="43" fontId="8" fillId="0" borderId="6" xfId="9" applyFont="1" applyFill="1" applyBorder="1"/>
    <xf numFmtId="164" fontId="4" fillId="0" borderId="14" xfId="9" applyNumberFormat="1" applyFont="1" applyFill="1" applyBorder="1"/>
    <xf numFmtId="164" fontId="4" fillId="0" borderId="15" xfId="9" applyNumberFormat="1" applyFont="1" applyFill="1" applyBorder="1"/>
    <xf numFmtId="164" fontId="4" fillId="0" borderId="3" xfId="9" applyNumberFormat="1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14" xfId="0" applyFont="1" applyFill="1" applyBorder="1"/>
    <xf numFmtId="43" fontId="4" fillId="0" borderId="0" xfId="9" applyFont="1" applyFill="1" applyAlignment="1">
      <alignment horizontal="left"/>
    </xf>
    <xf numFmtId="43" fontId="4" fillId="0" borderId="15" xfId="9" applyFont="1" applyFill="1" applyBorder="1" applyAlignment="1">
      <alignment horizontal="left"/>
    </xf>
    <xf numFmtId="43" fontId="4" fillId="0" borderId="14" xfId="9" applyFont="1" applyFill="1" applyBorder="1" applyAlignment="1">
      <alignment horizontal="left"/>
    </xf>
    <xf numFmtId="43" fontId="4" fillId="0" borderId="3" xfId="9" applyFont="1" applyFill="1" applyBorder="1" applyAlignment="1">
      <alignment horizontal="left"/>
    </xf>
    <xf numFmtId="164" fontId="4" fillId="0" borderId="3" xfId="9" applyNumberFormat="1" applyFont="1" applyFill="1" applyBorder="1" applyAlignment="1">
      <alignment horizontal="left"/>
    </xf>
    <xf numFmtId="164" fontId="4" fillId="0" borderId="6" xfId="9" applyNumberFormat="1" applyFont="1" applyFill="1" applyBorder="1"/>
    <xf numFmtId="164" fontId="4" fillId="0" borderId="4" xfId="9" applyNumberFormat="1" applyFont="1" applyFill="1" applyBorder="1"/>
    <xf numFmtId="0" fontId="4" fillId="0" borderId="1" xfId="0" applyFont="1" applyFill="1" applyBorder="1" applyAlignment="1">
      <alignment horizontal="centerContinuous"/>
    </xf>
    <xf numFmtId="43" fontId="4" fillId="0" borderId="15" xfId="9" applyFont="1" applyFill="1" applyBorder="1" applyAlignment="1">
      <alignment horizontal="centerContinuous"/>
    </xf>
    <xf numFmtId="43" fontId="4" fillId="0" borderId="1" xfId="9" applyFont="1" applyFill="1" applyBorder="1" applyAlignment="1">
      <alignment horizontal="centerContinuous"/>
    </xf>
    <xf numFmtId="164" fontId="4" fillId="0" borderId="6" xfId="0" applyNumberFormat="1" applyFont="1" applyFill="1" applyBorder="1"/>
    <xf numFmtId="166" fontId="4" fillId="0" borderId="14" xfId="9" applyNumberFormat="1" applyFont="1" applyFill="1" applyBorder="1" applyAlignment="1">
      <alignment horizontal="center"/>
    </xf>
    <xf numFmtId="0" fontId="4" fillId="0" borderId="6" xfId="0" applyFont="1" applyFill="1" applyBorder="1"/>
    <xf numFmtId="166" fontId="4" fillId="0" borderId="4" xfId="9" applyNumberFormat="1" applyFont="1" applyFill="1" applyBorder="1" applyAlignment="1">
      <alignment horizontal="center"/>
    </xf>
    <xf numFmtId="43" fontId="4" fillId="0" borderId="11" xfId="9" applyFont="1" applyFill="1" applyBorder="1"/>
    <xf numFmtId="43" fontId="4" fillId="0" borderId="9" xfId="9" applyFont="1" applyFill="1" applyBorder="1"/>
    <xf numFmtId="43" fontId="4" fillId="0" borderId="12" xfId="9" applyFont="1" applyFill="1" applyBorder="1"/>
    <xf numFmtId="43" fontId="8" fillId="0" borderId="5" xfId="9" quotePrefix="1" applyFont="1" applyFill="1" applyBorder="1" applyAlignment="1">
      <alignment horizontal="left"/>
    </xf>
    <xf numFmtId="43" fontId="8" fillId="0" borderId="5" xfId="9" applyFont="1" applyFill="1" applyBorder="1" applyAlignment="1">
      <alignment horizontal="left"/>
    </xf>
    <xf numFmtId="166" fontId="4" fillId="0" borderId="3" xfId="9" applyNumberFormat="1" applyFont="1" applyFill="1" applyBorder="1" applyAlignment="1">
      <alignment horizontal="center"/>
    </xf>
    <xf numFmtId="43" fontId="4" fillId="0" borderId="6" xfId="9" applyFont="1" applyFill="1" applyBorder="1"/>
    <xf numFmtId="43" fontId="8" fillId="0" borderId="6" xfId="9" applyFont="1" applyFill="1" applyBorder="1" applyAlignment="1">
      <alignment horizontal="left"/>
    </xf>
    <xf numFmtId="43" fontId="8" fillId="0" borderId="6" xfId="9" quotePrefix="1" applyFont="1" applyFill="1" applyBorder="1" applyAlignment="1"/>
    <xf numFmtId="166" fontId="4" fillId="0" borderId="12" xfId="9" applyNumberFormat="1" applyFont="1" applyFill="1" applyBorder="1" applyAlignment="1">
      <alignment horizontal="center"/>
    </xf>
    <xf numFmtId="166" fontId="4" fillId="0" borderId="13" xfId="9" applyNumberFormat="1" applyFont="1" applyFill="1" applyBorder="1" applyAlignment="1">
      <alignment horizontal="center"/>
    </xf>
    <xf numFmtId="0" fontId="4" fillId="0" borderId="7" xfId="1" applyFont="1" applyFill="1" applyBorder="1"/>
    <xf numFmtId="0" fontId="4" fillId="0" borderId="5" xfId="1" applyFont="1" applyFill="1" applyBorder="1"/>
    <xf numFmtId="164" fontId="4" fillId="0" borderId="5" xfId="1" applyNumberFormat="1" applyFont="1" applyFill="1" applyBorder="1"/>
    <xf numFmtId="0" fontId="4" fillId="0" borderId="0" xfId="1" applyFont="1" applyFill="1" applyBorder="1"/>
    <xf numFmtId="164" fontId="4" fillId="0" borderId="4" xfId="5" applyNumberFormat="1" applyFont="1" applyBorder="1" applyAlignment="1">
      <alignment horizontal="left"/>
    </xf>
    <xf numFmtId="43" fontId="8" fillId="0" borderId="10" xfId="5" applyFont="1" applyBorder="1" applyAlignment="1">
      <alignment horizontal="centerContinuous"/>
    </xf>
    <xf numFmtId="0" fontId="8" fillId="0" borderId="3" xfId="1" applyFont="1" applyBorder="1"/>
    <xf numFmtId="0" fontId="8" fillId="0" borderId="10" xfId="1" applyFont="1" applyBorder="1"/>
    <xf numFmtId="43" fontId="8" fillId="0" borderId="5" xfId="5" applyFont="1" applyBorder="1" applyAlignment="1">
      <alignment horizontal="left"/>
    </xf>
    <xf numFmtId="43" fontId="8" fillId="0" borderId="1" xfId="5" applyFont="1" applyBorder="1" applyAlignment="1">
      <alignment horizontal="centerContinuous"/>
    </xf>
    <xf numFmtId="43" fontId="4" fillId="0" borderId="5" xfId="5" applyFont="1" applyBorder="1" applyAlignment="1">
      <alignment horizontal="left"/>
    </xf>
    <xf numFmtId="43" fontId="4" fillId="0" borderId="4" xfId="5" applyFont="1" applyBorder="1" applyAlignment="1">
      <alignment horizontal="center"/>
    </xf>
    <xf numFmtId="164" fontId="4" fillId="0" borderId="6" xfId="5" applyNumberFormat="1" applyFont="1" applyBorder="1" applyAlignment="1">
      <alignment horizontal="left"/>
    </xf>
    <xf numFmtId="164" fontId="4" fillId="0" borderId="5" xfId="5" applyNumberFormat="1" applyFont="1" applyBorder="1"/>
    <xf numFmtId="164" fontId="8" fillId="0" borderId="5" xfId="5" applyNumberFormat="1" applyFont="1" applyBorder="1"/>
    <xf numFmtId="164" fontId="8" fillId="0" borderId="14" xfId="5" applyNumberFormat="1" applyFont="1" applyBorder="1"/>
    <xf numFmtId="43" fontId="4" fillId="0" borderId="5" xfId="5" applyFont="1" applyBorder="1"/>
    <xf numFmtId="43" fontId="4" fillId="0" borderId="7" xfId="9" applyFont="1" applyBorder="1" applyAlignment="1">
      <alignment horizontal="left"/>
    </xf>
    <xf numFmtId="43" fontId="4" fillId="0" borderId="6" xfId="5" applyFont="1" applyBorder="1" applyAlignment="1">
      <alignment horizontal="left"/>
    </xf>
    <xf numFmtId="43" fontId="8" fillId="0" borderId="4" xfId="9" applyFont="1" applyBorder="1" applyAlignment="1">
      <alignment horizontal="left"/>
    </xf>
    <xf numFmtId="43" fontId="8" fillId="0" borderId="5" xfId="9" applyFont="1" applyBorder="1" applyAlignment="1">
      <alignment horizontal="left"/>
    </xf>
    <xf numFmtId="43" fontId="8" fillId="0" borderId="6" xfId="9" applyFont="1" applyBorder="1" applyAlignment="1">
      <alignment horizontal="left"/>
    </xf>
    <xf numFmtId="43" fontId="8" fillId="0" borderId="8" xfId="5" applyFont="1" applyBorder="1" applyAlignment="1">
      <alignment horizontal="left"/>
    </xf>
    <xf numFmtId="43" fontId="8" fillId="0" borderId="4" xfId="5" applyFont="1" applyBorder="1" applyAlignment="1">
      <alignment horizontal="centerContinuous"/>
    </xf>
    <xf numFmtId="0" fontId="8" fillId="0" borderId="5" xfId="1" applyFont="1" applyBorder="1" applyAlignment="1">
      <alignment horizontal="left"/>
    </xf>
    <xf numFmtId="43" fontId="4" fillId="0" borderId="0" xfId="9" applyFont="1" applyBorder="1"/>
    <xf numFmtId="43" fontId="4" fillId="0" borderId="14" xfId="9" applyFont="1" applyBorder="1" applyAlignment="1">
      <alignment horizontal="left"/>
    </xf>
    <xf numFmtId="43" fontId="4" fillId="0" borderId="7" xfId="9" applyFont="1" applyBorder="1"/>
    <xf numFmtId="43" fontId="8" fillId="0" borderId="7" xfId="9" applyFont="1" applyBorder="1" applyAlignment="1">
      <alignment horizontal="left"/>
    </xf>
    <xf numFmtId="43" fontId="4" fillId="0" borderId="2" xfId="9" applyFont="1" applyBorder="1" applyAlignment="1">
      <alignment horizontal="left"/>
    </xf>
    <xf numFmtId="164" fontId="0" fillId="0" borderId="0" xfId="9" applyNumberFormat="1" applyFont="1"/>
    <xf numFmtId="164" fontId="8" fillId="0" borderId="8" xfId="9" applyNumberFormat="1" applyFont="1" applyBorder="1" applyAlignment="1">
      <alignment horizontal="left"/>
    </xf>
    <xf numFmtId="164" fontId="8" fillId="0" borderId="7" xfId="9" applyNumberFormat="1" applyFont="1" applyBorder="1"/>
    <xf numFmtId="164" fontId="4" fillId="0" borderId="7" xfId="9" applyNumberFormat="1" applyFont="1" applyBorder="1" applyAlignment="1">
      <alignment horizontal="left"/>
    </xf>
    <xf numFmtId="164" fontId="8" fillId="0" borderId="5" xfId="9" applyNumberFormat="1" applyFont="1" applyBorder="1"/>
    <xf numFmtId="43" fontId="8" fillId="0" borderId="5" xfId="9" quotePrefix="1" applyFont="1" applyBorder="1" applyAlignment="1">
      <alignment horizontal="left"/>
    </xf>
    <xf numFmtId="164" fontId="4" fillId="0" borderId="7" xfId="9" quotePrefix="1" applyNumberFormat="1" applyFont="1" applyBorder="1" applyAlignment="1">
      <alignment horizontal="left"/>
    </xf>
    <xf numFmtId="165" fontId="4" fillId="0" borderId="4" xfId="9" applyNumberFormat="1" applyFont="1" applyFill="1" applyBorder="1"/>
    <xf numFmtId="165" fontId="4" fillId="0" borderId="5" xfId="9" applyNumberFormat="1" applyFont="1" applyFill="1" applyBorder="1"/>
    <xf numFmtId="164" fontId="8" fillId="0" borderId="4" xfId="9" applyNumberFormat="1" applyFont="1" applyBorder="1"/>
    <xf numFmtId="6" fontId="8" fillId="0" borderId="15" xfId="5" quotePrefix="1" applyNumberFormat="1" applyFont="1" applyBorder="1" applyAlignment="1">
      <alignment horizontal="centerContinuous"/>
    </xf>
    <xf numFmtId="168" fontId="4" fillId="0" borderId="5" xfId="9" applyNumberFormat="1" applyFont="1" applyFill="1" applyBorder="1"/>
    <xf numFmtId="168" fontId="4" fillId="0" borderId="6" xfId="9" applyNumberFormat="1" applyFont="1" applyFill="1" applyBorder="1"/>
    <xf numFmtId="43" fontId="4" fillId="0" borderId="3" xfId="5" applyFont="1" applyBorder="1" applyAlignment="1">
      <alignment horizontal="center"/>
    </xf>
    <xf numFmtId="43" fontId="8" fillId="0" borderId="6" xfId="5" applyFont="1" applyBorder="1" applyAlignment="1">
      <alignment horizontal="left"/>
    </xf>
    <xf numFmtId="43" fontId="0" fillId="0" borderId="11" xfId="9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164" fontId="0" fillId="0" borderId="9" xfId="9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/>
    <xf numFmtId="164" fontId="0" fillId="0" borderId="0" xfId="9" applyNumberFormat="1" applyFont="1" applyBorder="1"/>
    <xf numFmtId="0" fontId="0" fillId="0" borderId="7" xfId="0" applyBorder="1"/>
    <xf numFmtId="0" fontId="0" fillId="0" borderId="1" xfId="0" applyBorder="1"/>
    <xf numFmtId="164" fontId="0" fillId="0" borderId="1" xfId="9" applyNumberFormat="1" applyFont="1" applyBorder="1"/>
    <xf numFmtId="0" fontId="0" fillId="0" borderId="2" xfId="0" applyBorder="1"/>
    <xf numFmtId="164" fontId="0" fillId="0" borderId="8" xfId="2" applyNumberFormat="1" applyFont="1" applyFill="1" applyBorder="1" applyAlignment="1">
      <alignment horizontal="center"/>
    </xf>
    <xf numFmtId="164" fontId="0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left"/>
    </xf>
    <xf numFmtId="164" fontId="4" fillId="0" borderId="7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168" fontId="0" fillId="0" borderId="4" xfId="2" applyNumberFormat="1" applyFont="1" applyFill="1" applyBorder="1"/>
    <xf numFmtId="168" fontId="0" fillId="0" borderId="5" xfId="2" applyNumberFormat="1" applyFont="1" applyFill="1" applyBorder="1"/>
    <xf numFmtId="168" fontId="0" fillId="0" borderId="6" xfId="2" applyNumberFormat="1" applyFont="1" applyFill="1" applyBorder="1"/>
    <xf numFmtId="168" fontId="0" fillId="0" borderId="13" xfId="2" applyNumberFormat="1" applyFont="1" applyFill="1" applyBorder="1"/>
    <xf numFmtId="164" fontId="4" fillId="0" borderId="14" xfId="2" applyNumberFormat="1" applyFont="1" applyFill="1" applyBorder="1"/>
    <xf numFmtId="164" fontId="0" fillId="0" borderId="14" xfId="2" applyNumberFormat="1" applyFont="1" applyFill="1" applyBorder="1"/>
    <xf numFmtId="0" fontId="0" fillId="0" borderId="3" xfId="0" applyBorder="1"/>
    <xf numFmtId="0" fontId="0" fillId="0" borderId="10" xfId="0" applyBorder="1"/>
    <xf numFmtId="0" fontId="0" fillId="0" borderId="8" xfId="0" applyBorder="1"/>
    <xf numFmtId="164" fontId="0" fillId="0" borderId="15" xfId="2" applyNumberFormat="1" applyFont="1" applyFill="1" applyBorder="1"/>
    <xf numFmtId="164" fontId="0" fillId="0" borderId="11" xfId="2" applyNumberFormat="1" applyFont="1" applyFill="1" applyBorder="1"/>
    <xf numFmtId="0" fontId="0" fillId="0" borderId="15" xfId="0" applyBorder="1" applyAlignment="1">
      <alignment horizontal="left" indent="2"/>
    </xf>
    <xf numFmtId="0" fontId="8" fillId="0" borderId="10" xfId="1" applyFont="1" applyBorder="1" applyAlignment="1">
      <alignment horizontal="centerContinuous"/>
    </xf>
    <xf numFmtId="43" fontId="4" fillId="0" borderId="3" xfId="9" applyFont="1" applyBorder="1" applyAlignment="1">
      <alignment horizontal="left"/>
    </xf>
    <xf numFmtId="43" fontId="8" fillId="0" borderId="3" xfId="9" applyFont="1" applyBorder="1" applyAlignment="1">
      <alignment horizontal="left"/>
    </xf>
    <xf numFmtId="164" fontId="4" fillId="0" borderId="3" xfId="5" applyNumberFormat="1" applyFont="1" applyBorder="1" applyAlignment="1">
      <alignment horizontal="left"/>
    </xf>
    <xf numFmtId="164" fontId="4" fillId="0" borderId="4" xfId="9" applyNumberFormat="1" applyFont="1" applyBorder="1" applyAlignment="1">
      <alignment horizontal="left"/>
    </xf>
    <xf numFmtId="164" fontId="0" fillId="0" borderId="10" xfId="9" applyNumberFormat="1" applyFont="1" applyBorder="1"/>
    <xf numFmtId="43" fontId="4" fillId="0" borderId="14" xfId="5" applyFont="1" applyFill="1" applyBorder="1"/>
    <xf numFmtId="43" fontId="0" fillId="0" borderId="15" xfId="9" applyFont="1" applyBorder="1"/>
    <xf numFmtId="164" fontId="4" fillId="0" borderId="4" xfId="2" quotePrefix="1" applyNumberFormat="1" applyFont="1" applyFill="1" applyBorder="1" applyAlignment="1">
      <alignment horizontal="left"/>
    </xf>
    <xf numFmtId="164" fontId="4" fillId="0" borderId="5" xfId="2" quotePrefix="1" applyNumberFormat="1" applyFont="1" applyFill="1" applyBorder="1" applyAlignment="1">
      <alignment horizontal="left"/>
    </xf>
    <xf numFmtId="164" fontId="4" fillId="0" borderId="13" xfId="2" quotePrefix="1" applyNumberFormat="1" applyFont="1" applyFill="1" applyBorder="1" applyAlignment="1">
      <alignment horizontal="left"/>
    </xf>
    <xf numFmtId="43" fontId="4" fillId="0" borderId="4" xfId="9" quotePrefix="1" applyFont="1" applyFill="1" applyBorder="1" applyAlignment="1"/>
    <xf numFmtId="43" fontId="4" fillId="0" borderId="5" xfId="9" quotePrefix="1" applyFont="1" applyFill="1" applyBorder="1" applyAlignment="1"/>
    <xf numFmtId="43" fontId="4" fillId="0" borderId="6" xfId="9" quotePrefix="1" applyFont="1" applyFill="1" applyBorder="1" applyAlignment="1"/>
    <xf numFmtId="164" fontId="4" fillId="0" borderId="4" xfId="9" applyNumberFormat="1" applyFont="1" applyFill="1" applyBorder="1" applyAlignment="1">
      <alignment horizontal="left"/>
    </xf>
    <xf numFmtId="0" fontId="4" fillId="0" borderId="9" xfId="1" applyFont="1" applyBorder="1" applyAlignment="1">
      <alignment horizontal="centerContinuous"/>
    </xf>
    <xf numFmtId="0" fontId="4" fillId="0" borderId="12" xfId="1" applyFont="1" applyBorder="1" applyAlignment="1">
      <alignment horizontal="centerContinuous"/>
    </xf>
    <xf numFmtId="43" fontId="4" fillId="0" borderId="10" xfId="9" applyFont="1" applyFill="1" applyBorder="1" applyAlignment="1">
      <alignment horizontal="left"/>
    </xf>
    <xf numFmtId="43" fontId="4" fillId="0" borderId="10" xfId="9" applyFont="1" applyFill="1" applyBorder="1"/>
    <xf numFmtId="43" fontId="4" fillId="0" borderId="8" xfId="9" applyFont="1" applyFill="1" applyBorder="1"/>
    <xf numFmtId="43" fontId="4" fillId="0" borderId="7" xfId="9" applyFont="1" applyFill="1" applyBorder="1"/>
    <xf numFmtId="43" fontId="4" fillId="0" borderId="1" xfId="9" applyFont="1" applyBorder="1" applyAlignment="1">
      <alignment horizontal="left"/>
    </xf>
    <xf numFmtId="43" fontId="4" fillId="0" borderId="1" xfId="9" applyFont="1" applyFill="1" applyBorder="1"/>
    <xf numFmtId="43" fontId="4" fillId="0" borderId="1" xfId="9" applyFont="1" applyBorder="1"/>
    <xf numFmtId="43" fontId="4" fillId="0" borderId="2" xfId="9" applyFont="1" applyBorder="1"/>
    <xf numFmtId="43" fontId="4" fillId="0" borderId="11" xfId="9" applyFont="1" applyBorder="1" applyAlignment="1">
      <alignment horizontal="left"/>
    </xf>
    <xf numFmtId="43" fontId="4" fillId="0" borderId="9" xfId="9" applyFont="1" applyBorder="1" applyAlignment="1">
      <alignment horizontal="left"/>
    </xf>
    <xf numFmtId="43" fontId="4" fillId="0" borderId="9" xfId="9" applyFont="1" applyBorder="1" applyAlignment="1">
      <alignment horizontal="centerContinuous"/>
    </xf>
    <xf numFmtId="43" fontId="4" fillId="0" borderId="9" xfId="9" applyFont="1" applyFill="1" applyBorder="1" applyAlignment="1">
      <alignment horizontal="centerContinuous"/>
    </xf>
    <xf numFmtId="43" fontId="4" fillId="0" borderId="12" xfId="9" applyFont="1" applyBorder="1" applyAlignment="1">
      <alignment horizontal="centerContinuous"/>
    </xf>
    <xf numFmtId="43" fontId="4" fillId="0" borderId="14" xfId="9" applyFont="1" applyFill="1" applyBorder="1" applyAlignment="1">
      <alignment horizontal="left" indent="2"/>
    </xf>
    <xf numFmtId="43" fontId="4" fillId="0" borderId="14" xfId="9" applyFont="1" applyFill="1" applyBorder="1" applyAlignment="1">
      <alignment horizontal="left" indent="4"/>
    </xf>
    <xf numFmtId="43" fontId="4" fillId="0" borderId="15" xfId="9" applyFont="1" applyFill="1" applyBorder="1" applyAlignment="1">
      <alignment horizontal="left" indent="2"/>
    </xf>
    <xf numFmtId="166" fontId="4" fillId="0" borderId="6" xfId="9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Continuous"/>
    </xf>
    <xf numFmtId="0" fontId="4" fillId="0" borderId="12" xfId="1" applyFont="1" applyFill="1" applyBorder="1" applyAlignment="1">
      <alignment horizontal="centerContinuous"/>
    </xf>
    <xf numFmtId="43" fontId="4" fillId="0" borderId="11" xfId="9" applyFont="1" applyFill="1" applyBorder="1" applyAlignment="1">
      <alignment horizontal="centerContinuous"/>
    </xf>
    <xf numFmtId="43" fontId="4" fillId="0" borderId="11" xfId="9" applyFont="1" applyBorder="1" applyAlignment="1">
      <alignment horizontal="centerContinuous"/>
    </xf>
    <xf numFmtId="43" fontId="4" fillId="0" borderId="10" xfId="9" applyFont="1" applyBorder="1" applyAlignment="1">
      <alignment horizontal="centerContinuous"/>
    </xf>
    <xf numFmtId="164" fontId="4" fillId="0" borderId="8" xfId="9" applyNumberFormat="1" applyFont="1" applyBorder="1"/>
    <xf numFmtId="164" fontId="4" fillId="0" borderId="7" xfId="9" applyNumberFormat="1" applyFont="1" applyBorder="1"/>
    <xf numFmtId="164" fontId="4" fillId="0" borderId="12" xfId="9" applyNumberFormat="1" applyFont="1" applyBorder="1"/>
    <xf numFmtId="164" fontId="4" fillId="0" borderId="7" xfId="1" applyNumberFormat="1" applyFont="1" applyBorder="1"/>
    <xf numFmtId="43" fontId="4" fillId="0" borderId="8" xfId="9" applyFont="1" applyBorder="1" applyAlignment="1">
      <alignment horizontal="centerContinuous"/>
    </xf>
    <xf numFmtId="43" fontId="4" fillId="0" borderId="15" xfId="9" applyFont="1" applyBorder="1" applyAlignment="1">
      <alignment horizontal="centerContinuous"/>
    </xf>
    <xf numFmtId="164" fontId="4" fillId="0" borderId="6" xfId="2" quotePrefix="1" applyNumberFormat="1" applyFont="1" applyFill="1" applyBorder="1" applyAlignment="1">
      <alignment horizontal="left"/>
    </xf>
    <xf numFmtId="164" fontId="4" fillId="0" borderId="2" xfId="9" applyNumberFormat="1" applyFont="1" applyFill="1" applyBorder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64" fontId="4" fillId="0" borderId="6" xfId="9" applyNumberFormat="1" applyFont="1" applyBorder="1" applyAlignment="1">
      <alignment horizontal="right"/>
    </xf>
    <xf numFmtId="164" fontId="4" fillId="0" borderId="2" xfId="9" applyNumberFormat="1" applyFont="1" applyBorder="1" applyAlignment="1">
      <alignment horizontal="right"/>
    </xf>
    <xf numFmtId="164" fontId="4" fillId="0" borderId="8" xfId="3" applyNumberFormat="1" applyFont="1" applyFill="1" applyBorder="1" applyAlignment="1">
      <alignment horizontal="right"/>
    </xf>
    <xf numFmtId="164" fontId="4" fillId="0" borderId="4" xfId="3" applyNumberFormat="1" applyFont="1" applyFill="1" applyBorder="1" applyAlignment="1">
      <alignment horizontal="right"/>
    </xf>
    <xf numFmtId="0" fontId="4" fillId="0" borderId="8" xfId="1" applyFont="1" applyFill="1" applyBorder="1"/>
    <xf numFmtId="0" fontId="4" fillId="0" borderId="4" xfId="1" applyFont="1" applyFill="1" applyBorder="1"/>
    <xf numFmtId="164" fontId="4" fillId="0" borderId="4" xfId="1" applyNumberFormat="1" applyFont="1" applyFill="1" applyBorder="1"/>
    <xf numFmtId="164" fontId="4" fillId="0" borderId="4" xfId="1" applyNumberFormat="1" applyFont="1" applyBorder="1"/>
    <xf numFmtId="164" fontId="4" fillId="0" borderId="8" xfId="1" applyNumberFormat="1" applyFont="1" applyBorder="1"/>
    <xf numFmtId="0" fontId="4" fillId="0" borderId="2" xfId="1" applyFont="1" applyFill="1" applyBorder="1"/>
    <xf numFmtId="0" fontId="4" fillId="0" borderId="6" xfId="1" applyFont="1" applyFill="1" applyBorder="1"/>
    <xf numFmtId="164" fontId="4" fillId="0" borderId="6" xfId="1" applyNumberFormat="1" applyFont="1" applyFill="1" applyBorder="1"/>
    <xf numFmtId="164" fontId="4" fillId="0" borderId="6" xfId="1" applyNumberFormat="1" applyFont="1" applyBorder="1"/>
    <xf numFmtId="164" fontId="4" fillId="0" borderId="2" xfId="1" applyNumberFormat="1" applyFont="1" applyBorder="1"/>
    <xf numFmtId="0" fontId="4" fillId="0" borderId="7" xfId="0" applyFont="1" applyFill="1" applyBorder="1"/>
    <xf numFmtId="0" fontId="4" fillId="0" borderId="2" xfId="0" applyFont="1" applyFill="1" applyBorder="1" applyAlignment="1">
      <alignment horizontal="centerContinuous"/>
    </xf>
    <xf numFmtId="43" fontId="0" fillId="0" borderId="4" xfId="9" applyFont="1" applyFill="1" applyBorder="1"/>
    <xf numFmtId="43" fontId="0" fillId="0" borderId="8" xfId="9" applyFont="1" applyFill="1" applyBorder="1"/>
    <xf numFmtId="43" fontId="0" fillId="0" borderId="5" xfId="9" applyFont="1" applyFill="1" applyBorder="1"/>
    <xf numFmtId="43" fontId="0" fillId="0" borderId="7" xfId="9" applyFont="1" applyFill="1" applyBorder="1"/>
    <xf numFmtId="43" fontId="0" fillId="0" borderId="6" xfId="9" applyFont="1" applyFill="1" applyBorder="1"/>
    <xf numFmtId="43" fontId="0" fillId="0" borderId="2" xfId="9" applyFont="1" applyFill="1" applyBorder="1"/>
    <xf numFmtId="43" fontId="0" fillId="0" borderId="13" xfId="9" applyFont="1" applyFill="1" applyBorder="1"/>
    <xf numFmtId="43" fontId="0" fillId="0" borderId="12" xfId="9" applyFont="1" applyFill="1" applyBorder="1"/>
    <xf numFmtId="168" fontId="0" fillId="0" borderId="0" xfId="9" applyNumberFormat="1" applyFont="1"/>
    <xf numFmtId="164" fontId="4" fillId="0" borderId="11" xfId="2" applyNumberFormat="1" applyFont="1" applyFill="1" applyBorder="1" applyAlignment="1">
      <alignment horizontal="centerContinuous"/>
    </xf>
    <xf numFmtId="164" fontId="0" fillId="0" borderId="9" xfId="2" applyNumberFormat="1" applyFont="1" applyFill="1" applyBorder="1" applyAlignment="1">
      <alignment horizontal="centerContinuous"/>
    </xf>
    <xf numFmtId="164" fontId="0" fillId="0" borderId="12" xfId="2" applyNumberFormat="1" applyFont="1" applyFill="1" applyBorder="1" applyAlignment="1">
      <alignment horizontal="centerContinuous"/>
    </xf>
    <xf numFmtId="168" fontId="0" fillId="0" borderId="0" xfId="0" applyNumberFormat="1" applyBorder="1"/>
    <xf numFmtId="43" fontId="0" fillId="0" borderId="0" xfId="0" applyNumberFormat="1"/>
    <xf numFmtId="43" fontId="0" fillId="0" borderId="14" xfId="9" applyFont="1" applyBorder="1"/>
    <xf numFmtId="43" fontId="0" fillId="0" borderId="4" xfId="9" applyFont="1" applyBorder="1"/>
    <xf numFmtId="43" fontId="4" fillId="0" borderId="4" xfId="9" applyFont="1" applyFill="1" applyBorder="1"/>
    <xf numFmtId="43" fontId="8" fillId="0" borderId="4" xfId="9" quotePrefix="1" applyFont="1" applyFill="1" applyBorder="1" applyAlignment="1">
      <alignment horizontal="left"/>
    </xf>
    <xf numFmtId="166" fontId="4" fillId="0" borderId="7" xfId="9" applyNumberFormat="1" applyFont="1" applyFill="1" applyBorder="1" applyAlignment="1">
      <alignment horizontal="center"/>
    </xf>
    <xf numFmtId="43" fontId="4" fillId="0" borderId="3" xfId="9" applyFont="1" applyFill="1" applyBorder="1"/>
    <xf numFmtId="43" fontId="4" fillId="0" borderId="2" xfId="9" applyFont="1" applyFill="1" applyBorder="1" applyAlignment="1">
      <alignment horizontal="centerContinuous"/>
    </xf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3 2" xfId="1" xr:uid="{3268A988-5672-421F-987F-356CB3B075DC}"/>
    <cellStyle name="Percent" xfId="11" builtinId="5"/>
    <cellStyle name="Percent 2" xfId="4" xr:uid="{FCE65FD2-81E7-4A35-8A3F-EE7BB5EFC639}"/>
    <cellStyle name="Percent 2 2" xfId="7" xr:uid="{6FE1FDC2-856A-4715-93E5-6EC82901E0DC}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ecoupling%20Mechanism\Washington\RECOV16%20-%20thru%20Oct%20w%20Decoupling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dministration%20Shared%20Directory\TJ%20Financials\2006%20Planning\PLAN%20FTE%20COMPARIS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16%20-%20%20old%20method\RECOV15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29">
          <cell r="B29">
            <v>0</v>
          </cell>
        </row>
        <row r="31">
          <cell r="B31">
            <v>0</v>
          </cell>
        </row>
      </sheetData>
      <sheetData sheetId="12">
        <row r="1">
          <cell r="E1">
            <v>21902889948.16433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2C29-0008-4AE9-AC29-30420AD85DF5}">
  <dimension ref="A1:M50"/>
  <sheetViews>
    <sheetView showGridLines="0" tabSelected="1" view="pageBreakPreview" zoomScale="70" zoomScaleNormal="70" zoomScaleSheetLayoutView="70" workbookViewId="0">
      <selection activeCell="J8" sqref="J8"/>
    </sheetView>
  </sheetViews>
  <sheetFormatPr defaultRowHeight="15.75"/>
  <cols>
    <col min="1" max="1" width="20.5" bestFit="1" customWidth="1"/>
    <col min="2" max="4" width="11.25" customWidth="1"/>
    <col min="5" max="5" width="11.25" style="109" customWidth="1"/>
    <col min="6" max="11" width="11.25" customWidth="1"/>
    <col min="12" max="12" width="11.25" style="109" customWidth="1"/>
    <col min="13" max="21" width="11.25" customWidth="1"/>
  </cols>
  <sheetData>
    <row r="1" spans="1:13">
      <c r="A1" s="124" t="s">
        <v>57</v>
      </c>
      <c r="B1" s="125"/>
      <c r="C1" s="125"/>
      <c r="D1" s="125"/>
      <c r="E1" s="126"/>
      <c r="F1" s="125"/>
      <c r="G1" s="125"/>
      <c r="H1" s="125"/>
      <c r="I1" s="125"/>
      <c r="J1" s="125"/>
      <c r="K1" s="127"/>
    </row>
    <row r="2" spans="1:13">
      <c r="A2" s="83"/>
      <c r="B2" s="83"/>
      <c r="C2" s="101"/>
      <c r="D2" s="102"/>
      <c r="E2" s="110"/>
      <c r="F2" s="84" t="s">
        <v>29</v>
      </c>
      <c r="G2" s="84"/>
      <c r="H2" s="84"/>
      <c r="I2" s="84"/>
      <c r="J2" s="84"/>
      <c r="K2" s="98" t="s">
        <v>27</v>
      </c>
    </row>
    <row r="3" spans="1:13">
      <c r="A3" s="103"/>
      <c r="B3" s="103"/>
      <c r="C3" s="107" t="s">
        <v>30</v>
      </c>
      <c r="D3" s="99" t="s">
        <v>6</v>
      </c>
      <c r="E3" s="111"/>
      <c r="F3" s="152" t="s">
        <v>38</v>
      </c>
      <c r="G3" s="152"/>
      <c r="H3" s="85"/>
      <c r="I3" s="86"/>
      <c r="J3" s="86"/>
      <c r="K3" s="89" t="s">
        <v>52</v>
      </c>
    </row>
    <row r="4" spans="1:13">
      <c r="A4" s="103"/>
      <c r="B4" s="99"/>
      <c r="C4" s="96" t="s">
        <v>7</v>
      </c>
      <c r="D4" s="89" t="s">
        <v>41</v>
      </c>
      <c r="E4" s="112"/>
      <c r="F4" s="88" t="s">
        <v>58</v>
      </c>
      <c r="G4" s="88"/>
      <c r="H4" s="119" t="s">
        <v>45</v>
      </c>
      <c r="I4" s="88"/>
      <c r="J4" s="88"/>
      <c r="K4" s="87" t="s">
        <v>53</v>
      </c>
    </row>
    <row r="5" spans="1:13">
      <c r="A5" s="91" t="s">
        <v>39</v>
      </c>
      <c r="B5" s="100" t="s">
        <v>10</v>
      </c>
      <c r="C5" s="108" t="s">
        <v>40</v>
      </c>
      <c r="D5" s="97" t="s">
        <v>42</v>
      </c>
      <c r="E5" s="115" t="s">
        <v>43</v>
      </c>
      <c r="F5" s="90" t="s">
        <v>32</v>
      </c>
      <c r="G5" s="90" t="s">
        <v>27</v>
      </c>
      <c r="H5" s="90" t="s">
        <v>32</v>
      </c>
      <c r="I5" s="90" t="s">
        <v>27</v>
      </c>
      <c r="J5" s="122" t="s">
        <v>50</v>
      </c>
      <c r="K5" s="123" t="s">
        <v>51</v>
      </c>
    </row>
    <row r="6" spans="1:13">
      <c r="A6" s="92" t="s">
        <v>33</v>
      </c>
      <c r="B6" s="114" t="s">
        <v>46</v>
      </c>
      <c r="C6" s="93">
        <v>107789.70430107282</v>
      </c>
      <c r="D6" s="94">
        <v>1524718.2118738799</v>
      </c>
      <c r="E6" s="118">
        <v>163909.128062687</v>
      </c>
      <c r="F6" s="116">
        <v>3.62E-3</v>
      </c>
      <c r="G6" s="116">
        <f>ROUND('Attachment B'!AA17/D6/1000,5)</f>
        <v>-9.6000000000000002E-4</v>
      </c>
      <c r="H6" s="60">
        <f>D6*F6</f>
        <v>5519.4799269834448</v>
      </c>
      <c r="I6" s="60">
        <f>D6*G6</f>
        <v>-1463.7294833989247</v>
      </c>
      <c r="J6" s="49">
        <f>I6-H6</f>
        <v>-6983.2094103823692</v>
      </c>
      <c r="K6" s="120">
        <f t="shared" ref="K6:K11" si="0">J6/E6*100</f>
        <v>-4.2604152025698303</v>
      </c>
      <c r="M6" s="224"/>
    </row>
    <row r="7" spans="1:13">
      <c r="A7" s="95" t="s">
        <v>34</v>
      </c>
      <c r="B7" s="114" t="s">
        <v>47</v>
      </c>
      <c r="C7" s="93">
        <v>19928.640555555456</v>
      </c>
      <c r="D7" s="94">
        <v>554739.13183022395</v>
      </c>
      <c r="E7" s="113">
        <v>58097.558199139399</v>
      </c>
      <c r="F7" s="117">
        <v>4.64E-3</v>
      </c>
      <c r="G7" s="117">
        <f>ROUND('Attachment B'!AA26/D7/1000,5)</f>
        <v>2.6700000000000001E-3</v>
      </c>
      <c r="H7" s="18">
        <f>D7*F7</f>
        <v>2573.9895716922392</v>
      </c>
      <c r="I7" s="18">
        <f>D7*G7</f>
        <v>1481.1534819866979</v>
      </c>
      <c r="J7" s="47">
        <f t="shared" ref="J7:J10" si="1">I7-H7</f>
        <v>-1092.8360897055413</v>
      </c>
      <c r="K7" s="120">
        <f t="shared" si="0"/>
        <v>-1.8810361804874092</v>
      </c>
      <c r="M7" s="224"/>
    </row>
    <row r="8" spans="1:13">
      <c r="A8" s="95" t="s">
        <v>105</v>
      </c>
      <c r="B8" s="114" t="s">
        <v>48</v>
      </c>
      <c r="C8" s="93">
        <v>1076.1138888888891</v>
      </c>
      <c r="D8" s="94">
        <v>950741.26118410204</v>
      </c>
      <c r="E8" s="113">
        <v>85810.415432145106</v>
      </c>
      <c r="F8" s="117">
        <v>0</v>
      </c>
      <c r="G8" s="117">
        <f>ROUND('Attachment B'!AA35/D8/1000,5)</f>
        <v>2.5000000000000001E-4</v>
      </c>
      <c r="H8" s="18">
        <f>D8*F8</f>
        <v>0</v>
      </c>
      <c r="I8" s="18">
        <f>D8*G8</f>
        <v>237.68531529602552</v>
      </c>
      <c r="J8" s="47">
        <f t="shared" si="1"/>
        <v>237.68531529602552</v>
      </c>
      <c r="K8" s="120">
        <f t="shared" si="0"/>
        <v>0.27698888776966246</v>
      </c>
      <c r="M8" s="224"/>
    </row>
    <row r="9" spans="1:13">
      <c r="A9" s="95" t="s">
        <v>35</v>
      </c>
      <c r="B9" s="114" t="s">
        <v>49</v>
      </c>
      <c r="C9" s="93">
        <v>5135.6966195907062</v>
      </c>
      <c r="D9" s="94">
        <v>164795.79784019999</v>
      </c>
      <c r="E9" s="113">
        <v>16751.608</v>
      </c>
      <c r="F9" s="117">
        <v>-7.4999999999999997E-3</v>
      </c>
      <c r="G9" s="117">
        <f>ROUND('Attachment B'!AA44/D9/1000,5)</f>
        <v>-2.7000000000000001E-3</v>
      </c>
      <c r="H9" s="18">
        <f>D9*F9</f>
        <v>-1235.9684838014998</v>
      </c>
      <c r="I9" s="18">
        <f>D9*G9</f>
        <v>-444.94865416853997</v>
      </c>
      <c r="J9" s="47">
        <f t="shared" si="1"/>
        <v>791.01982963295984</v>
      </c>
      <c r="K9" s="120">
        <f t="shared" si="0"/>
        <v>4.7220531284695761</v>
      </c>
      <c r="M9" s="224"/>
    </row>
    <row r="10" spans="1:13">
      <c r="A10" s="95" t="s">
        <v>36</v>
      </c>
      <c r="B10" s="99"/>
      <c r="C10" s="93">
        <v>2893.6772727272696</v>
      </c>
      <c r="D10" s="94">
        <v>880678.59033761895</v>
      </c>
      <c r="E10" s="113">
        <v>68237.863880331395</v>
      </c>
      <c r="F10" s="117"/>
      <c r="G10" s="117"/>
      <c r="H10" s="59">
        <f>D10*F10</f>
        <v>0</v>
      </c>
      <c r="I10" s="59">
        <f>D10*G10</f>
        <v>0</v>
      </c>
      <c r="J10" s="48">
        <f t="shared" si="1"/>
        <v>0</v>
      </c>
      <c r="K10" s="121">
        <f t="shared" si="0"/>
        <v>0</v>
      </c>
    </row>
    <row r="11" spans="1:13">
      <c r="A11" s="83" t="s">
        <v>37</v>
      </c>
      <c r="B11" s="154"/>
      <c r="C11" s="83">
        <f>SUM(C6:C10)</f>
        <v>136823.83263783515</v>
      </c>
      <c r="D11" s="155">
        <f>SUM(D6:D10)</f>
        <v>4075672.993066025</v>
      </c>
      <c r="E11" s="156">
        <f>SUM(E6:E10)</f>
        <v>392806.57357430289</v>
      </c>
      <c r="F11" s="116"/>
      <c r="G11" s="116"/>
      <c r="H11" s="18">
        <f>SUM(H6:H10)</f>
        <v>6857.501014874184</v>
      </c>
      <c r="I11" s="18">
        <f>SUM(I6:I10)</f>
        <v>-189.83934028474124</v>
      </c>
      <c r="J11" s="18">
        <f>SUM(J6:J10)</f>
        <v>-7047.3403551589245</v>
      </c>
      <c r="K11" s="120">
        <f t="shared" si="0"/>
        <v>-1.7940993937632912</v>
      </c>
    </row>
    <row r="12" spans="1:13">
      <c r="A12" s="146"/>
      <c r="B12" s="147"/>
      <c r="C12" s="147"/>
      <c r="D12" s="147"/>
      <c r="E12" s="157"/>
      <c r="F12" s="147"/>
      <c r="G12" s="147"/>
      <c r="H12" s="147"/>
      <c r="I12" s="147"/>
      <c r="J12" s="147"/>
      <c r="K12" s="148"/>
    </row>
    <row r="13" spans="1:13">
      <c r="A13" s="158" t="s">
        <v>60</v>
      </c>
      <c r="B13" s="128"/>
      <c r="C13" s="128"/>
      <c r="D13" s="128"/>
      <c r="E13" s="129"/>
      <c r="F13" s="128"/>
      <c r="G13" s="128"/>
      <c r="H13" s="228"/>
      <c r="I13" s="228"/>
      <c r="J13" s="228"/>
      <c r="K13" s="130"/>
    </row>
    <row r="14" spans="1:13">
      <c r="A14" s="159" t="s">
        <v>59</v>
      </c>
      <c r="B14" s="131"/>
      <c r="C14" s="131"/>
      <c r="D14" s="131"/>
      <c r="E14" s="132"/>
      <c r="F14" s="131"/>
      <c r="G14" s="131"/>
      <c r="H14" s="131"/>
      <c r="I14" s="131"/>
      <c r="J14" s="131"/>
      <c r="K14" s="133"/>
    </row>
    <row r="18" spans="2:10">
      <c r="H18" s="229"/>
    </row>
    <row r="21" spans="2:10">
      <c r="B21" s="225" t="s">
        <v>90</v>
      </c>
      <c r="C21" s="226"/>
      <c r="D21" s="226"/>
      <c r="E21" s="226"/>
      <c r="F21" s="227"/>
      <c r="J21" s="109"/>
    </row>
    <row r="22" spans="2:10">
      <c r="B22" s="231" t="s">
        <v>31</v>
      </c>
      <c r="C22" s="125" t="s">
        <v>54</v>
      </c>
      <c r="D22" s="125"/>
      <c r="E22" s="125"/>
      <c r="F22" s="127"/>
      <c r="J22" s="109"/>
    </row>
    <row r="23" spans="2:10">
      <c r="B23" s="218" t="s">
        <v>42</v>
      </c>
      <c r="C23" s="134"/>
      <c r="D23" s="135"/>
      <c r="E23" s="135"/>
      <c r="F23" s="136" t="s">
        <v>23</v>
      </c>
      <c r="J23" s="109"/>
    </row>
    <row r="24" spans="2:10">
      <c r="B24" s="42" t="s">
        <v>91</v>
      </c>
      <c r="C24" s="138" t="s">
        <v>32</v>
      </c>
      <c r="D24" s="139" t="s">
        <v>27</v>
      </c>
      <c r="E24" s="139" t="s">
        <v>50</v>
      </c>
      <c r="F24" s="139" t="s">
        <v>50</v>
      </c>
      <c r="J24" s="109"/>
    </row>
    <row r="25" spans="2:10">
      <c r="B25" s="145">
        <v>0</v>
      </c>
      <c r="C25" s="216">
        <f>7.75+(0.08276+F$6)*B25</f>
        <v>7.75</v>
      </c>
      <c r="D25" s="216">
        <f>7.75+(0.08276+G$6)*B25</f>
        <v>7.75</v>
      </c>
      <c r="E25" s="217">
        <f>D25-C25</f>
        <v>0</v>
      </c>
      <c r="F25" s="140">
        <f>E25/C25*100</f>
        <v>0</v>
      </c>
      <c r="J25" s="109"/>
    </row>
    <row r="26" spans="2:10">
      <c r="B26" s="145">
        <v>50</v>
      </c>
      <c r="C26" s="218">
        <f t="shared" ref="C26:C32" si="2">7.75+(0.08276+F$6)*B26</f>
        <v>12.068999999999999</v>
      </c>
      <c r="D26" s="218">
        <f t="shared" ref="D26:D33" si="3">7.75+(0.08276+G$6)*B26</f>
        <v>11.84</v>
      </c>
      <c r="E26" s="219">
        <f t="shared" ref="E26:E45" si="4">D26-C26</f>
        <v>-0.2289999999999992</v>
      </c>
      <c r="F26" s="141">
        <f t="shared" ref="F26:F45" si="5">E26/C26*100</f>
        <v>-1.8974231502195644</v>
      </c>
      <c r="J26" s="109"/>
    </row>
    <row r="27" spans="2:10">
      <c r="B27" s="145">
        <v>100</v>
      </c>
      <c r="C27" s="218">
        <f t="shared" si="2"/>
        <v>16.387999999999998</v>
      </c>
      <c r="D27" s="218">
        <f t="shared" si="3"/>
        <v>15.93</v>
      </c>
      <c r="E27" s="219">
        <f t="shared" si="4"/>
        <v>-0.45799999999999841</v>
      </c>
      <c r="F27" s="141">
        <f t="shared" si="5"/>
        <v>-2.7947278496460735</v>
      </c>
    </row>
    <row r="28" spans="2:10">
      <c r="B28" s="145">
        <v>150</v>
      </c>
      <c r="C28" s="218">
        <f t="shared" si="2"/>
        <v>20.707000000000001</v>
      </c>
      <c r="D28" s="218">
        <f t="shared" si="3"/>
        <v>20.02</v>
      </c>
      <c r="E28" s="219">
        <f t="shared" si="4"/>
        <v>-0.68700000000000117</v>
      </c>
      <c r="F28" s="141">
        <f t="shared" si="5"/>
        <v>-3.3177186458685526</v>
      </c>
    </row>
    <row r="29" spans="2:10">
      <c r="B29" s="145">
        <v>200</v>
      </c>
      <c r="C29" s="218">
        <f t="shared" si="2"/>
        <v>25.026</v>
      </c>
      <c r="D29" s="218">
        <f t="shared" si="3"/>
        <v>24.11</v>
      </c>
      <c r="E29" s="219">
        <f t="shared" si="4"/>
        <v>-0.91600000000000037</v>
      </c>
      <c r="F29" s="141">
        <f t="shared" si="5"/>
        <v>-3.6601933988651818</v>
      </c>
    </row>
    <row r="30" spans="2:10">
      <c r="B30" s="145">
        <v>300</v>
      </c>
      <c r="C30" s="218">
        <f t="shared" si="2"/>
        <v>33.664000000000001</v>
      </c>
      <c r="D30" s="218">
        <f t="shared" si="3"/>
        <v>32.29</v>
      </c>
      <c r="E30" s="219">
        <f t="shared" si="4"/>
        <v>-1.3740000000000023</v>
      </c>
      <c r="F30" s="141">
        <f t="shared" si="5"/>
        <v>-4.0815114068441138</v>
      </c>
    </row>
    <row r="31" spans="2:10">
      <c r="B31" s="145">
        <v>400</v>
      </c>
      <c r="C31" s="218">
        <f t="shared" si="2"/>
        <v>42.302</v>
      </c>
      <c r="D31" s="218">
        <f t="shared" si="3"/>
        <v>40.47</v>
      </c>
      <c r="E31" s="219">
        <f t="shared" si="4"/>
        <v>-1.8320000000000007</v>
      </c>
      <c r="F31" s="141">
        <f t="shared" si="5"/>
        <v>-4.3307645028603865</v>
      </c>
    </row>
    <row r="32" spans="2:10">
      <c r="B32" s="145">
        <v>500</v>
      </c>
      <c r="C32" s="218">
        <f t="shared" si="2"/>
        <v>50.94</v>
      </c>
      <c r="D32" s="218">
        <f t="shared" si="3"/>
        <v>48.65</v>
      </c>
      <c r="E32" s="219">
        <f t="shared" si="4"/>
        <v>-2.2899999999999991</v>
      </c>
      <c r="F32" s="141">
        <f t="shared" si="5"/>
        <v>-4.4954848841774622</v>
      </c>
      <c r="H32" s="128"/>
    </row>
    <row r="33" spans="2:6">
      <c r="B33" s="149">
        <v>600</v>
      </c>
      <c r="C33" s="218">
        <f>7.75+(0.08276+F$6)*B33</f>
        <v>59.577999999999996</v>
      </c>
      <c r="D33" s="218">
        <f t="shared" si="3"/>
        <v>56.83</v>
      </c>
      <c r="E33" s="221">
        <f t="shared" si="4"/>
        <v>-2.7479999999999976</v>
      </c>
      <c r="F33" s="142">
        <f t="shared" si="5"/>
        <v>-4.6124408338648459</v>
      </c>
    </row>
    <row r="34" spans="2:6">
      <c r="B34" s="145">
        <v>700</v>
      </c>
      <c r="C34" s="216">
        <f>7.75+(0.08276+F$6)*600+(0.11198+F$6)*(B34-600)</f>
        <v>71.137999999999991</v>
      </c>
      <c r="D34" s="216">
        <f>7.75+(0.08276+G$6)*600+(0.11198+G$6)*(B34-600)</f>
        <v>67.932000000000002</v>
      </c>
      <c r="E34" s="219">
        <f t="shared" si="4"/>
        <v>-3.2059999999999889</v>
      </c>
      <c r="F34" s="141">
        <f t="shared" si="5"/>
        <v>-4.5067333914363479</v>
      </c>
    </row>
    <row r="35" spans="2:6">
      <c r="B35" s="145">
        <v>800</v>
      </c>
      <c r="C35" s="218">
        <f t="shared" ref="C35:C45" si="6">7.75+(0.08276+F$6)*600+(0.11198+F$6)*(B35-600)</f>
        <v>82.697999999999993</v>
      </c>
      <c r="D35" s="218">
        <f t="shared" ref="D35:D45" si="7">7.75+(0.08276+G$6)*600+(0.11198+G$6)*(B35-600)</f>
        <v>79.033999999999992</v>
      </c>
      <c r="E35" s="219">
        <f t="shared" si="4"/>
        <v>-3.6640000000000015</v>
      </c>
      <c r="F35" s="141">
        <f t="shared" si="5"/>
        <v>-4.4305787322547117</v>
      </c>
    </row>
    <row r="36" spans="2:6">
      <c r="B36" s="145">
        <v>900</v>
      </c>
      <c r="C36" s="218">
        <f t="shared" si="6"/>
        <v>94.257999999999996</v>
      </c>
      <c r="D36" s="218">
        <f t="shared" si="7"/>
        <v>90.135999999999996</v>
      </c>
      <c r="E36" s="219">
        <f t="shared" si="4"/>
        <v>-4.1219999999999999</v>
      </c>
      <c r="F36" s="141">
        <f t="shared" si="5"/>
        <v>-4.3731036092427171</v>
      </c>
    </row>
    <row r="37" spans="2:6">
      <c r="B37" s="145">
        <v>1000</v>
      </c>
      <c r="C37" s="218">
        <f t="shared" si="6"/>
        <v>105.81799999999998</v>
      </c>
      <c r="D37" s="218">
        <f t="shared" si="7"/>
        <v>101.238</v>
      </c>
      <c r="E37" s="219">
        <f t="shared" si="4"/>
        <v>-4.5799999999999841</v>
      </c>
      <c r="F37" s="141">
        <f t="shared" si="5"/>
        <v>-4.3281861309039913</v>
      </c>
    </row>
    <row r="38" spans="2:6">
      <c r="B38" s="145">
        <v>1100</v>
      </c>
      <c r="C38" s="220">
        <f t="shared" si="6"/>
        <v>117.37799999999999</v>
      </c>
      <c r="D38" s="220">
        <f t="shared" si="7"/>
        <v>112.34</v>
      </c>
      <c r="E38" s="219">
        <f t="shared" si="4"/>
        <v>-5.0379999999999825</v>
      </c>
      <c r="F38" s="141">
        <f t="shared" si="5"/>
        <v>-4.2921160694508194</v>
      </c>
    </row>
    <row r="39" spans="2:6">
      <c r="B39" s="150">
        <v>1200</v>
      </c>
      <c r="C39" s="222">
        <f t="shared" si="6"/>
        <v>128.93799999999999</v>
      </c>
      <c r="D39" s="222">
        <f t="shared" si="7"/>
        <v>123.44199999999999</v>
      </c>
      <c r="E39" s="223">
        <f t="shared" si="4"/>
        <v>-5.4959999999999951</v>
      </c>
      <c r="F39" s="143">
        <f t="shared" si="5"/>
        <v>-4.2625137663062835</v>
      </c>
    </row>
    <row r="40" spans="2:6">
      <c r="B40" s="145">
        <v>1300</v>
      </c>
      <c r="C40" s="216">
        <f t="shared" si="6"/>
        <v>140.49799999999999</v>
      </c>
      <c r="D40" s="216">
        <f t="shared" si="7"/>
        <v>134.54399999999998</v>
      </c>
      <c r="E40" s="219">
        <f t="shared" si="4"/>
        <v>-5.9540000000000077</v>
      </c>
      <c r="F40" s="141">
        <f t="shared" si="5"/>
        <v>-4.2377827442383582</v>
      </c>
    </row>
    <row r="41" spans="2:6">
      <c r="B41" s="145">
        <v>1400</v>
      </c>
      <c r="C41" s="218">
        <f t="shared" si="6"/>
        <v>152.05799999999999</v>
      </c>
      <c r="D41" s="218">
        <f t="shared" si="7"/>
        <v>145.64599999999999</v>
      </c>
      <c r="E41" s="219">
        <f t="shared" si="4"/>
        <v>-6.4120000000000061</v>
      </c>
      <c r="F41" s="141">
        <f t="shared" si="5"/>
        <v>-4.2168120059451049</v>
      </c>
    </row>
    <row r="42" spans="2:6">
      <c r="B42" s="145">
        <v>1500</v>
      </c>
      <c r="C42" s="218">
        <f t="shared" si="6"/>
        <v>163.61799999999999</v>
      </c>
      <c r="D42" s="218">
        <f t="shared" si="7"/>
        <v>156.74799999999999</v>
      </c>
      <c r="E42" s="219">
        <f t="shared" si="4"/>
        <v>-6.8700000000000045</v>
      </c>
      <c r="F42" s="141">
        <f t="shared" si="5"/>
        <v>-4.1988045325086505</v>
      </c>
    </row>
    <row r="43" spans="2:6">
      <c r="B43" s="145">
        <v>1600</v>
      </c>
      <c r="C43" s="218">
        <f t="shared" si="6"/>
        <v>175.178</v>
      </c>
      <c r="D43" s="218">
        <f t="shared" si="7"/>
        <v>167.85</v>
      </c>
      <c r="E43" s="219">
        <f t="shared" si="4"/>
        <v>-7.328000000000003</v>
      </c>
      <c r="F43" s="141">
        <f t="shared" si="5"/>
        <v>-4.1831736861934736</v>
      </c>
    </row>
    <row r="44" spans="2:6">
      <c r="B44" s="145">
        <v>2000</v>
      </c>
      <c r="C44" s="218">
        <f t="shared" si="6"/>
        <v>221.41800000000001</v>
      </c>
      <c r="D44" s="218">
        <f t="shared" si="7"/>
        <v>212.25799999999998</v>
      </c>
      <c r="E44" s="219">
        <f t="shared" si="4"/>
        <v>-9.160000000000025</v>
      </c>
      <c r="F44" s="141">
        <f t="shared" si="5"/>
        <v>-4.136971700584426</v>
      </c>
    </row>
    <row r="45" spans="2:6">
      <c r="B45" s="145">
        <v>2600</v>
      </c>
      <c r="C45" s="220">
        <f t="shared" si="6"/>
        <v>290.77799999999996</v>
      </c>
      <c r="D45" s="220">
        <f t="shared" si="7"/>
        <v>278.87</v>
      </c>
      <c r="E45" s="219">
        <f t="shared" si="4"/>
        <v>-11.907999999999959</v>
      </c>
      <c r="F45" s="141">
        <f t="shared" si="5"/>
        <v>-4.0952204086966555</v>
      </c>
    </row>
    <row r="46" spans="2:6">
      <c r="B46" s="146"/>
      <c r="C46" s="128"/>
      <c r="D46" s="128"/>
      <c r="E46" s="147"/>
      <c r="F46" s="148"/>
    </row>
    <row r="47" spans="2:6">
      <c r="B47" s="230" t="s">
        <v>89</v>
      </c>
      <c r="C47" s="128"/>
      <c r="D47" s="128"/>
      <c r="E47" s="128"/>
      <c r="F47" s="130"/>
    </row>
    <row r="48" spans="2:6">
      <c r="B48" s="145" t="s">
        <v>55</v>
      </c>
      <c r="C48" s="128"/>
      <c r="D48" s="128"/>
      <c r="E48" s="128"/>
      <c r="F48" s="130"/>
    </row>
    <row r="49" spans="2:6">
      <c r="B49" s="144" t="s">
        <v>72</v>
      </c>
      <c r="C49" s="128"/>
      <c r="D49" s="128"/>
      <c r="E49" s="128"/>
      <c r="F49" s="130"/>
    </row>
    <row r="50" spans="2:6">
      <c r="B50" s="151" t="s">
        <v>71</v>
      </c>
      <c r="C50" s="131"/>
      <c r="D50" s="131"/>
      <c r="E50" s="131"/>
      <c r="F50" s="133"/>
    </row>
  </sheetData>
  <pageMargins left="0.1" right="0.1" top="1" bottom="0.1" header="0.1" footer="0.1"/>
  <pageSetup scale="73" orientation="portrait" r:id="rId1"/>
  <ignoredErrors>
    <ignoredError sqref="B7:B9 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24EE-288F-4636-9E96-F6B9E349124F}">
  <dimension ref="A1:AA48"/>
  <sheetViews>
    <sheetView showGridLines="0" view="pageBreakPreview" zoomScale="70" zoomScaleNormal="70" zoomScaleSheetLayoutView="70" workbookViewId="0"/>
  </sheetViews>
  <sheetFormatPr defaultRowHeight="15.75"/>
  <cols>
    <col min="1" max="1" width="12.75" style="37" bestFit="1" customWidth="1"/>
    <col min="2" max="2" width="9.375" style="54" customWidth="1"/>
    <col min="3" max="3" width="34.75" style="37" customWidth="1"/>
    <col min="4" max="23" width="12.25" style="37" customWidth="1"/>
    <col min="24" max="24" width="13" style="6" customWidth="1"/>
    <col min="25" max="26" width="13" style="37" customWidth="1"/>
    <col min="27" max="27" width="13" style="44" customWidth="1"/>
    <col min="28" max="16384" width="9" style="37"/>
  </cols>
  <sheetData>
    <row r="1" spans="1:27" s="43" customFormat="1">
      <c r="A1" s="68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69"/>
      <c r="U1" s="69"/>
      <c r="V1" s="69"/>
      <c r="W1" s="69"/>
      <c r="X1" s="170"/>
      <c r="Y1" s="170"/>
      <c r="Z1" s="170"/>
      <c r="AA1" s="171"/>
    </row>
    <row r="2" spans="1:27" s="43" customFormat="1">
      <c r="A2" s="232"/>
      <c r="B2" s="232"/>
      <c r="C2" s="232"/>
      <c r="D2" s="235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  <c r="T2" s="235"/>
      <c r="U2" s="170"/>
      <c r="V2" s="170"/>
      <c r="W2" s="171"/>
      <c r="X2" s="171"/>
      <c r="Y2" s="232"/>
      <c r="Z2" s="233" t="s">
        <v>98</v>
      </c>
      <c r="AA2" s="232"/>
    </row>
    <row r="3" spans="1:27" s="51" customFormat="1">
      <c r="A3" s="52"/>
      <c r="B3" s="41"/>
      <c r="C3" s="52"/>
      <c r="D3" s="53"/>
      <c r="S3" s="214"/>
      <c r="T3" s="53"/>
      <c r="W3" s="214"/>
      <c r="X3" s="172"/>
      <c r="Y3" s="34"/>
      <c r="Z3" s="72" t="s">
        <v>99</v>
      </c>
      <c r="AA3" s="52"/>
    </row>
    <row r="4" spans="1:27">
      <c r="A4" s="52"/>
      <c r="B4" s="41"/>
      <c r="C4" s="52"/>
      <c r="D4" s="5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214"/>
      <c r="T4" s="53"/>
      <c r="U4" s="51"/>
      <c r="V4" s="51"/>
      <c r="W4" s="214"/>
      <c r="X4" s="172" t="s">
        <v>28</v>
      </c>
      <c r="Y4" s="71" t="s">
        <v>94</v>
      </c>
      <c r="Z4" s="72" t="s">
        <v>97</v>
      </c>
      <c r="AA4" s="45"/>
    </row>
    <row r="5" spans="1:27">
      <c r="A5" s="52"/>
      <c r="B5" s="41"/>
      <c r="C5" s="52"/>
      <c r="D5" s="5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214"/>
      <c r="T5" s="53"/>
      <c r="U5" s="51"/>
      <c r="V5" s="51"/>
      <c r="W5" s="214"/>
      <c r="X5" s="172" t="s">
        <v>16</v>
      </c>
      <c r="Y5" s="72" t="s">
        <v>95</v>
      </c>
      <c r="Z5" s="34" t="s">
        <v>100</v>
      </c>
      <c r="AA5" s="52"/>
    </row>
    <row r="6" spans="1:27">
      <c r="A6" s="52"/>
      <c r="B6" s="41"/>
      <c r="C6" s="52"/>
      <c r="D6" s="53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214"/>
      <c r="T6" s="53"/>
      <c r="U6" s="51"/>
      <c r="V6" s="51"/>
      <c r="W6" s="214"/>
      <c r="X6" s="172" t="s">
        <v>0</v>
      </c>
      <c r="Y6" s="72" t="s">
        <v>96</v>
      </c>
      <c r="Z6" s="72" t="s">
        <v>24</v>
      </c>
      <c r="AA6" s="45"/>
    </row>
    <row r="7" spans="1:27">
      <c r="A7" s="52"/>
      <c r="B7" s="41" t="s">
        <v>0</v>
      </c>
      <c r="C7" s="52"/>
      <c r="D7" s="62" t="s">
        <v>92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215"/>
      <c r="T7" s="62" t="s">
        <v>93</v>
      </c>
      <c r="U7" s="63"/>
      <c r="V7" s="63"/>
      <c r="W7" s="236"/>
      <c r="X7" s="172" t="s">
        <v>17</v>
      </c>
      <c r="Y7" s="45" t="s">
        <v>22</v>
      </c>
      <c r="Z7" s="72" t="s">
        <v>25</v>
      </c>
      <c r="AA7" s="45" t="s">
        <v>29</v>
      </c>
    </row>
    <row r="8" spans="1:27">
      <c r="A8" s="42" t="s">
        <v>10</v>
      </c>
      <c r="B8" s="42" t="s">
        <v>21</v>
      </c>
      <c r="C8" s="42"/>
      <c r="D8" s="234">
        <v>44562</v>
      </c>
      <c r="E8" s="65">
        <v>44593</v>
      </c>
      <c r="F8" s="67">
        <v>44621</v>
      </c>
      <c r="G8" s="67">
        <v>44652</v>
      </c>
      <c r="H8" s="67">
        <v>44682</v>
      </c>
      <c r="I8" s="67">
        <v>44713</v>
      </c>
      <c r="J8" s="67">
        <v>44743</v>
      </c>
      <c r="K8" s="67">
        <v>44774</v>
      </c>
      <c r="L8" s="67">
        <v>44805</v>
      </c>
      <c r="M8" s="67">
        <v>44835</v>
      </c>
      <c r="N8" s="67">
        <v>44866</v>
      </c>
      <c r="O8" s="67">
        <v>44896</v>
      </c>
      <c r="P8" s="67">
        <v>44927</v>
      </c>
      <c r="Q8" s="67">
        <v>44958</v>
      </c>
      <c r="R8" s="67">
        <v>44986</v>
      </c>
      <c r="S8" s="67">
        <v>45017</v>
      </c>
      <c r="T8" s="67">
        <v>45047</v>
      </c>
      <c r="U8" s="67">
        <v>45078</v>
      </c>
      <c r="V8" s="67">
        <v>45108</v>
      </c>
      <c r="W8" s="73">
        <v>45139</v>
      </c>
      <c r="X8" s="74" t="s">
        <v>101</v>
      </c>
      <c r="Y8" s="75" t="s">
        <v>97</v>
      </c>
      <c r="Z8" s="76" t="s">
        <v>26</v>
      </c>
      <c r="AA8" s="46" t="s">
        <v>97</v>
      </c>
    </row>
    <row r="9" spans="1:27">
      <c r="A9" s="163" t="s">
        <v>46</v>
      </c>
      <c r="B9" s="40" t="s">
        <v>19</v>
      </c>
      <c r="C9" s="57" t="s">
        <v>1</v>
      </c>
      <c r="D9" s="60">
        <v>-11822.027457706341</v>
      </c>
      <c r="E9" s="49">
        <f t="shared" ref="E9:L9" si="0">D10*E$48/100</f>
        <v>-10584.936727310642</v>
      </c>
      <c r="F9" s="60">
        <f t="shared" si="0"/>
        <v>-11884.766957424388</v>
      </c>
      <c r="G9" s="60">
        <f t="shared" si="0"/>
        <v>-11492.399865444278</v>
      </c>
      <c r="H9" s="60">
        <f t="shared" si="0"/>
        <v>-11950.223024528421</v>
      </c>
      <c r="I9" s="60">
        <f t="shared" si="0"/>
        <v>-11555.694947247204</v>
      </c>
      <c r="J9" s="60">
        <f t="shared" si="0"/>
        <v>-13303.472408583257</v>
      </c>
      <c r="K9" s="60">
        <f t="shared" si="0"/>
        <v>-13344.713173049866</v>
      </c>
      <c r="L9" s="60">
        <f t="shared" si="0"/>
        <v>-12954.272694083535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18"/>
      <c r="Y9" s="18"/>
      <c r="Z9" s="52"/>
      <c r="AA9" s="18"/>
    </row>
    <row r="10" spans="1:27">
      <c r="A10" s="164" t="s">
        <v>46</v>
      </c>
      <c r="B10" s="41" t="s">
        <v>19</v>
      </c>
      <c r="C10" s="56" t="s">
        <v>2</v>
      </c>
      <c r="D10" s="18">
        <v>-4233974.690924257</v>
      </c>
      <c r="E10" s="47">
        <f t="shared" ref="E10:L10" si="1">D10+E9</f>
        <v>-4244559.6276515676</v>
      </c>
      <c r="F10" s="18">
        <f t="shared" si="1"/>
        <v>-4256444.3946089922</v>
      </c>
      <c r="G10" s="18">
        <f t="shared" si="1"/>
        <v>-4267936.794474436</v>
      </c>
      <c r="H10" s="18">
        <f t="shared" si="1"/>
        <v>-4279887.0174989644</v>
      </c>
      <c r="I10" s="18">
        <f>H10+I9</f>
        <v>-4291442.7124462118</v>
      </c>
      <c r="J10" s="18">
        <f t="shared" si="1"/>
        <v>-4304746.1848547952</v>
      </c>
      <c r="K10" s="18">
        <f t="shared" si="1"/>
        <v>-4318090.8980278447</v>
      </c>
      <c r="L10" s="18">
        <f t="shared" si="1"/>
        <v>-4331045.1707219286</v>
      </c>
      <c r="M10" s="18">
        <f>L10</f>
        <v>-4331045.1707219286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52"/>
      <c r="AA10" s="18"/>
    </row>
    <row r="11" spans="1:27">
      <c r="A11" s="165" t="s">
        <v>46</v>
      </c>
      <c r="B11" s="42" t="s">
        <v>19</v>
      </c>
      <c r="C11" s="55" t="s">
        <v>18</v>
      </c>
      <c r="D11" s="59"/>
      <c r="E11" s="48"/>
      <c r="F11" s="59"/>
      <c r="G11" s="59"/>
      <c r="H11" s="59"/>
      <c r="I11" s="59"/>
      <c r="J11" s="59"/>
      <c r="K11" s="59"/>
      <c r="L11" s="59"/>
      <c r="M11" s="59">
        <f>M10</f>
        <v>-4331045.1707219286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6"/>
      <c r="AA11" s="59"/>
    </row>
    <row r="12" spans="1:27">
      <c r="A12" s="163" t="s">
        <v>46</v>
      </c>
      <c r="B12" s="40" t="s">
        <v>20</v>
      </c>
      <c r="C12" s="57" t="s">
        <v>9</v>
      </c>
      <c r="D12" s="60">
        <f>SUMIFS('Attachment C'!20:20,'Attachment C'!$4:$4,D$8)</f>
        <v>1233599.7016098248</v>
      </c>
      <c r="E12" s="49">
        <f>SUMIFS('Attachment C'!20:20,'Attachment C'!$4:$4,E$8)</f>
        <v>1186.3141898111362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50"/>
      <c r="AA12" s="60"/>
    </row>
    <row r="13" spans="1:27">
      <c r="A13" s="164" t="s">
        <v>46</v>
      </c>
      <c r="B13" s="41" t="s">
        <v>20</v>
      </c>
      <c r="C13" s="56" t="s">
        <v>1</v>
      </c>
      <c r="D13" s="18">
        <f>D12/2*D$48/100</f>
        <v>1727.0395822537546</v>
      </c>
      <c r="E13" s="47">
        <f t="shared" ref="E13:U13" si="2">(D14+E12/2)*E$48/100</f>
        <v>3089.7997457174602</v>
      </c>
      <c r="F13" s="18">
        <f t="shared" si="2"/>
        <v>3470.8879943572997</v>
      </c>
      <c r="G13" s="18">
        <f t="shared" si="2"/>
        <v>3356.2991064293046</v>
      </c>
      <c r="H13" s="18">
        <f t="shared" si="2"/>
        <v>3490.004118239503</v>
      </c>
      <c r="I13" s="18">
        <f t="shared" si="2"/>
        <v>3374.7841251359105</v>
      </c>
      <c r="J13" s="18">
        <f t="shared" si="2"/>
        <v>3885.2139744624851</v>
      </c>
      <c r="K13" s="18">
        <f t="shared" si="2"/>
        <v>3897.2581377833189</v>
      </c>
      <c r="L13" s="18">
        <f t="shared" si="2"/>
        <v>3783.2319077520456</v>
      </c>
      <c r="M13" s="18">
        <f t="shared" si="2"/>
        <v>5312.414244865422</v>
      </c>
      <c r="N13" s="18">
        <f t="shared" si="2"/>
        <v>5080.6917949465314</v>
      </c>
      <c r="O13" s="18">
        <f t="shared" si="2"/>
        <v>5356.0652902326337</v>
      </c>
      <c r="P13" s="18">
        <f t="shared" si="2"/>
        <v>6915.2924114377865</v>
      </c>
      <c r="Q13" s="18">
        <f t="shared" si="2"/>
        <v>6180.1199915195994</v>
      </c>
      <c r="R13" s="18">
        <f t="shared" si="2"/>
        <v>6986.0076384137546</v>
      </c>
      <c r="S13" s="18">
        <f t="shared" si="2"/>
        <v>8064.2849803517347</v>
      </c>
      <c r="T13" s="18">
        <f t="shared" si="2"/>
        <v>8376.0346293986222</v>
      </c>
      <c r="U13" s="18">
        <f t="shared" si="2"/>
        <v>8166.214961932189</v>
      </c>
      <c r="V13" s="18">
        <f>(U14+V12/2)*V$48/100</f>
        <v>9012.0240909570894</v>
      </c>
      <c r="W13" s="18">
        <f>(V14+W12/2)*W$48/100</f>
        <v>8806.4439178704324</v>
      </c>
      <c r="X13" s="18"/>
      <c r="Y13" s="18"/>
      <c r="Z13" s="52"/>
      <c r="AA13" s="18"/>
    </row>
    <row r="14" spans="1:27">
      <c r="A14" s="165" t="s">
        <v>46</v>
      </c>
      <c r="B14" s="42" t="s">
        <v>20</v>
      </c>
      <c r="C14" s="55" t="s">
        <v>2</v>
      </c>
      <c r="D14" s="59">
        <f>D12+D13</f>
        <v>1235326.7411920785</v>
      </c>
      <c r="E14" s="48">
        <f t="shared" ref="E14:U14" si="3">D14+E12+E13</f>
        <v>1239602.8551276072</v>
      </c>
      <c r="F14" s="59">
        <f t="shared" si="3"/>
        <v>1243073.7431219646</v>
      </c>
      <c r="G14" s="59">
        <f t="shared" si="3"/>
        <v>1246430.042228394</v>
      </c>
      <c r="H14" s="59">
        <f t="shared" si="3"/>
        <v>1249920.0463466335</v>
      </c>
      <c r="I14" s="59">
        <f>H14+I12+I13</f>
        <v>1253294.8304717694</v>
      </c>
      <c r="J14" s="59">
        <f t="shared" si="3"/>
        <v>1257180.044446232</v>
      </c>
      <c r="K14" s="59">
        <f t="shared" si="3"/>
        <v>1261077.3025840153</v>
      </c>
      <c r="L14" s="59">
        <f t="shared" si="3"/>
        <v>1264860.5344917674</v>
      </c>
      <c r="M14" s="59">
        <f t="shared" si="3"/>
        <v>1270172.9487366329</v>
      </c>
      <c r="N14" s="59">
        <f t="shared" si="3"/>
        <v>1275253.6405315795</v>
      </c>
      <c r="O14" s="59">
        <f t="shared" si="3"/>
        <v>1280609.7058218122</v>
      </c>
      <c r="P14" s="59">
        <f t="shared" si="3"/>
        <v>1287524.9982332499</v>
      </c>
      <c r="Q14" s="59">
        <f t="shared" si="3"/>
        <v>1293705.1182247694</v>
      </c>
      <c r="R14" s="59">
        <f t="shared" si="3"/>
        <v>1300691.1258631831</v>
      </c>
      <c r="S14" s="59">
        <f t="shared" si="3"/>
        <v>1308755.4108435349</v>
      </c>
      <c r="T14" s="59">
        <f t="shared" si="3"/>
        <v>1317131.4454729336</v>
      </c>
      <c r="U14" s="59">
        <f t="shared" si="3"/>
        <v>1325297.6604348659</v>
      </c>
      <c r="V14" s="59">
        <f t="shared" ref="V14" si="4">U14+V12+V13</f>
        <v>1334309.684525823</v>
      </c>
      <c r="W14" s="59">
        <f>V14+W12+W13</f>
        <v>1343116.1284436935</v>
      </c>
      <c r="X14" s="59"/>
      <c r="Y14" s="59"/>
      <c r="Z14" s="66"/>
      <c r="AA14" s="59"/>
    </row>
    <row r="15" spans="1:27">
      <c r="A15" s="163" t="s">
        <v>46</v>
      </c>
      <c r="B15" s="40" t="s">
        <v>8</v>
      </c>
      <c r="C15" s="58" t="s">
        <v>3</v>
      </c>
      <c r="D15" s="60">
        <v>313771.62497999996</v>
      </c>
      <c r="E15" s="49">
        <v>254635.34960999998</v>
      </c>
      <c r="F15" s="60">
        <v>201491.73537000001</v>
      </c>
      <c r="G15" s="60">
        <v>161082.20997999999</v>
      </c>
      <c r="H15" s="60">
        <v>144657.26247000002</v>
      </c>
      <c r="I15" s="60">
        <v>125733.82471</v>
      </c>
      <c r="J15" s="60">
        <v>158133.23879999999</v>
      </c>
      <c r="K15" s="60">
        <v>201663.32530999999</v>
      </c>
      <c r="L15" s="60">
        <v>169304.41025999998</v>
      </c>
      <c r="M15" s="60">
        <v>214657.21893999999</v>
      </c>
      <c r="N15" s="60">
        <v>474348.49950999999</v>
      </c>
      <c r="O15" s="60">
        <v>824882.38443999994</v>
      </c>
      <c r="P15" s="60">
        <v>821047.46866000001</v>
      </c>
      <c r="Q15" s="60">
        <v>648214.49998000008</v>
      </c>
      <c r="R15" s="60">
        <v>587220.03760000004</v>
      </c>
      <c r="S15" s="60">
        <v>455907.54219999997</v>
      </c>
      <c r="T15" s="60">
        <v>376733.30225999997</v>
      </c>
      <c r="U15" s="60">
        <v>327450.68018000002</v>
      </c>
      <c r="V15" s="60">
        <v>411829.01039999997</v>
      </c>
      <c r="W15" s="60">
        <v>525195.13497999997</v>
      </c>
      <c r="X15" s="60"/>
      <c r="Y15" s="60"/>
      <c r="Z15" s="50"/>
      <c r="AA15" s="60"/>
    </row>
    <row r="16" spans="1:27">
      <c r="A16" s="164" t="s">
        <v>46</v>
      </c>
      <c r="B16" s="41" t="s">
        <v>8</v>
      </c>
      <c r="C16" s="56" t="s">
        <v>4</v>
      </c>
      <c r="D16" s="18">
        <v>-7317.4045233136167</v>
      </c>
      <c r="E16" s="47">
        <f t="shared" ref="E16:U16" si="5">(D17+E11+E15/2)*E$48/100</f>
        <v>-5841.1871258474248</v>
      </c>
      <c r="F16" s="18">
        <f t="shared" si="5"/>
        <v>-5919.9069859294868</v>
      </c>
      <c r="G16" s="18">
        <f t="shared" si="5"/>
        <v>-5234.9906590715163</v>
      </c>
      <c r="H16" s="18">
        <f t="shared" si="5"/>
        <v>-5015.5019144154903</v>
      </c>
      <c r="I16" s="18">
        <f t="shared" si="5"/>
        <v>-4484.8907335194317</v>
      </c>
      <c r="J16" s="18">
        <f t="shared" si="5"/>
        <v>-4723.2282031705345</v>
      </c>
      <c r="K16" s="18">
        <f t="shared" si="5"/>
        <v>-4180.1855362298629</v>
      </c>
      <c r="L16" s="18">
        <f t="shared" si="5"/>
        <v>-3501.42979476646</v>
      </c>
      <c r="M16" s="18">
        <f t="shared" si="5"/>
        <v>-22300.778013523166</v>
      </c>
      <c r="N16" s="18">
        <f t="shared" si="5"/>
        <v>-19950.027878509485</v>
      </c>
      <c r="O16" s="18">
        <f t="shared" si="5"/>
        <v>-18302.934533229698</v>
      </c>
      <c r="P16" s="18">
        <f t="shared" si="5"/>
        <v>-19187.169642976194</v>
      </c>
      <c r="Q16" s="18">
        <f t="shared" si="5"/>
        <v>-13621.13159441801</v>
      </c>
      <c r="R16" s="18">
        <f t="shared" si="5"/>
        <v>-12061.653902864116</v>
      </c>
      <c r="S16" s="18">
        <f t="shared" si="5"/>
        <v>-10689.652348995076</v>
      </c>
      <c r="T16" s="18">
        <f t="shared" si="5"/>
        <v>-8438.4429168855186</v>
      </c>
      <c r="U16" s="18">
        <f t="shared" si="5"/>
        <v>-6044.0895762535347</v>
      </c>
      <c r="V16" s="18">
        <f>(U17+V11+V15/2)*V$48/100</f>
        <v>-4156.5503318762085</v>
      </c>
      <c r="W16" s="18">
        <f>(V17+W11+W15/2)*W$48/100</f>
        <v>-969.55240396329145</v>
      </c>
      <c r="X16" s="18"/>
      <c r="Y16" s="18"/>
      <c r="Z16" s="52"/>
      <c r="AA16" s="18"/>
    </row>
    <row r="17" spans="1:27">
      <c r="A17" s="165" t="s">
        <v>46</v>
      </c>
      <c r="B17" s="42" t="s">
        <v>8</v>
      </c>
      <c r="C17" s="55" t="s">
        <v>5</v>
      </c>
      <c r="D17" s="59">
        <v>-2463792.5251439698</v>
      </c>
      <c r="E17" s="48">
        <f t="shared" ref="E17:M17" si="6">D17+E11+E15+E16</f>
        <v>-2214998.3626598171</v>
      </c>
      <c r="F17" s="48">
        <f t="shared" si="6"/>
        <v>-2019426.5342757467</v>
      </c>
      <c r="G17" s="48">
        <f t="shared" si="6"/>
        <v>-1863579.3149548182</v>
      </c>
      <c r="H17" s="48">
        <f t="shared" si="6"/>
        <v>-1723937.5543992338</v>
      </c>
      <c r="I17" s="48">
        <f t="shared" si="6"/>
        <v>-1602688.620422753</v>
      </c>
      <c r="J17" s="48">
        <f t="shared" si="6"/>
        <v>-1449278.6098259236</v>
      </c>
      <c r="K17" s="48">
        <f t="shared" si="6"/>
        <v>-1251795.4700521533</v>
      </c>
      <c r="L17" s="48">
        <f t="shared" si="6"/>
        <v>-1085992.4895869198</v>
      </c>
      <c r="M17" s="48">
        <f t="shared" si="6"/>
        <v>-5224681.2193823708</v>
      </c>
      <c r="N17" s="48">
        <f t="shared" ref="N17:W17" si="7">M17+N11+N15+N16</f>
        <v>-4770282.7477508802</v>
      </c>
      <c r="O17" s="48">
        <f t="shared" si="7"/>
        <v>-3963703.2978441096</v>
      </c>
      <c r="P17" s="48">
        <f t="shared" si="7"/>
        <v>-3161842.9988270854</v>
      </c>
      <c r="Q17" s="48">
        <f t="shared" si="7"/>
        <v>-2527249.6304415031</v>
      </c>
      <c r="R17" s="48">
        <f t="shared" si="7"/>
        <v>-1952091.2467443673</v>
      </c>
      <c r="S17" s="59">
        <f t="shared" si="7"/>
        <v>-1506873.3568933622</v>
      </c>
      <c r="T17" s="48">
        <f t="shared" si="7"/>
        <v>-1138578.4975502477</v>
      </c>
      <c r="U17" s="48">
        <f t="shared" si="7"/>
        <v>-817171.90694650123</v>
      </c>
      <c r="V17" s="48">
        <f t="shared" si="7"/>
        <v>-409499.44687837746</v>
      </c>
      <c r="W17" s="59">
        <f t="shared" si="7"/>
        <v>114726.13569765922</v>
      </c>
      <c r="X17" s="59">
        <f>W14+W17</f>
        <v>1457842.2641413528</v>
      </c>
      <c r="Y17" s="59">
        <f>'Attachment C'!E8*2.5%</f>
        <v>2532112.7749346304</v>
      </c>
      <c r="Z17" s="59">
        <f>160990676.488807*5%</f>
        <v>8049533.8244403498</v>
      </c>
      <c r="AA17" s="59">
        <f>-X17</f>
        <v>-1457842.2641413528</v>
      </c>
    </row>
    <row r="18" spans="1:27">
      <c r="A18" s="163" t="s">
        <v>47</v>
      </c>
      <c r="B18" s="40" t="s">
        <v>19</v>
      </c>
      <c r="C18" s="57" t="s">
        <v>1</v>
      </c>
      <c r="D18" s="60">
        <v>-8335.9276349551074</v>
      </c>
      <c r="E18" s="49">
        <f t="shared" ref="E18" si="8">D19*E$48/100</f>
        <v>-7463.6323502973046</v>
      </c>
      <c r="F18" s="60">
        <f t="shared" ref="F18" si="9">E19*F$48/100</f>
        <v>-8380.1664029138119</v>
      </c>
      <c r="G18" s="60">
        <f t="shared" ref="G18" si="10">F19*G$48/100</f>
        <v>-8103.5011949547588</v>
      </c>
      <c r="H18" s="60">
        <f t="shared" ref="H18" si="11">G19*H$48/100</f>
        <v>-8426.320672187845</v>
      </c>
      <c r="I18" s="60">
        <f t="shared" ref="I18" si="12">H19*I$48/100</f>
        <v>-8148.1317139960438</v>
      </c>
      <c r="J18" s="60">
        <f t="shared" ref="J18" si="13">I19*J$48/100</f>
        <v>-9380.5215466051413</v>
      </c>
      <c r="K18" s="60">
        <f t="shared" ref="K18" si="14">J19*K$48/100</f>
        <v>-9409.6011633996168</v>
      </c>
      <c r="L18" s="60">
        <f t="shared" ref="L18" si="15">K19*L$48/100</f>
        <v>-9134.2944454898279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50"/>
      <c r="AA18" s="60"/>
    </row>
    <row r="19" spans="1:27">
      <c r="A19" s="164" t="s">
        <v>47</v>
      </c>
      <c r="B19" s="41" t="s">
        <v>19</v>
      </c>
      <c r="C19" s="56" t="s">
        <v>2</v>
      </c>
      <c r="D19" s="18">
        <v>-2985452.9401189219</v>
      </c>
      <c r="E19" s="47">
        <f t="shared" ref="E19" si="16">D19+E18</f>
        <v>-2992916.5724692191</v>
      </c>
      <c r="F19" s="18">
        <f t="shared" ref="F19" si="17">E19+F18</f>
        <v>-3001296.7388721327</v>
      </c>
      <c r="G19" s="18">
        <f t="shared" ref="G19" si="18">F19+G18</f>
        <v>-3009400.2400670876</v>
      </c>
      <c r="H19" s="18">
        <f t="shared" ref="H19" si="19">G19+H18</f>
        <v>-3017826.5607392755</v>
      </c>
      <c r="I19" s="18">
        <f>H19+I18</f>
        <v>-3025974.6924532717</v>
      </c>
      <c r="J19" s="18">
        <f t="shared" ref="J19" si="20">I19+J18</f>
        <v>-3035355.2139998768</v>
      </c>
      <c r="K19" s="18">
        <f t="shared" ref="K19" si="21">J19+K18</f>
        <v>-3044764.8151632762</v>
      </c>
      <c r="L19" s="18">
        <f t="shared" ref="L19" si="22">K19+L18</f>
        <v>-3053899.1096087662</v>
      </c>
      <c r="M19" s="18">
        <f>L19</f>
        <v>-3053899.1096087662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52"/>
      <c r="AA19" s="18"/>
    </row>
    <row r="20" spans="1:27">
      <c r="A20" s="165" t="s">
        <v>47</v>
      </c>
      <c r="B20" s="42" t="s">
        <v>19</v>
      </c>
      <c r="C20" s="55" t="s">
        <v>18</v>
      </c>
      <c r="D20" s="59"/>
      <c r="E20" s="48"/>
      <c r="F20" s="59"/>
      <c r="G20" s="59"/>
      <c r="H20" s="59"/>
      <c r="I20" s="59"/>
      <c r="J20" s="59"/>
      <c r="K20" s="59"/>
      <c r="L20" s="59"/>
      <c r="M20" s="59">
        <f>M19</f>
        <v>-3053899.1096087662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6"/>
      <c r="AA20" s="59"/>
    </row>
    <row r="21" spans="1:27">
      <c r="A21" s="163" t="s">
        <v>47</v>
      </c>
      <c r="B21" s="40" t="s">
        <v>20</v>
      </c>
      <c r="C21" s="57" t="s">
        <v>9</v>
      </c>
      <c r="D21" s="60">
        <f>SUMIFS('Attachment C'!36:36,'Attachment C'!$4:$4,D$8)</f>
        <v>10775.789768530056</v>
      </c>
      <c r="E21" s="49">
        <f>SUMIFS('Attachment C'!36:36,'Attachment C'!$4:$4,E$8)</f>
        <v>-5742.7129997529191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50"/>
      <c r="AA21" s="60"/>
    </row>
    <row r="22" spans="1:27">
      <c r="A22" s="164" t="s">
        <v>47</v>
      </c>
      <c r="B22" s="41" t="s">
        <v>20</v>
      </c>
      <c r="C22" s="56" t="s">
        <v>1</v>
      </c>
      <c r="D22" s="18">
        <f>D21/2*D$48/100</f>
        <v>15.086105675942076</v>
      </c>
      <c r="E22" s="47">
        <f t="shared" ref="E22:U22" si="23">(D23+E21/2)*E$48/100</f>
        <v>19.798798435823848</v>
      </c>
      <c r="F22" s="18">
        <f t="shared" si="23"/>
        <v>14.190292684088927</v>
      </c>
      <c r="G22" s="18">
        <f t="shared" si="23"/>
        <v>13.721810307047079</v>
      </c>
      <c r="H22" s="18">
        <f t="shared" si="23"/>
        <v>14.268446572464109</v>
      </c>
      <c r="I22" s="18">
        <f>(H23+I21/2)*I$48/100</f>
        <v>13.79738400062176</v>
      </c>
      <c r="J22" s="18">
        <f t="shared" si="23"/>
        <v>15.884212780004686</v>
      </c>
      <c r="K22" s="18">
        <f t="shared" si="23"/>
        <v>15.9334538396227</v>
      </c>
      <c r="L22" s="18">
        <f t="shared" si="23"/>
        <v>15.467271819218254</v>
      </c>
      <c r="M22" s="18">
        <f t="shared" si="23"/>
        <v>21.719143088546275</v>
      </c>
      <c r="N22" s="18">
        <f t="shared" si="23"/>
        <v>20.771774751922067</v>
      </c>
      <c r="O22" s="18">
        <f t="shared" si="23"/>
        <v>21.897604943476239</v>
      </c>
      <c r="P22" s="18">
        <f t="shared" si="23"/>
        <v>28.272310565449938</v>
      </c>
      <c r="Q22" s="18">
        <f t="shared" si="23"/>
        <v>25.266649815558544</v>
      </c>
      <c r="R22" s="18">
        <f t="shared" si="23"/>
        <v>28.56142095150738</v>
      </c>
      <c r="S22" s="18">
        <f t="shared" si="23"/>
        <v>32.969823383852258</v>
      </c>
      <c r="T22" s="18">
        <f t="shared" si="23"/>
        <v>34.244372943310601</v>
      </c>
      <c r="U22" s="18">
        <f t="shared" si="23"/>
        <v>33.386551401080673</v>
      </c>
      <c r="V22" s="18">
        <f>(U23+V21/2)*V$48/100</f>
        <v>36.844536537809375</v>
      </c>
      <c r="W22" s="18">
        <f>(V23+W21/2)*W$48/100</f>
        <v>36.004047639611585</v>
      </c>
      <c r="X22" s="18"/>
      <c r="Y22" s="18"/>
      <c r="Z22" s="52"/>
      <c r="AA22" s="18"/>
    </row>
    <row r="23" spans="1:27">
      <c r="A23" s="165" t="s">
        <v>47</v>
      </c>
      <c r="B23" s="42" t="s">
        <v>20</v>
      </c>
      <c r="C23" s="55" t="s">
        <v>2</v>
      </c>
      <c r="D23" s="59">
        <f>D21+D22</f>
        <v>10790.875874205998</v>
      </c>
      <c r="E23" s="48">
        <f>D23+E21+E22</f>
        <v>5067.9616728889032</v>
      </c>
      <c r="F23" s="59">
        <f t="shared" ref="F23" si="24">E23+F21+F22</f>
        <v>5082.1519655729917</v>
      </c>
      <c r="G23" s="59">
        <f t="shared" ref="G23" si="25">F23+G21+G22</f>
        <v>5095.8737758800389</v>
      </c>
      <c r="H23" s="59">
        <f t="shared" ref="H23" si="26">G23+H21+H22</f>
        <v>5110.1422224525031</v>
      </c>
      <c r="I23" s="59">
        <f>H23+I21+I22</f>
        <v>5123.9396064531247</v>
      </c>
      <c r="J23" s="59">
        <f t="shared" ref="J23" si="27">I23+J21+J22</f>
        <v>5139.8238192331291</v>
      </c>
      <c r="K23" s="59">
        <f t="shared" ref="K23" si="28">J23+K21+K22</f>
        <v>5155.7572730727516</v>
      </c>
      <c r="L23" s="59">
        <f t="shared" ref="L23" si="29">K23+L21+L22</f>
        <v>5171.2245448919703</v>
      </c>
      <c r="M23" s="59">
        <f t="shared" ref="M23" si="30">L23+M21+M22</f>
        <v>5192.9436879805162</v>
      </c>
      <c r="N23" s="59">
        <f t="shared" ref="N23" si="31">M23+N21+N22</f>
        <v>5213.715462732438</v>
      </c>
      <c r="O23" s="59">
        <f t="shared" ref="O23" si="32">N23+O21+O22</f>
        <v>5235.613067675914</v>
      </c>
      <c r="P23" s="59">
        <f t="shared" ref="P23" si="33">O23+P21+P22</f>
        <v>5263.8853782413635</v>
      </c>
      <c r="Q23" s="59">
        <f t="shared" ref="Q23" si="34">P23+Q21+Q22</f>
        <v>5289.1520280569221</v>
      </c>
      <c r="R23" s="59">
        <f t="shared" ref="R23" si="35">Q23+R21+R22</f>
        <v>5317.7134490084291</v>
      </c>
      <c r="S23" s="59">
        <f t="shared" ref="S23" si="36">R23+S21+S22</f>
        <v>5350.6832723922817</v>
      </c>
      <c r="T23" s="59">
        <f t="shared" ref="T23" si="37">S23+T21+T22</f>
        <v>5384.9276453355924</v>
      </c>
      <c r="U23" s="59">
        <f t="shared" ref="U23" si="38">T23+U21+U22</f>
        <v>5418.3141967366728</v>
      </c>
      <c r="V23" s="59">
        <f t="shared" ref="V23" si="39">U23+V21+V22</f>
        <v>5455.1587332744821</v>
      </c>
      <c r="W23" s="59">
        <f>V23+W21+W22</f>
        <v>5491.1627809140937</v>
      </c>
      <c r="X23" s="59"/>
      <c r="Y23" s="59"/>
      <c r="Z23" s="66"/>
      <c r="AA23" s="59"/>
    </row>
    <row r="24" spans="1:27">
      <c r="A24" s="163" t="s">
        <v>47</v>
      </c>
      <c r="B24" s="40" t="s">
        <v>8</v>
      </c>
      <c r="C24" s="58" t="s">
        <v>3</v>
      </c>
      <c r="D24" s="60">
        <v>95828.079963353084</v>
      </c>
      <c r="E24" s="49">
        <v>86228.169446609492</v>
      </c>
      <c r="F24" s="60">
        <v>76190.3760211388</v>
      </c>
      <c r="G24" s="60">
        <v>69355.090581138793</v>
      </c>
      <c r="H24" s="60">
        <v>68407.297499552718</v>
      </c>
      <c r="I24" s="60">
        <v>69415.971709963836</v>
      </c>
      <c r="J24" s="60">
        <v>80597.387029963837</v>
      </c>
      <c r="K24" s="60">
        <v>98226.847266344761</v>
      </c>
      <c r="L24" s="60">
        <v>89593.583741854673</v>
      </c>
      <c r="M24" s="60">
        <v>121371.80935085783</v>
      </c>
      <c r="N24" s="60">
        <v>195666.41944203243</v>
      </c>
      <c r="O24" s="60">
        <v>255932.57236203243</v>
      </c>
      <c r="P24" s="60">
        <v>258004.73604203243</v>
      </c>
      <c r="Q24" s="60">
        <v>223460.20073956187</v>
      </c>
      <c r="R24" s="60">
        <v>212120.58328206959</v>
      </c>
      <c r="S24" s="60">
        <v>187331.70344206959</v>
      </c>
      <c r="T24" s="60">
        <v>178320.14629096887</v>
      </c>
      <c r="U24" s="60">
        <v>180949.49928889447</v>
      </c>
      <c r="V24" s="60">
        <v>210096.55944889446</v>
      </c>
      <c r="W24" s="60">
        <v>256052.00635721328</v>
      </c>
      <c r="X24" s="60"/>
      <c r="Y24" s="60"/>
      <c r="Z24" s="50"/>
      <c r="AA24" s="60"/>
    </row>
    <row r="25" spans="1:27">
      <c r="A25" s="164" t="s">
        <v>47</v>
      </c>
      <c r="B25" s="41" t="s">
        <v>8</v>
      </c>
      <c r="C25" s="56" t="s">
        <v>4</v>
      </c>
      <c r="D25" s="18">
        <v>-3431.8065022403293</v>
      </c>
      <c r="E25" s="47">
        <f t="shared" ref="E25:U25" si="40">(D26+E20+E24/2)*E$48/100</f>
        <v>-2845.1221529220134</v>
      </c>
      <c r="F25" s="18">
        <f t="shared" si="40"/>
        <v>-2967.1171896459882</v>
      </c>
      <c r="G25" s="18">
        <f t="shared" si="40"/>
        <v>-2672.6735550861731</v>
      </c>
      <c r="H25" s="18">
        <f t="shared" si="40"/>
        <v>-2586.2776071750814</v>
      </c>
      <c r="I25" s="18">
        <f>(H26+I20+I24/2)*I$48/100</f>
        <v>-2314.8320858824968</v>
      </c>
      <c r="J25" s="18">
        <f t="shared" si="40"/>
        <v>-2432.425446099252</v>
      </c>
      <c r="K25" s="18">
        <f t="shared" si="40"/>
        <v>-2162.788401822881</v>
      </c>
      <c r="L25" s="18">
        <f t="shared" si="40"/>
        <v>-1817.7787527153125</v>
      </c>
      <c r="M25" s="18">
        <f t="shared" si="40"/>
        <v>-14935.873859424964</v>
      </c>
      <c r="N25" s="18">
        <f t="shared" si="40"/>
        <v>-13650.308808732838</v>
      </c>
      <c r="O25" s="18">
        <f t="shared" si="40"/>
        <v>-13441.79766337762</v>
      </c>
      <c r="P25" s="18">
        <f t="shared" si="40"/>
        <v>-15967.266256176781</v>
      </c>
      <c r="Q25" s="18">
        <f t="shared" si="40"/>
        <v>-13114.252590799846</v>
      </c>
      <c r="R25" s="18">
        <f t="shared" si="40"/>
        <v>-13648.283011781741</v>
      </c>
      <c r="S25" s="18">
        <f t="shared" si="40"/>
        <v>-14516.568131207247</v>
      </c>
      <c r="T25" s="18">
        <f t="shared" si="40"/>
        <v>-13907.664639430513</v>
      </c>
      <c r="U25" s="18">
        <f t="shared" si="40"/>
        <v>-12445.541738915204</v>
      </c>
      <c r="V25" s="18">
        <f>(U26+V20+V24/2)*V$48/100</f>
        <v>-12405.022088087655</v>
      </c>
      <c r="W25" s="18">
        <f>(V26+W20+W24/2)*W$48/100</f>
        <v>-10583.75137588277</v>
      </c>
      <c r="X25" s="18"/>
      <c r="Y25" s="18"/>
      <c r="Z25" s="52"/>
      <c r="AA25" s="18"/>
    </row>
    <row r="26" spans="1:27">
      <c r="A26" s="165" t="s">
        <v>47</v>
      </c>
      <c r="B26" s="42" t="s">
        <v>8</v>
      </c>
      <c r="C26" s="55" t="s">
        <v>5</v>
      </c>
      <c r="D26" s="59">
        <v>-1181162.94589211</v>
      </c>
      <c r="E26" s="48">
        <f>D26+E20+E24+E25</f>
        <v>-1097779.8985984225</v>
      </c>
      <c r="F26" s="48">
        <f t="shared" ref="F26" si="41">E26+F20+F24+F25</f>
        <v>-1024556.6397669297</v>
      </c>
      <c r="G26" s="48">
        <f t="shared" ref="G26" si="42">F26+G20+G24+G25</f>
        <v>-957874.22274087695</v>
      </c>
      <c r="H26" s="48">
        <f t="shared" ref="H26" si="43">G26+H20+H24+H25</f>
        <v>-892053.20284849929</v>
      </c>
      <c r="I26" s="48">
        <f>H26+I20+I24+I25</f>
        <v>-824952.06322441797</v>
      </c>
      <c r="J26" s="48">
        <f t="shared" ref="J26" si="44">I26+J20+J24+J25</f>
        <v>-746787.10164055333</v>
      </c>
      <c r="K26" s="48">
        <f t="shared" ref="K26" si="45">J26+K20+K24+K25</f>
        <v>-650723.04277603154</v>
      </c>
      <c r="L26" s="48">
        <f t="shared" ref="L26" si="46">K26+L20+L24+L25</f>
        <v>-562947.23778689222</v>
      </c>
      <c r="M26" s="48">
        <f t="shared" ref="M26" si="47">L26+M20+M24+M25</f>
        <v>-3510410.4119042256</v>
      </c>
      <c r="N26" s="48">
        <f t="shared" ref="N26" si="48">M26+N20+N24+N25</f>
        <v>-3328394.3012709259</v>
      </c>
      <c r="O26" s="48">
        <f t="shared" ref="O26" si="49">N26+O20+O24+O25</f>
        <v>-3085903.5265722713</v>
      </c>
      <c r="P26" s="48">
        <f t="shared" ref="P26" si="50">O26+P20+P24+P25</f>
        <v>-2843866.0567864156</v>
      </c>
      <c r="Q26" s="48">
        <f t="shared" ref="Q26" si="51">P26+Q20+Q24+Q25</f>
        <v>-2633520.1086376533</v>
      </c>
      <c r="R26" s="48">
        <f t="shared" ref="R26" si="52">Q26+R20+R24+R25</f>
        <v>-2435047.808367365</v>
      </c>
      <c r="S26" s="59">
        <f t="shared" ref="S26" si="53">R26+S20+S24+S25</f>
        <v>-2262232.6730565024</v>
      </c>
      <c r="T26" s="48">
        <f t="shared" ref="T26" si="54">S26+T20+T24+T25</f>
        <v>-2097820.1914049638</v>
      </c>
      <c r="U26" s="48">
        <f t="shared" ref="U26" si="55">T26+U20+U24+U25</f>
        <v>-1929316.2338549846</v>
      </c>
      <c r="V26" s="48">
        <f t="shared" ref="V26" si="56">U26+V20+V24+V25</f>
        <v>-1731624.6964941779</v>
      </c>
      <c r="W26" s="59">
        <f t="shared" ref="W26" si="57">V26+W20+W24+W25</f>
        <v>-1486156.4415128473</v>
      </c>
      <c r="X26" s="59">
        <f>W23+W26</f>
        <v>-1480665.2787319333</v>
      </c>
      <c r="Y26" s="59">
        <f>'Attachment C'!E24*2.5%</f>
        <v>908047.03364671383</v>
      </c>
      <c r="Z26" s="59">
        <f>55006710.1910205*5%</f>
        <v>2750335.5095510255</v>
      </c>
      <c r="AA26" s="59">
        <f>-X26</f>
        <v>1480665.2787319333</v>
      </c>
    </row>
    <row r="27" spans="1:27">
      <c r="A27" s="163" t="s">
        <v>48</v>
      </c>
      <c r="B27" s="40" t="s">
        <v>19</v>
      </c>
      <c r="C27" s="57" t="s">
        <v>1</v>
      </c>
      <c r="D27" s="60">
        <v>-1902.9589261334847</v>
      </c>
      <c r="E27" s="49">
        <f t="shared" ref="E27" si="58">D28*E$48/100</f>
        <v>-1703.8278670773736</v>
      </c>
      <c r="F27" s="60">
        <f t="shared" ref="F27" si="59">E28*F$48/100</f>
        <v>-1913.057929154475</v>
      </c>
      <c r="G27" s="60">
        <f t="shared" ref="G27" si="60">F28*G$48/100</f>
        <v>-1849.8996880933898</v>
      </c>
      <c r="H27" s="60">
        <f t="shared" ref="H27" si="61">G28*H$48/100</f>
        <v>-1923.5942104827691</v>
      </c>
      <c r="I27" s="60">
        <f t="shared" ref="I27" si="62">H28*I$48/100</f>
        <v>-1860.0881216195453</v>
      </c>
      <c r="J27" s="60">
        <f t="shared" ref="J27" si="63">I28*J$48/100</f>
        <v>-2141.4230054068689</v>
      </c>
      <c r="K27" s="60">
        <f t="shared" ref="K27" si="64">J28*K$48/100</f>
        <v>-2148.0614167236299</v>
      </c>
      <c r="L27" s="60">
        <f t="shared" ref="L27" si="65">K28*L$48/100</f>
        <v>-2085.2132972085224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50"/>
      <c r="AA27" s="60"/>
    </row>
    <row r="28" spans="1:27">
      <c r="A28" s="164" t="s">
        <v>48</v>
      </c>
      <c r="B28" s="41" t="s">
        <v>19</v>
      </c>
      <c r="C28" s="56" t="s">
        <v>2</v>
      </c>
      <c r="D28" s="18">
        <v>-681531.14683094947</v>
      </c>
      <c r="E28" s="47">
        <f t="shared" ref="E28" si="66">D28+E27</f>
        <v>-683234.9746980269</v>
      </c>
      <c r="F28" s="18">
        <f t="shared" ref="F28" si="67">E28+F27</f>
        <v>-685148.03262718138</v>
      </c>
      <c r="G28" s="18">
        <f t="shared" ref="G28" si="68">F28+G27</f>
        <v>-686997.93231527472</v>
      </c>
      <c r="H28" s="18">
        <f t="shared" ref="H28" si="69">G28+H27</f>
        <v>-688921.52652575751</v>
      </c>
      <c r="I28" s="18">
        <f>H28+I27</f>
        <v>-690781.61464737705</v>
      </c>
      <c r="J28" s="18">
        <f t="shared" ref="J28" si="70">I28+J27</f>
        <v>-692923.03765278391</v>
      </c>
      <c r="K28" s="18">
        <f t="shared" ref="K28" si="71">J28+K27</f>
        <v>-695071.09906950756</v>
      </c>
      <c r="L28" s="18">
        <f t="shared" ref="L28" si="72">K28+L27</f>
        <v>-697156.3123667161</v>
      </c>
      <c r="M28" s="18">
        <f>L28</f>
        <v>-697156.3123667161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52"/>
      <c r="AA28" s="18"/>
    </row>
    <row r="29" spans="1:27">
      <c r="A29" s="165" t="s">
        <v>48</v>
      </c>
      <c r="B29" s="42" t="s">
        <v>19</v>
      </c>
      <c r="C29" s="55" t="s">
        <v>18</v>
      </c>
      <c r="D29" s="59"/>
      <c r="E29" s="48"/>
      <c r="F29" s="59"/>
      <c r="G29" s="59"/>
      <c r="H29" s="59"/>
      <c r="I29" s="59"/>
      <c r="J29" s="59"/>
      <c r="K29" s="59"/>
      <c r="L29" s="59"/>
      <c r="M29" s="59">
        <f>M28</f>
        <v>-697156.3123667161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6"/>
      <c r="AA29" s="59"/>
    </row>
    <row r="30" spans="1:27">
      <c r="A30" s="163" t="s">
        <v>48</v>
      </c>
      <c r="B30" s="40" t="s">
        <v>20</v>
      </c>
      <c r="C30" s="57" t="s">
        <v>9</v>
      </c>
      <c r="D30" s="60">
        <f>SUMIFS('Attachment C'!52:52,'Attachment C'!$4:$4,D$8)</f>
        <v>-154510.39806764945</v>
      </c>
      <c r="E30" s="49">
        <f>SUMIFS('Attachment C'!52:52,'Attachment C'!$4:$4,E$8)</f>
        <v>1316.4349157568831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50"/>
      <c r="AA30" s="60"/>
    </row>
    <row r="31" spans="1:27">
      <c r="A31" s="164" t="s">
        <v>48</v>
      </c>
      <c r="B31" s="41" t="s">
        <v>20</v>
      </c>
      <c r="C31" s="56" t="s">
        <v>1</v>
      </c>
      <c r="D31" s="18">
        <f>D30/2*D$48/100</f>
        <v>-216.31455729470923</v>
      </c>
      <c r="E31" s="47">
        <f t="shared" ref="E31:U31" si="73">(D32+E30/2)*E$48/100</f>
        <v>-385.17123791766431</v>
      </c>
      <c r="F31" s="18">
        <f t="shared" si="73"/>
        <v>-430.62725705189382</v>
      </c>
      <c r="G31" s="18">
        <f t="shared" si="73"/>
        <v>-416.41040575122349</v>
      </c>
      <c r="H31" s="18">
        <f t="shared" si="73"/>
        <v>-432.99896250774259</v>
      </c>
      <c r="I31" s="18">
        <f>(H32+I30/2)*I$48/100</f>
        <v>-418.70381104552274</v>
      </c>
      <c r="J31" s="18">
        <f t="shared" si="73"/>
        <v>-482.03198708873015</v>
      </c>
      <c r="K31" s="18">
        <f t="shared" si="73"/>
        <v>-483.52628624870522</v>
      </c>
      <c r="L31" s="18">
        <f t="shared" si="73"/>
        <v>-469.37924297039632</v>
      </c>
      <c r="M31" s="18">
        <f t="shared" si="73"/>
        <v>-659.10233297903051</v>
      </c>
      <c r="N31" s="18">
        <f t="shared" si="73"/>
        <v>-630.35291693099282</v>
      </c>
      <c r="O31" s="18">
        <f t="shared" si="73"/>
        <v>-664.51804502865275</v>
      </c>
      <c r="P31" s="18">
        <f t="shared" si="73"/>
        <v>-857.96874105142251</v>
      </c>
      <c r="Q31" s="18">
        <f t="shared" si="73"/>
        <v>-766.75713089164447</v>
      </c>
      <c r="R31" s="18">
        <f t="shared" si="73"/>
        <v>-866.74226075991498</v>
      </c>
      <c r="S31" s="18">
        <f t="shared" si="73"/>
        <v>-1000.5223236299472</v>
      </c>
      <c r="T31" s="18">
        <f t="shared" si="73"/>
        <v>-1039.200580166661</v>
      </c>
      <c r="U31" s="18">
        <f t="shared" si="73"/>
        <v>-1013.1686056334861</v>
      </c>
      <c r="V31" s="18">
        <f>(U32+V30/2)*V$48/100</f>
        <v>-1118.1067268905183</v>
      </c>
      <c r="W31" s="18">
        <f>(V32+W30/2)*W$48/100</f>
        <v>-1092.6007393206276</v>
      </c>
      <c r="X31" s="18"/>
      <c r="Y31" s="18"/>
      <c r="Z31" s="52"/>
      <c r="AA31" s="18"/>
    </row>
    <row r="32" spans="1:27">
      <c r="A32" s="165" t="s">
        <v>48</v>
      </c>
      <c r="B32" s="42" t="s">
        <v>20</v>
      </c>
      <c r="C32" s="55" t="s">
        <v>2</v>
      </c>
      <c r="D32" s="59">
        <f>D30+D31</f>
        <v>-154726.71262494416</v>
      </c>
      <c r="E32" s="48">
        <f>D32+E30+E31</f>
        <v>-153795.44894710495</v>
      </c>
      <c r="F32" s="59">
        <f t="shared" ref="F32" si="74">E32+F30+F31</f>
        <v>-154226.07620415685</v>
      </c>
      <c r="G32" s="59">
        <f t="shared" ref="G32" si="75">F32+G30+G31</f>
        <v>-154642.48660990808</v>
      </c>
      <c r="H32" s="59">
        <f t="shared" ref="H32" si="76">G32+H30+H31</f>
        <v>-155075.48557241581</v>
      </c>
      <c r="I32" s="59">
        <f>H32+I30+I31</f>
        <v>-155494.18938346134</v>
      </c>
      <c r="J32" s="59">
        <f t="shared" ref="J32" si="77">I32+J30+J31</f>
        <v>-155976.22137055008</v>
      </c>
      <c r="K32" s="59">
        <f t="shared" ref="K32" si="78">J32+K30+K31</f>
        <v>-156459.74765679878</v>
      </c>
      <c r="L32" s="59">
        <f t="shared" ref="L32" si="79">K32+L30+L31</f>
        <v>-156929.12689976918</v>
      </c>
      <c r="M32" s="59">
        <f t="shared" ref="M32" si="80">L32+M30+M31</f>
        <v>-157588.22923274821</v>
      </c>
      <c r="N32" s="59">
        <f t="shared" ref="N32" si="81">M32+N30+N31</f>
        <v>-158218.58214967922</v>
      </c>
      <c r="O32" s="59">
        <f t="shared" ref="O32" si="82">N32+O30+O31</f>
        <v>-158883.10019470786</v>
      </c>
      <c r="P32" s="59">
        <f t="shared" ref="P32" si="83">O32+P30+P31</f>
        <v>-159741.06893575928</v>
      </c>
      <c r="Q32" s="59">
        <f t="shared" ref="Q32" si="84">P32+Q30+Q31</f>
        <v>-160507.82606665092</v>
      </c>
      <c r="R32" s="59">
        <f t="shared" ref="R32" si="85">Q32+R30+R31</f>
        <v>-161374.56832741085</v>
      </c>
      <c r="S32" s="59">
        <f t="shared" ref="S32" si="86">R32+S30+S31</f>
        <v>-162375.09065104078</v>
      </c>
      <c r="T32" s="59">
        <f t="shared" ref="T32" si="87">S32+T30+T31</f>
        <v>-163414.29123120743</v>
      </c>
      <c r="U32" s="59">
        <f t="shared" ref="U32" si="88">T32+U30+U31</f>
        <v>-164427.45983684092</v>
      </c>
      <c r="V32" s="59">
        <f t="shared" ref="V32" si="89">U32+V30+V31</f>
        <v>-165545.56656373144</v>
      </c>
      <c r="W32" s="59">
        <f>V32+W30+W31</f>
        <v>-166638.16730305206</v>
      </c>
      <c r="X32" s="59"/>
      <c r="Y32" s="59"/>
      <c r="Z32" s="66"/>
      <c r="AA32" s="59"/>
    </row>
    <row r="33" spans="1:27">
      <c r="A33" s="163" t="s">
        <v>48</v>
      </c>
      <c r="B33" s="40" t="s">
        <v>8</v>
      </c>
      <c r="C33" s="58" t="s">
        <v>3</v>
      </c>
      <c r="D33" s="60">
        <v>0</v>
      </c>
      <c r="E33" s="49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/>
      <c r="Z33" s="50"/>
      <c r="AA33" s="60"/>
    </row>
    <row r="34" spans="1:27">
      <c r="A34" s="164" t="s">
        <v>48</v>
      </c>
      <c r="B34" s="41" t="s">
        <v>8</v>
      </c>
      <c r="C34" s="56" t="s">
        <v>4</v>
      </c>
      <c r="D34" s="18">
        <v>1713.6478848408569</v>
      </c>
      <c r="E34" s="47">
        <f t="shared" ref="E34:U34" si="90">(D35+E29+E33/2)*E$48/100</f>
        <v>1534.326874034296</v>
      </c>
      <c r="F34" s="18">
        <f t="shared" si="90"/>
        <v>1722.7422141657071</v>
      </c>
      <c r="G34" s="18">
        <f t="shared" si="90"/>
        <v>1665.8671104951798</v>
      </c>
      <c r="H34" s="18">
        <f t="shared" si="90"/>
        <v>1732.230320274758</v>
      </c>
      <c r="I34" s="18">
        <f>(H35+I29+I33/2)*I$48/100</f>
        <v>1675.0419735582586</v>
      </c>
      <c r="J34" s="18">
        <f t="shared" si="90"/>
        <v>1928.3889701293642</v>
      </c>
      <c r="K34" s="18">
        <f t="shared" si="90"/>
        <v>1934.3669759367651</v>
      </c>
      <c r="L34" s="18">
        <f t="shared" si="90"/>
        <v>1877.7711421569379</v>
      </c>
      <c r="M34" s="18">
        <f t="shared" si="90"/>
        <v>-291.29027412343544</v>
      </c>
      <c r="N34" s="18">
        <f t="shared" si="90"/>
        <v>-278.58446978547983</v>
      </c>
      <c r="O34" s="18">
        <f t="shared" si="90"/>
        <v>-293.68374804785282</v>
      </c>
      <c r="P34" s="18">
        <f t="shared" si="90"/>
        <v>-379.17928258669781</v>
      </c>
      <c r="Q34" s="18">
        <f t="shared" si="90"/>
        <v>-338.86831174459189</v>
      </c>
      <c r="R34" s="18">
        <f t="shared" si="90"/>
        <v>-383.0567395960868</v>
      </c>
      <c r="S34" s="18">
        <f t="shared" si="90"/>
        <v>-442.18083798841013</v>
      </c>
      <c r="T34" s="18">
        <f t="shared" si="90"/>
        <v>-459.27469335116211</v>
      </c>
      <c r="U34" s="18">
        <f t="shared" si="90"/>
        <v>-447.76986228271556</v>
      </c>
      <c r="V34" s="18">
        <f>(U35+V29+V33/2)*V$48/100</f>
        <v>-494.14726466392023</v>
      </c>
      <c r="W34" s="18">
        <f>(V35+W29+W33/2)*W$48/100</f>
        <v>-482.87489353235139</v>
      </c>
      <c r="X34" s="18"/>
      <c r="Y34" s="18"/>
      <c r="Z34" s="52"/>
      <c r="AA34" s="18"/>
    </row>
    <row r="35" spans="1:27">
      <c r="A35" s="165" t="s">
        <v>48</v>
      </c>
      <c r="B35" s="42" t="s">
        <v>8</v>
      </c>
      <c r="C35" s="55" t="s">
        <v>5</v>
      </c>
      <c r="D35" s="59">
        <v>613730.74961371836</v>
      </c>
      <c r="E35" s="48">
        <f>D35+E29+E33+E34</f>
        <v>615265.07648775261</v>
      </c>
      <c r="F35" s="48">
        <f t="shared" ref="F35" si="91">E35+F29+F33+F34</f>
        <v>616987.81870191835</v>
      </c>
      <c r="G35" s="48">
        <f t="shared" ref="G35" si="92">F35+G29+G33+G34</f>
        <v>618653.68581241358</v>
      </c>
      <c r="H35" s="48">
        <f t="shared" ref="H35" si="93">G35+H29+H33+H34</f>
        <v>620385.91613268829</v>
      </c>
      <c r="I35" s="48">
        <f>H35+I29+I33+I34</f>
        <v>622060.95810624654</v>
      </c>
      <c r="J35" s="48">
        <f t="shared" ref="J35" si="94">I35+J29+J33+J34</f>
        <v>623989.34707637585</v>
      </c>
      <c r="K35" s="48">
        <f t="shared" ref="K35" si="95">J35+K29+K33+K34</f>
        <v>625923.71405231266</v>
      </c>
      <c r="L35" s="48">
        <f t="shared" ref="L35" si="96">K35+L29+L33+L34</f>
        <v>627801.48519446957</v>
      </c>
      <c r="M35" s="48">
        <f t="shared" ref="M35" si="97">L35+M29+M33+M34</f>
        <v>-69646.117446369957</v>
      </c>
      <c r="N35" s="48">
        <f t="shared" ref="N35" si="98">M35+N29+N33+N34</f>
        <v>-69924.701916155434</v>
      </c>
      <c r="O35" s="48">
        <f t="shared" ref="O35" si="99">N35+O29+O33+O34</f>
        <v>-70218.385664203292</v>
      </c>
      <c r="P35" s="48">
        <f t="shared" ref="P35" si="100">O35+P29+P33+P34</f>
        <v>-70597.564946789993</v>
      </c>
      <c r="Q35" s="48">
        <f t="shared" ref="Q35" si="101">P35+Q29+Q33+Q34</f>
        <v>-70936.433258534584</v>
      </c>
      <c r="R35" s="48">
        <f t="shared" ref="R35" si="102">Q35+R29+R33+R34</f>
        <v>-71319.489998130666</v>
      </c>
      <c r="S35" s="59">
        <f t="shared" ref="S35" si="103">R35+S29+S33+S34</f>
        <v>-71761.670836119083</v>
      </c>
      <c r="T35" s="48">
        <f t="shared" ref="T35" si="104">S35+T29+T33+T34</f>
        <v>-72220.945529470249</v>
      </c>
      <c r="U35" s="48">
        <f t="shared" ref="U35" si="105">T35+U29+U33+U34</f>
        <v>-72668.715391752965</v>
      </c>
      <c r="V35" s="48">
        <f t="shared" ref="V35" si="106">U35+V29+V33+V34</f>
        <v>-73162.862656416881</v>
      </c>
      <c r="W35" s="59">
        <f t="shared" ref="W35" si="107">V35+W29+W33+W34</f>
        <v>-73645.737549949234</v>
      </c>
      <c r="X35" s="59">
        <f>W32+W35</f>
        <v>-240283.9048530013</v>
      </c>
      <c r="Y35" s="59">
        <f>'Attachment C'!E40*2.5%</f>
        <v>1288539.0767359538</v>
      </c>
      <c r="Z35" s="59">
        <f>78627467.2129484*5%</f>
        <v>3931373.3606474199</v>
      </c>
      <c r="AA35" s="59">
        <f>-X35</f>
        <v>240283.9048530013</v>
      </c>
    </row>
    <row r="36" spans="1:27">
      <c r="A36" s="163" t="s">
        <v>49</v>
      </c>
      <c r="B36" s="40" t="s">
        <v>19</v>
      </c>
      <c r="C36" s="57" t="s">
        <v>1</v>
      </c>
      <c r="D36" s="60">
        <v>3545.9100010360621</v>
      </c>
      <c r="E36" s="49">
        <f t="shared" ref="E36" si="108">D37*E$48/100</f>
        <v>3174.8558473562171</v>
      </c>
      <c r="F36" s="60">
        <f t="shared" ref="F36" si="109">E37*F$48/100</f>
        <v>3564.72814541156</v>
      </c>
      <c r="G36" s="60">
        <f t="shared" ref="G36" si="110">F37*G$48/100</f>
        <v>3447.0411919251869</v>
      </c>
      <c r="H36" s="60">
        <f t="shared" ref="H36" si="111">G37*H$48/100</f>
        <v>3584.361099556103</v>
      </c>
      <c r="I36" s="60">
        <f t="shared" ref="I36" si="112">H37*I$48/100</f>
        <v>3466.0259781121872</v>
      </c>
      <c r="J36" s="60">
        <f t="shared" ref="J36" si="113">I37*J$48/100</f>
        <v>3990.2559887350285</v>
      </c>
      <c r="K36" s="60">
        <f t="shared" ref="K36" si="114">J37*K$48/100</f>
        <v>4002.6257823001069</v>
      </c>
      <c r="L36" s="60">
        <f t="shared" ref="L36" si="115">K37*L$48/100</f>
        <v>3885.516698927649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50"/>
      <c r="AA36" s="60"/>
    </row>
    <row r="37" spans="1:27">
      <c r="A37" s="164" t="s">
        <v>49</v>
      </c>
      <c r="B37" s="41" t="s">
        <v>19</v>
      </c>
      <c r="C37" s="56" t="s">
        <v>2</v>
      </c>
      <c r="D37" s="18">
        <v>1269942.3389424868</v>
      </c>
      <c r="E37" s="47">
        <f t="shared" ref="E37" si="116">D37+E36</f>
        <v>1273117.1947898429</v>
      </c>
      <c r="F37" s="18">
        <f t="shared" ref="F37" si="117">E37+F36</f>
        <v>1276681.9229352544</v>
      </c>
      <c r="G37" s="18">
        <f t="shared" ref="G37" si="118">F37+G36</f>
        <v>1280128.9641271797</v>
      </c>
      <c r="H37" s="18">
        <f t="shared" ref="H37" si="119">G37+H36</f>
        <v>1283713.3252267358</v>
      </c>
      <c r="I37" s="18">
        <f>H37+I36</f>
        <v>1287179.3512048479</v>
      </c>
      <c r="J37" s="18">
        <f t="shared" ref="J37" si="120">I37+J36</f>
        <v>1291169.6071935829</v>
      </c>
      <c r="K37" s="18">
        <f t="shared" ref="K37" si="121">J37+K36</f>
        <v>1295172.2329758829</v>
      </c>
      <c r="L37" s="18">
        <f t="shared" ref="L37" si="122">K37+L36</f>
        <v>1299057.7496748106</v>
      </c>
      <c r="M37" s="18">
        <f>L37</f>
        <v>1299057.7496748106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52"/>
      <c r="AA37" s="18"/>
    </row>
    <row r="38" spans="1:27">
      <c r="A38" s="165" t="s">
        <v>49</v>
      </c>
      <c r="B38" s="42" t="s">
        <v>19</v>
      </c>
      <c r="C38" s="55" t="s">
        <v>18</v>
      </c>
      <c r="D38" s="59"/>
      <c r="E38" s="48"/>
      <c r="F38" s="59"/>
      <c r="G38" s="59"/>
      <c r="H38" s="59"/>
      <c r="I38" s="59"/>
      <c r="J38" s="59"/>
      <c r="K38" s="59"/>
      <c r="L38" s="59"/>
      <c r="M38" s="59">
        <f>M37</f>
        <v>1299057.7496748106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6"/>
      <c r="AA38" s="59"/>
    </row>
    <row r="39" spans="1:27">
      <c r="A39" s="163" t="s">
        <v>49</v>
      </c>
      <c r="B39" s="40" t="s">
        <v>20</v>
      </c>
      <c r="C39" s="57" t="s">
        <v>9</v>
      </c>
      <c r="D39" s="60">
        <f>SUMIFS('Attachment C'!68:68,'Attachment C'!$4:$4,D$8)</f>
        <v>-17705.130143402239</v>
      </c>
      <c r="E39" s="49">
        <f>SUMIFS('Attachment C'!68:68,'Attachment C'!$4:$4,E$8)</f>
        <v>-1456.1932193634402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50"/>
      <c r="AA39" s="60"/>
    </row>
    <row r="40" spans="1:27">
      <c r="A40" s="164" t="s">
        <v>49</v>
      </c>
      <c r="B40" s="41" t="s">
        <v>20</v>
      </c>
      <c r="C40" s="56" t="s">
        <v>1</v>
      </c>
      <c r="D40" s="18">
        <f>D39/2*D$48/100</f>
        <v>-24.78718220076313</v>
      </c>
      <c r="E40" s="47">
        <f t="shared" ref="E40:U40" si="123">(D41+E39/2)*E$48/100</f>
        <v>-46.145034838211807</v>
      </c>
      <c r="F40" s="18">
        <f t="shared" si="123"/>
        <v>-53.850315623453028</v>
      </c>
      <c r="G40" s="18">
        <f t="shared" si="123"/>
        <v>-52.072485917655897</v>
      </c>
      <c r="H40" s="18">
        <f t="shared" si="123"/>
        <v>-54.146899467768122</v>
      </c>
      <c r="I40" s="18">
        <f>(H41+I39/2)*I$48/100</f>
        <v>-52.359278258196539</v>
      </c>
      <c r="J40" s="18">
        <f t="shared" si="123"/>
        <v>-60.278522133122351</v>
      </c>
      <c r="K40" s="18">
        <f t="shared" si="123"/>
        <v>-60.465385551735032</v>
      </c>
      <c r="L40" s="18">
        <f t="shared" si="123"/>
        <v>-58.696285400269751</v>
      </c>
      <c r="M40" s="18">
        <f t="shared" si="123"/>
        <v>-82.421323959058796</v>
      </c>
      <c r="N40" s="18">
        <f t="shared" si="123"/>
        <v>-78.826184304463652</v>
      </c>
      <c r="O40" s="18">
        <f t="shared" si="123"/>
        <v>-83.098563493765582</v>
      </c>
      <c r="P40" s="18">
        <f t="shared" si="123"/>
        <v>-107.28974244913636</v>
      </c>
      <c r="Q40" s="18">
        <f t="shared" si="123"/>
        <v>-95.88365071854372</v>
      </c>
      <c r="R40" s="18">
        <f t="shared" si="123"/>
        <v>-108.38687877224183</v>
      </c>
      <c r="S40" s="18">
        <f t="shared" si="123"/>
        <v>-125.11619279429519</v>
      </c>
      <c r="T40" s="18">
        <f t="shared" si="123"/>
        <v>-129.95294264734949</v>
      </c>
      <c r="U40" s="18">
        <f t="shared" si="123"/>
        <v>-126.69762143403337</v>
      </c>
      <c r="V40" s="18">
        <f>(U41+V39/2)*V$48/100</f>
        <v>-139.82022539856223</v>
      </c>
      <c r="W40" s="18">
        <f>(V41+W39/2)*W$48/100</f>
        <v>-136.6306793156468</v>
      </c>
      <c r="X40" s="18"/>
      <c r="Y40" s="18"/>
      <c r="Z40" s="52"/>
      <c r="AA40" s="18"/>
    </row>
    <row r="41" spans="1:27">
      <c r="A41" s="165" t="s">
        <v>49</v>
      </c>
      <c r="B41" s="42" t="s">
        <v>20</v>
      </c>
      <c r="C41" s="55" t="s">
        <v>2</v>
      </c>
      <c r="D41" s="59">
        <f>D39+D40</f>
        <v>-17729.917325603001</v>
      </c>
      <c r="E41" s="48">
        <f>D41+E39+E40</f>
        <v>-19232.255579804652</v>
      </c>
      <c r="F41" s="59">
        <f t="shared" ref="F41" si="124">E41+F39+F40</f>
        <v>-19286.105895428107</v>
      </c>
      <c r="G41" s="59">
        <f t="shared" ref="G41" si="125">F41+G39+G40</f>
        <v>-19338.178381345762</v>
      </c>
      <c r="H41" s="59">
        <f t="shared" ref="H41" si="126">G41+H39+H40</f>
        <v>-19392.325280813529</v>
      </c>
      <c r="I41" s="59">
        <f>H41+I39+I40</f>
        <v>-19444.684559071728</v>
      </c>
      <c r="J41" s="59">
        <f t="shared" ref="J41" si="127">I41+J39+J40</f>
        <v>-19504.963081204849</v>
      </c>
      <c r="K41" s="59">
        <f t="shared" ref="K41" si="128">J41+K39+K40</f>
        <v>-19565.428466756584</v>
      </c>
      <c r="L41" s="59">
        <f t="shared" ref="L41" si="129">K41+L39+L40</f>
        <v>-19624.124752156855</v>
      </c>
      <c r="M41" s="59">
        <f t="shared" ref="M41" si="130">L41+M39+M40</f>
        <v>-19706.546076115912</v>
      </c>
      <c r="N41" s="59">
        <f t="shared" ref="N41" si="131">M41+N39+N40</f>
        <v>-19785.372260420376</v>
      </c>
      <c r="O41" s="59">
        <f t="shared" ref="O41" si="132">N41+O39+O40</f>
        <v>-19868.47082391414</v>
      </c>
      <c r="P41" s="59">
        <f t="shared" ref="P41" si="133">O41+P39+P40</f>
        <v>-19975.760566363275</v>
      </c>
      <c r="Q41" s="59">
        <f t="shared" ref="Q41" si="134">P41+Q39+Q40</f>
        <v>-20071.644217081819</v>
      </c>
      <c r="R41" s="59">
        <f t="shared" ref="R41" si="135">Q41+R39+R40</f>
        <v>-20180.031095854061</v>
      </c>
      <c r="S41" s="59">
        <f t="shared" ref="S41" si="136">R41+S39+S40</f>
        <v>-20305.147288648357</v>
      </c>
      <c r="T41" s="59">
        <f t="shared" ref="T41" si="137">S41+T39+T40</f>
        <v>-20435.100231295706</v>
      </c>
      <c r="U41" s="59">
        <f t="shared" ref="U41" si="138">T41+U39+U40</f>
        <v>-20561.797852729738</v>
      </c>
      <c r="V41" s="59">
        <f t="shared" ref="V41" si="139">U41+V39+V40</f>
        <v>-20701.6180781283</v>
      </c>
      <c r="W41" s="59">
        <f>V41+W39+W40</f>
        <v>-20838.248757443947</v>
      </c>
      <c r="X41" s="59"/>
      <c r="Y41" s="59"/>
      <c r="Z41" s="66"/>
      <c r="AA41" s="59"/>
    </row>
    <row r="42" spans="1:27">
      <c r="A42" s="163" t="s">
        <v>49</v>
      </c>
      <c r="B42" s="40" t="s">
        <v>8</v>
      </c>
      <c r="C42" s="57" t="s">
        <v>3</v>
      </c>
      <c r="D42" s="60">
        <v>-2593.2941999999998</v>
      </c>
      <c r="E42" s="49">
        <v>-1033.5654</v>
      </c>
      <c r="F42" s="60">
        <v>95.473349999999996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-43930.184999999998</v>
      </c>
      <c r="N42" s="60">
        <v>-56672.189999999995</v>
      </c>
      <c r="O42" s="60">
        <v>-11249.377499999999</v>
      </c>
      <c r="P42" s="60">
        <v>-4504.7699999999995</v>
      </c>
      <c r="Q42" s="60">
        <v>-3408.3074999999999</v>
      </c>
      <c r="R42" s="60">
        <v>-8136.2924999999996</v>
      </c>
      <c r="S42" s="60">
        <v>-30869.227499999997</v>
      </c>
      <c r="T42" s="60">
        <v>-92422.694999999992</v>
      </c>
      <c r="U42" s="60">
        <v>-127524.41249999999</v>
      </c>
      <c r="V42" s="60">
        <v>-196604.3475</v>
      </c>
      <c r="W42" s="60">
        <v>-261571.185</v>
      </c>
      <c r="X42" s="60"/>
      <c r="Y42" s="60"/>
      <c r="Z42" s="50"/>
      <c r="AA42" s="60"/>
    </row>
    <row r="43" spans="1:27">
      <c r="A43" s="164" t="s">
        <v>49</v>
      </c>
      <c r="B43" s="41" t="s">
        <v>8</v>
      </c>
      <c r="C43" s="56" t="s">
        <v>4</v>
      </c>
      <c r="D43" s="18">
        <v>-154.29666947476613</v>
      </c>
      <c r="E43" s="47">
        <f t="shared" ref="E43:U43" si="140">(D44+E38+E42/2)*E$48/100</f>
        <v>-142.68419963329953</v>
      </c>
      <c r="F43" s="18">
        <f t="shared" si="140"/>
        <v>-161.5191482182687</v>
      </c>
      <c r="G43" s="18">
        <f t="shared" si="140"/>
        <v>-156.05781988816275</v>
      </c>
      <c r="H43" s="18">
        <f t="shared" si="140"/>
        <v>-162.27470103896673</v>
      </c>
      <c r="I43" s="18">
        <f>(H44+I38+I42/2)*I$48/100</f>
        <v>-156.917317694666</v>
      </c>
      <c r="J43" s="18">
        <f t="shared" si="140"/>
        <v>-180.65077140835885</v>
      </c>
      <c r="K43" s="18">
        <f t="shared" si="140"/>
        <v>-181.21078879972475</v>
      </c>
      <c r="L43" s="18">
        <f t="shared" si="140"/>
        <v>-175.90891185000379</v>
      </c>
      <c r="M43" s="18">
        <f t="shared" si="140"/>
        <v>5116.7778661144284</v>
      </c>
      <c r="N43" s="18">
        <f t="shared" si="140"/>
        <v>4692.3841387162947</v>
      </c>
      <c r="O43" s="18">
        <f t="shared" si="140"/>
        <v>4804.0760672847182</v>
      </c>
      <c r="P43" s="18">
        <f t="shared" si="140"/>
        <v>6160.0750418794041</v>
      </c>
      <c r="Q43" s="18">
        <f t="shared" si="140"/>
        <v>5486.1992336493804</v>
      </c>
      <c r="R43" s="18">
        <f t="shared" si="140"/>
        <v>6170.4291937172584</v>
      </c>
      <c r="S43" s="18">
        <f t="shared" si="140"/>
        <v>7001.9064010467873</v>
      </c>
      <c r="T43" s="18">
        <f t="shared" si="140"/>
        <v>6878.0523984343508</v>
      </c>
      <c r="U43" s="18">
        <f t="shared" si="140"/>
        <v>6023.9211526035706</v>
      </c>
      <c r="V43" s="18">
        <f>(U44+V38+V42/2)*V$48/100</f>
        <v>5545.8061439835574</v>
      </c>
      <c r="W43" s="18">
        <f>(V44+W38+W42/2)*W$48/100</f>
        <v>3907.3172618725662</v>
      </c>
      <c r="X43" s="18"/>
      <c r="Y43" s="18"/>
      <c r="Z43" s="52"/>
      <c r="AA43" s="18"/>
    </row>
    <row r="44" spans="1:27">
      <c r="A44" s="165" t="s">
        <v>49</v>
      </c>
      <c r="B44" s="42" t="s">
        <v>8</v>
      </c>
      <c r="C44" s="55" t="s">
        <v>5</v>
      </c>
      <c r="D44" s="59">
        <v>-56556.897153319813</v>
      </c>
      <c r="E44" s="48">
        <f>D44+E38+E42+E43</f>
        <v>-57733.146752953115</v>
      </c>
      <c r="F44" s="48">
        <f t="shared" ref="F44" si="141">E44+F38+F42+F43</f>
        <v>-57799.192551171385</v>
      </c>
      <c r="G44" s="48">
        <f t="shared" ref="G44" si="142">F44+G38+G42+G43</f>
        <v>-57955.250371059548</v>
      </c>
      <c r="H44" s="48">
        <f t="shared" ref="H44" si="143">G44+H38+H42+H43</f>
        <v>-58117.525072098513</v>
      </c>
      <c r="I44" s="48">
        <f>H44+I38+I42+I43</f>
        <v>-58274.442389793177</v>
      </c>
      <c r="J44" s="48">
        <f t="shared" ref="J44" si="144">I44+J38+J42+J43</f>
        <v>-58455.093161201534</v>
      </c>
      <c r="K44" s="48">
        <f t="shared" ref="K44" si="145">J44+K38+K42+K43</f>
        <v>-58636.30395000126</v>
      </c>
      <c r="L44" s="48">
        <f t="shared" ref="L44" si="146">K44+L38+L42+L43</f>
        <v>-58812.212861851265</v>
      </c>
      <c r="M44" s="48">
        <f t="shared" ref="M44" si="147">L44+M38+M42+M43</f>
        <v>1201432.1296790736</v>
      </c>
      <c r="N44" s="48">
        <f t="shared" ref="N44" si="148">M44+N38+N42+N43</f>
        <v>1149452.32381779</v>
      </c>
      <c r="O44" s="48">
        <f t="shared" ref="O44" si="149">N44+O38+O42+O43</f>
        <v>1143007.0223850748</v>
      </c>
      <c r="P44" s="48">
        <f t="shared" ref="P44" si="150">O44+P38+P42+P43</f>
        <v>1144662.3274269542</v>
      </c>
      <c r="Q44" s="48">
        <f t="shared" ref="Q44" si="151">P44+Q38+Q42+Q43</f>
        <v>1146740.2191606034</v>
      </c>
      <c r="R44" s="48">
        <f t="shared" ref="R44" si="152">Q44+R38+R42+R43</f>
        <v>1144774.3558543206</v>
      </c>
      <c r="S44" s="59">
        <f t="shared" ref="S44" si="153">R44+S38+S42+S43</f>
        <v>1120907.0347553673</v>
      </c>
      <c r="T44" s="48">
        <f t="shared" ref="T44" si="154">S44+T38+T42+T43</f>
        <v>1035362.3921538017</v>
      </c>
      <c r="U44" s="48">
        <f t="shared" ref="U44" si="155">T44+U38+U42+U43</f>
        <v>913861.90080640535</v>
      </c>
      <c r="V44" s="48">
        <f t="shared" ref="V44" si="156">U44+V38+V42+V43</f>
        <v>722803.35945038882</v>
      </c>
      <c r="W44" s="59">
        <f t="shared" ref="W44" si="157">V44+W38+W42+W43</f>
        <v>465139.4917122614</v>
      </c>
      <c r="X44" s="59">
        <f>W41+W44</f>
        <v>444301.24295481743</v>
      </c>
      <c r="Y44" s="59">
        <f>'Attachment C'!E56*2.5%</f>
        <v>269412.88104977173</v>
      </c>
      <c r="Z44" s="59">
        <f>15555815.4055933*5%</f>
        <v>777790.77027966501</v>
      </c>
      <c r="AA44" s="59">
        <f>-X44</f>
        <v>-444301.24295481743</v>
      </c>
    </row>
    <row r="45" spans="1:27">
      <c r="A45" s="163" t="s">
        <v>61</v>
      </c>
      <c r="B45" s="40" t="s">
        <v>20</v>
      </c>
      <c r="C45" s="57" t="s">
        <v>9</v>
      </c>
      <c r="D45" s="60">
        <f>SUMIFS('Attachment C'!84:84,'Attachment C'!$4:$4,D$8)</f>
        <v>1229169.3959684568</v>
      </c>
      <c r="E45" s="49">
        <f>SUMIFS('Attachment C'!84:84,'Attachment C'!$4:$4,E$8)</f>
        <v>3151556.3702367879</v>
      </c>
      <c r="F45" s="60">
        <f>SUMIFS('Attachment C'!84:84,'Attachment C'!$4:$4,F$8)</f>
        <v>-1660984.9753870638</v>
      </c>
      <c r="G45" s="60">
        <f>SUMIFS('Attachment C'!84:84,'Attachment C'!$4:$4,G$8)</f>
        <v>-996860.78190680407</v>
      </c>
      <c r="H45" s="60">
        <f>SUMIFS('Attachment C'!84:84,'Attachment C'!$4:$4,H$8)</f>
        <v>285241.62936494686</v>
      </c>
      <c r="I45" s="60">
        <f>SUMIFS('Attachment C'!84:84,'Attachment C'!$4:$4,I$8)</f>
        <v>-1474933.0574064469</v>
      </c>
      <c r="J45" s="60">
        <f>SUMIFS('Attachment C'!84:84,'Attachment C'!$4:$4,J$8)</f>
        <v>-272344.95133900084</v>
      </c>
      <c r="K45" s="60">
        <f>SUMIFS('Attachment C'!84:84,'Attachment C'!$4:$4,K$8)</f>
        <v>33682.043450001627</v>
      </c>
      <c r="L45" s="60">
        <f>SUMIFS('Attachment C'!84:84,'Attachment C'!$4:$4,L$8)</f>
        <v>554128.75012795255</v>
      </c>
      <c r="M45" s="60">
        <f>SUMIFS('Attachment C'!84:84,'Attachment C'!$4:$4,M$8)</f>
        <v>-840597.06509013101</v>
      </c>
      <c r="N45" s="60">
        <f>SUMIFS('Attachment C'!84:84,'Attachment C'!$4:$4,N$8)</f>
        <v>705313.67353043146</v>
      </c>
      <c r="O45" s="60">
        <f>SUMIFS('Attachment C'!84:84,'Attachment C'!$4:$4,O$8)</f>
        <v>1834039.4818831682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50"/>
      <c r="AA45" s="60"/>
    </row>
    <row r="46" spans="1:27">
      <c r="A46" s="164" t="s">
        <v>61</v>
      </c>
      <c r="B46" s="41" t="s">
        <v>20</v>
      </c>
      <c r="C46" s="56" t="s">
        <v>1</v>
      </c>
      <c r="D46" s="18">
        <f>D45/2*D$48/100</f>
        <v>1720.8371543558394</v>
      </c>
      <c r="E46" s="47">
        <f>(D47+E45/2)*E$48/100</f>
        <v>7016.671045603016</v>
      </c>
      <c r="F46" s="18">
        <f t="shared" ref="F46:U46" si="158">(E47+F45/2)*F$48/100</f>
        <v>9965.1182027926789</v>
      </c>
      <c r="G46" s="18">
        <f t="shared" si="158"/>
        <v>6048.0351709223332</v>
      </c>
      <c r="H46" s="18">
        <f t="shared" si="158"/>
        <v>5292.7041584690669</v>
      </c>
      <c r="I46" s="18">
        <f>(H47+I45/2)*I$48/100</f>
        <v>3511.8858833241566</v>
      </c>
      <c r="J46" s="18">
        <f t="shared" si="158"/>
        <v>1334.7712061291147</v>
      </c>
      <c r="K46" s="18">
        <f t="shared" si="158"/>
        <v>968.98148964016627</v>
      </c>
      <c r="L46" s="18">
        <f t="shared" si="158"/>
        <v>1822.3471570682709</v>
      </c>
      <c r="M46" s="18">
        <f t="shared" si="158"/>
        <v>1957.3564165346913</v>
      </c>
      <c r="N46" s="18">
        <f t="shared" si="158"/>
        <v>1601.4116106750173</v>
      </c>
      <c r="O46" s="18">
        <f t="shared" si="158"/>
        <v>7020.8497463421627</v>
      </c>
      <c r="P46" s="18">
        <f t="shared" si="158"/>
        <v>14016.626006440443</v>
      </c>
      <c r="Q46" s="18">
        <f t="shared" si="158"/>
        <v>12526.502921666861</v>
      </c>
      <c r="R46" s="18">
        <f t="shared" si="158"/>
        <v>14159.958902652223</v>
      </c>
      <c r="S46" s="18">
        <f t="shared" si="158"/>
        <v>16345.522337130476</v>
      </c>
      <c r="T46" s="18">
        <f t="shared" si="158"/>
        <v>16977.408594189092</v>
      </c>
      <c r="U46" s="18">
        <f t="shared" si="158"/>
        <v>16552.124508904657</v>
      </c>
      <c r="V46" s="18">
        <f>(U47+V45/2)*V$48/100</f>
        <v>18266.497456426951</v>
      </c>
      <c r="W46" s="18">
        <f>(V47+W45/2)*W$48/100</f>
        <v>17849.806414450341</v>
      </c>
      <c r="X46" s="18"/>
      <c r="Y46" s="18"/>
      <c r="Z46" s="52"/>
      <c r="AA46" s="18"/>
    </row>
    <row r="47" spans="1:27">
      <c r="A47" s="165" t="s">
        <v>61</v>
      </c>
      <c r="B47" s="42" t="s">
        <v>20</v>
      </c>
      <c r="C47" s="55" t="s">
        <v>2</v>
      </c>
      <c r="D47" s="59">
        <f>D45+D46</f>
        <v>1230890.2331228126</v>
      </c>
      <c r="E47" s="48">
        <f>D47+E45+E46</f>
        <v>4389463.2744052038</v>
      </c>
      <c r="F47" s="59">
        <f t="shared" ref="F47" si="159">E47+F45+F46</f>
        <v>2738443.4172209324</v>
      </c>
      <c r="G47" s="59">
        <f t="shared" ref="G47" si="160">F47+G45+G46</f>
        <v>1747630.6704850507</v>
      </c>
      <c r="H47" s="59">
        <f t="shared" ref="H47" si="161">G47+H45+H46</f>
        <v>2038165.0040084666</v>
      </c>
      <c r="I47" s="59">
        <f>H47+I45+I46</f>
        <v>566743.83248534391</v>
      </c>
      <c r="J47" s="59">
        <f t="shared" ref="J47" si="162">I47+J45+J46</f>
        <v>295733.65235247219</v>
      </c>
      <c r="K47" s="59">
        <f t="shared" ref="K47" si="163">J47+K45+K46</f>
        <v>330384.67729211401</v>
      </c>
      <c r="L47" s="59">
        <f t="shared" ref="L47" si="164">K47+L45+L46</f>
        <v>886335.77457713487</v>
      </c>
      <c r="M47" s="59">
        <f t="shared" ref="M47" si="165">L47+M45+M46</f>
        <v>47696.065903538547</v>
      </c>
      <c r="N47" s="59">
        <f t="shared" ref="N47" si="166">M47+N45+N46</f>
        <v>754611.15104464511</v>
      </c>
      <c r="O47" s="59">
        <f t="shared" ref="O47" si="167">N47+O45+O46</f>
        <v>2595671.4826741558</v>
      </c>
      <c r="P47" s="59">
        <f t="shared" ref="P47" si="168">O47+P45+P46</f>
        <v>2609688.1086805961</v>
      </c>
      <c r="Q47" s="59">
        <f t="shared" ref="Q47" si="169">P47+Q45+Q46</f>
        <v>2622214.6116022631</v>
      </c>
      <c r="R47" s="59">
        <f t="shared" ref="R47" si="170">Q47+R45+R46</f>
        <v>2636374.5705049154</v>
      </c>
      <c r="S47" s="59">
        <f t="shared" ref="S47" si="171">R47+S45+S46</f>
        <v>2652720.0928420457</v>
      </c>
      <c r="T47" s="59">
        <f t="shared" ref="T47" si="172">S47+T45+T46</f>
        <v>2669697.5014362349</v>
      </c>
      <c r="U47" s="59">
        <f t="shared" ref="U47" si="173">T47+U45+U46</f>
        <v>2686249.6259451397</v>
      </c>
      <c r="V47" s="59">
        <f t="shared" ref="V47" si="174">U47+V45+V46</f>
        <v>2704516.1234015664</v>
      </c>
      <c r="W47" s="59">
        <f>V47+W45+W46</f>
        <v>2722365.9298160169</v>
      </c>
      <c r="X47" s="59">
        <f>W47</f>
        <v>2722365.9298160169</v>
      </c>
      <c r="Y47" s="59">
        <f>'Attachment C'!U72*2.5%</f>
        <v>3964950.3585813353</v>
      </c>
      <c r="Z47" s="64">
        <f>215997386.679828*5%</f>
        <v>10799869.333991401</v>
      </c>
      <c r="AA47" s="59">
        <v>0</v>
      </c>
    </row>
    <row r="48" spans="1:27">
      <c r="A48" s="35"/>
      <c r="B48" s="38"/>
      <c r="C48" s="38" t="s">
        <v>11</v>
      </c>
      <c r="D48" s="33">
        <v>0.27999999999999997</v>
      </c>
      <c r="E48" s="33">
        <v>0.25</v>
      </c>
      <c r="F48" s="33">
        <v>0.27999999999999997</v>
      </c>
      <c r="G48" s="33">
        <v>0.27</v>
      </c>
      <c r="H48" s="33">
        <v>0.27999999999999997</v>
      </c>
      <c r="I48" s="33">
        <v>0.27</v>
      </c>
      <c r="J48" s="33">
        <v>0.31</v>
      </c>
      <c r="K48" s="33">
        <v>0.31</v>
      </c>
      <c r="L48" s="33">
        <v>0.3</v>
      </c>
      <c r="M48" s="33">
        <v>0.42</v>
      </c>
      <c r="N48" s="33">
        <v>0.4</v>
      </c>
      <c r="O48" s="33">
        <v>0.42</v>
      </c>
      <c r="P48" s="33">
        <v>0.54</v>
      </c>
      <c r="Q48" s="33">
        <v>0.48</v>
      </c>
      <c r="R48" s="33">
        <v>0.54</v>
      </c>
      <c r="S48" s="33">
        <v>0.62</v>
      </c>
      <c r="T48" s="33">
        <v>0.64</v>
      </c>
      <c r="U48" s="33">
        <v>0.62</v>
      </c>
      <c r="V48" s="39">
        <v>0.68</v>
      </c>
      <c r="W48" s="39">
        <v>0.66</v>
      </c>
    </row>
  </sheetData>
  <conditionalFormatting sqref="D48:U48 A9:A47">
    <cfRule type="cellIs" dxfId="48" priority="35" operator="lessThan">
      <formula>0</formula>
    </cfRule>
  </conditionalFormatting>
  <pageMargins left="0.1" right="0.1" top="1" bottom="0.1" header="0.1" footer="0.1"/>
  <pageSetup scale="51" orientation="landscape" r:id="rId1"/>
  <colBreaks count="1" manualBreakCount="1">
    <brk id="19" max="1048575" man="1"/>
  </colBreaks>
  <ignoredErrors>
    <ignoredError sqref="A18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U95"/>
  <sheetViews>
    <sheetView showGridLines="0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/>
  <cols>
    <col min="1" max="1" width="12.75" style="12" bestFit="1" customWidth="1"/>
    <col min="2" max="2" width="8.875" style="12" bestFit="1" customWidth="1"/>
    <col min="3" max="3" width="31.25" style="12" bestFit="1" customWidth="1"/>
    <col min="4" max="6" width="15.125" style="82" customWidth="1"/>
    <col min="7" max="21" width="15.125" style="13" customWidth="1"/>
    <col min="22" max="16384" width="9" style="13"/>
  </cols>
  <sheetData>
    <row r="1" spans="1:21" ht="15.75" customHeight="1">
      <c r="A1" s="177" t="s">
        <v>12</v>
      </c>
      <c r="B1" s="178"/>
      <c r="C1" s="178"/>
      <c r="D1" s="180"/>
      <c r="E1" s="180"/>
      <c r="F1" s="180"/>
      <c r="G1" s="179"/>
      <c r="H1" s="179"/>
      <c r="I1" s="179"/>
      <c r="J1" s="179"/>
      <c r="K1" s="179"/>
      <c r="L1" s="179"/>
      <c r="M1" s="181"/>
      <c r="N1" s="190"/>
      <c r="O1" s="190"/>
      <c r="P1" s="190"/>
      <c r="Q1" s="190"/>
      <c r="R1" s="190"/>
      <c r="S1" s="190"/>
      <c r="T1" s="190"/>
      <c r="U1" s="195"/>
    </row>
    <row r="2" spans="1:21" ht="15.75" customHeight="1">
      <c r="A2" s="16"/>
      <c r="B2" s="16"/>
      <c r="C2" s="16"/>
      <c r="D2" s="186" t="s">
        <v>103</v>
      </c>
      <c r="E2" s="187"/>
      <c r="F2" s="180"/>
      <c r="G2" s="167"/>
      <c r="H2" s="168"/>
      <c r="I2" s="179"/>
      <c r="J2" s="167"/>
      <c r="K2" s="167"/>
      <c r="L2" s="167"/>
      <c r="M2" s="168"/>
      <c r="N2" s="153"/>
      <c r="O2" s="14"/>
      <c r="P2" s="14"/>
      <c r="Q2" s="14"/>
      <c r="R2" s="14"/>
      <c r="S2" s="14"/>
      <c r="T2" s="14"/>
      <c r="U2" s="15"/>
    </row>
    <row r="3" spans="1:21" ht="15.75" customHeight="1">
      <c r="A3" s="28"/>
      <c r="B3" s="28"/>
      <c r="C3" s="28"/>
      <c r="D3" s="186" t="s">
        <v>13</v>
      </c>
      <c r="E3" s="187"/>
      <c r="F3" s="188" t="s">
        <v>14</v>
      </c>
      <c r="G3" s="167"/>
      <c r="H3" s="168"/>
      <c r="I3" s="189" t="s">
        <v>15</v>
      </c>
      <c r="J3" s="167"/>
      <c r="K3" s="167"/>
      <c r="L3" s="167"/>
      <c r="M3" s="168"/>
      <c r="N3" s="196" t="s">
        <v>104</v>
      </c>
      <c r="O3" s="29"/>
      <c r="P3" s="29"/>
      <c r="Q3" s="29"/>
      <c r="R3" s="29"/>
      <c r="S3" s="29"/>
      <c r="T3" s="29"/>
      <c r="U3" s="30"/>
    </row>
    <row r="4" spans="1:21" ht="15.75" customHeight="1">
      <c r="A4" s="9" t="s">
        <v>10</v>
      </c>
      <c r="B4" s="9" t="s">
        <v>21</v>
      </c>
      <c r="C4" s="9"/>
      <c r="D4" s="77">
        <v>44562</v>
      </c>
      <c r="E4" s="78">
        <v>44593</v>
      </c>
      <c r="F4" s="78">
        <v>44562</v>
      </c>
      <c r="G4" s="17">
        <v>44593</v>
      </c>
      <c r="H4" s="17">
        <v>44621</v>
      </c>
      <c r="I4" s="17">
        <v>44593</v>
      </c>
      <c r="J4" s="17">
        <v>44621</v>
      </c>
      <c r="K4" s="17">
        <v>44652</v>
      </c>
      <c r="L4" s="17">
        <v>44682</v>
      </c>
      <c r="M4" s="17">
        <v>44713</v>
      </c>
      <c r="N4" s="185">
        <v>44682</v>
      </c>
      <c r="O4" s="185">
        <v>44713</v>
      </c>
      <c r="P4" s="185">
        <v>44743</v>
      </c>
      <c r="Q4" s="185">
        <v>44774</v>
      </c>
      <c r="R4" s="185">
        <v>44805</v>
      </c>
      <c r="S4" s="185">
        <v>44835</v>
      </c>
      <c r="T4" s="185">
        <v>44866</v>
      </c>
      <c r="U4" s="185">
        <v>44896</v>
      </c>
    </row>
    <row r="5" spans="1:21" ht="15.75" customHeight="1">
      <c r="A5" s="160" t="s">
        <v>46</v>
      </c>
      <c r="B5" s="31" t="s">
        <v>62</v>
      </c>
      <c r="C5" s="31" t="s">
        <v>73</v>
      </c>
      <c r="D5" s="36">
        <v>148455830.06268737</v>
      </c>
      <c r="E5" s="60">
        <f>$D5</f>
        <v>148455830.06268737</v>
      </c>
      <c r="F5" s="60"/>
      <c r="G5" s="32"/>
      <c r="H5" s="32"/>
      <c r="I5" s="32"/>
      <c r="J5" s="32"/>
      <c r="K5" s="32"/>
      <c r="L5" s="32"/>
      <c r="M5" s="32"/>
      <c r="N5" s="191"/>
      <c r="O5" s="32"/>
      <c r="P5" s="32"/>
      <c r="Q5" s="32"/>
      <c r="R5" s="32"/>
      <c r="S5" s="32"/>
      <c r="T5" s="32"/>
      <c r="U5" s="32"/>
    </row>
    <row r="6" spans="1:21" ht="15.75" customHeight="1">
      <c r="A6" s="161" t="s">
        <v>46</v>
      </c>
      <c r="B6" s="10" t="s">
        <v>62</v>
      </c>
      <c r="C6" s="10" t="s">
        <v>74</v>
      </c>
      <c r="D6" s="26">
        <v>10026878.499999773</v>
      </c>
      <c r="E6" s="18">
        <f>$D6</f>
        <v>10026878.499999773</v>
      </c>
      <c r="F6" s="18"/>
      <c r="G6" s="11"/>
      <c r="H6" s="11"/>
      <c r="I6" s="11"/>
      <c r="J6" s="11"/>
      <c r="K6" s="11"/>
      <c r="L6" s="11"/>
      <c r="M6" s="11"/>
      <c r="N6" s="192"/>
      <c r="O6" s="11"/>
      <c r="P6" s="11"/>
      <c r="Q6" s="11"/>
      <c r="R6" s="11"/>
      <c r="S6" s="11"/>
      <c r="T6" s="11"/>
      <c r="U6" s="11"/>
    </row>
    <row r="7" spans="1:21" ht="15.75" customHeight="1">
      <c r="A7" s="161" t="s">
        <v>46</v>
      </c>
      <c r="B7" s="10" t="s">
        <v>62</v>
      </c>
      <c r="C7" s="10" t="s">
        <v>75</v>
      </c>
      <c r="D7" s="26">
        <v>37144440.565302402</v>
      </c>
      <c r="E7" s="18">
        <f>$D7</f>
        <v>37144440.565302402</v>
      </c>
      <c r="F7" s="18"/>
      <c r="G7" s="11"/>
      <c r="H7" s="11"/>
      <c r="I7" s="11"/>
      <c r="J7" s="11"/>
      <c r="K7" s="11"/>
      <c r="L7" s="11"/>
      <c r="M7" s="11"/>
      <c r="N7" s="192"/>
      <c r="O7" s="11"/>
      <c r="P7" s="11"/>
      <c r="Q7" s="11"/>
      <c r="R7" s="11"/>
      <c r="S7" s="11"/>
      <c r="T7" s="11"/>
      <c r="U7" s="11"/>
    </row>
    <row r="8" spans="1:21" s="2" customFormat="1" ht="15.75" customHeight="1">
      <c r="A8" s="161" t="s">
        <v>46</v>
      </c>
      <c r="B8" s="10" t="s">
        <v>62</v>
      </c>
      <c r="C8" s="10" t="s">
        <v>76</v>
      </c>
      <c r="D8" s="26">
        <f t="shared" ref="D8:E8" si="0">D5-D6-D7</f>
        <v>101284510.9973852</v>
      </c>
      <c r="E8" s="18">
        <f t="shared" si="0"/>
        <v>101284510.9973852</v>
      </c>
      <c r="F8" s="18"/>
      <c r="G8" s="11"/>
      <c r="H8" s="11"/>
      <c r="I8" s="11"/>
      <c r="J8" s="11"/>
      <c r="K8" s="11"/>
      <c r="L8" s="11"/>
      <c r="M8" s="11"/>
      <c r="N8" s="192"/>
      <c r="O8" s="11"/>
      <c r="P8" s="11"/>
      <c r="Q8" s="11"/>
      <c r="R8" s="11"/>
      <c r="S8" s="11"/>
      <c r="T8" s="11"/>
      <c r="U8" s="11"/>
    </row>
    <row r="9" spans="1:21" ht="15.75" customHeight="1">
      <c r="A9" s="161" t="s">
        <v>46</v>
      </c>
      <c r="B9" s="10" t="s">
        <v>62</v>
      </c>
      <c r="C9" s="10" t="s">
        <v>77</v>
      </c>
      <c r="D9" s="26">
        <v>107789.70430107282</v>
      </c>
      <c r="E9" s="18">
        <f>$D9</f>
        <v>107789.70430107282</v>
      </c>
      <c r="F9" s="18"/>
      <c r="G9" s="11"/>
      <c r="H9" s="11"/>
      <c r="I9" s="11"/>
      <c r="J9" s="11"/>
      <c r="K9" s="11"/>
      <c r="L9" s="11"/>
      <c r="M9" s="11"/>
      <c r="N9" s="192"/>
      <c r="O9" s="11"/>
      <c r="P9" s="11"/>
      <c r="Q9" s="11"/>
      <c r="R9" s="11"/>
      <c r="S9" s="11"/>
      <c r="T9" s="11"/>
      <c r="U9" s="11"/>
    </row>
    <row r="10" spans="1:21" ht="15.75" customHeight="1">
      <c r="A10" s="161" t="s">
        <v>46</v>
      </c>
      <c r="B10" s="10" t="s">
        <v>62</v>
      </c>
      <c r="C10" s="10" t="s">
        <v>78</v>
      </c>
      <c r="D10" s="26">
        <v>1524718211.8738825</v>
      </c>
      <c r="E10" s="18">
        <v>1524718211.8738825</v>
      </c>
      <c r="F10" s="18"/>
      <c r="G10" s="11"/>
      <c r="H10" s="11"/>
      <c r="I10" s="11"/>
      <c r="J10" s="11"/>
      <c r="K10" s="11"/>
      <c r="L10" s="11"/>
      <c r="M10" s="11"/>
      <c r="N10" s="192"/>
      <c r="O10" s="11"/>
      <c r="P10" s="11"/>
      <c r="Q10" s="11"/>
      <c r="R10" s="11"/>
      <c r="S10" s="11"/>
      <c r="T10" s="11"/>
      <c r="U10" s="11"/>
    </row>
    <row r="11" spans="1:21" ht="15.75" customHeight="1">
      <c r="A11" s="197" t="s">
        <v>46</v>
      </c>
      <c r="B11" s="137" t="s">
        <v>62</v>
      </c>
      <c r="C11" s="137" t="s">
        <v>79</v>
      </c>
      <c r="D11" s="198">
        <v>191310335.73525828</v>
      </c>
      <c r="E11" s="199">
        <v>134338915.01484981</v>
      </c>
      <c r="F11" s="199"/>
      <c r="G11" s="200"/>
      <c r="H11" s="200"/>
      <c r="I11" s="200"/>
      <c r="J11" s="200"/>
      <c r="K11" s="200"/>
      <c r="L11" s="200"/>
      <c r="M11" s="200"/>
      <c r="N11" s="201"/>
      <c r="O11" s="200"/>
      <c r="P11" s="200"/>
      <c r="Q11" s="200"/>
      <c r="R11" s="200"/>
      <c r="S11" s="200"/>
      <c r="T11" s="200"/>
      <c r="U11" s="200"/>
    </row>
    <row r="12" spans="1:21" s="4" customFormat="1" ht="15.75" customHeight="1">
      <c r="A12" s="161" t="s">
        <v>46</v>
      </c>
      <c r="B12" s="8" t="s">
        <v>63</v>
      </c>
      <c r="C12" s="8" t="s">
        <v>80</v>
      </c>
      <c r="D12" s="26">
        <v>54374.47609937087</v>
      </c>
      <c r="E12" s="18">
        <v>43.724599199451603</v>
      </c>
      <c r="F12" s="18"/>
      <c r="G12" s="18"/>
      <c r="H12" s="18"/>
      <c r="I12" s="18"/>
      <c r="J12" s="18"/>
      <c r="K12" s="18"/>
      <c r="L12" s="18"/>
      <c r="M12" s="18"/>
      <c r="N12" s="26"/>
      <c r="O12" s="18"/>
      <c r="P12" s="18"/>
      <c r="Q12" s="18"/>
      <c r="R12" s="18"/>
      <c r="S12" s="18"/>
      <c r="T12" s="18"/>
      <c r="U12" s="18"/>
    </row>
    <row r="13" spans="1:21" s="1" customFormat="1" ht="15.75" customHeight="1">
      <c r="A13" s="161" t="s">
        <v>46</v>
      </c>
      <c r="B13" s="10" t="s">
        <v>63</v>
      </c>
      <c r="C13" s="10" t="s">
        <v>81</v>
      </c>
      <c r="D13" s="5">
        <f>D8/D9/(D10/D11)*D12</f>
        <v>6410762.4846791746</v>
      </c>
      <c r="E13" s="5">
        <f>E8/E9/(E10/E11)*E12</f>
        <v>3619.9605781337077</v>
      </c>
      <c r="F13" s="19"/>
      <c r="G13" s="19"/>
      <c r="H13" s="22"/>
      <c r="I13" s="19"/>
      <c r="J13" s="19"/>
      <c r="K13" s="19"/>
      <c r="L13" s="19"/>
      <c r="M13" s="19"/>
      <c r="N13" s="5"/>
      <c r="O13" s="19"/>
      <c r="P13" s="19"/>
      <c r="Q13" s="19"/>
      <c r="R13" s="19"/>
      <c r="S13" s="19"/>
      <c r="T13" s="19"/>
      <c r="U13" s="19"/>
    </row>
    <row r="14" spans="1:21" ht="15.75" customHeight="1">
      <c r="A14" s="161" t="s">
        <v>46</v>
      </c>
      <c r="B14" s="10" t="s">
        <v>63</v>
      </c>
      <c r="C14" s="10" t="s">
        <v>82</v>
      </c>
      <c r="D14" s="5">
        <v>110536745.81848705</v>
      </c>
      <c r="E14" s="19">
        <v>72062.370208291439</v>
      </c>
      <c r="F14" s="19"/>
      <c r="G14" s="19"/>
      <c r="H14" s="19"/>
      <c r="I14" s="19"/>
      <c r="J14" s="19"/>
      <c r="K14" s="19"/>
      <c r="L14" s="19"/>
      <c r="M14" s="19"/>
      <c r="N14" s="5"/>
      <c r="O14" s="19"/>
      <c r="P14" s="19"/>
      <c r="Q14" s="19"/>
      <c r="R14" s="19"/>
      <c r="S14" s="19"/>
      <c r="T14" s="19"/>
      <c r="U14" s="19"/>
    </row>
    <row r="15" spans="1:21" ht="15.75" customHeight="1">
      <c r="A15" s="161" t="s">
        <v>46</v>
      </c>
      <c r="B15" s="10" t="s">
        <v>63</v>
      </c>
      <c r="C15" s="10" t="s">
        <v>83</v>
      </c>
      <c r="D15" s="5">
        <v>10841175.954200551</v>
      </c>
      <c r="E15" s="19">
        <v>6954.618731765504</v>
      </c>
      <c r="F15" s="19"/>
      <c r="G15" s="19"/>
      <c r="H15" s="19"/>
      <c r="I15" s="19"/>
      <c r="J15" s="19"/>
      <c r="K15" s="19"/>
      <c r="L15" s="19"/>
      <c r="M15" s="19"/>
      <c r="N15" s="5"/>
      <c r="O15" s="19"/>
      <c r="P15" s="19"/>
      <c r="Q15" s="19"/>
      <c r="R15" s="19"/>
      <c r="S15" s="19"/>
      <c r="T15" s="19"/>
      <c r="U15" s="19"/>
    </row>
    <row r="16" spans="1:21" ht="15.75" customHeight="1">
      <c r="A16" s="161" t="s">
        <v>46</v>
      </c>
      <c r="B16" s="10" t="s">
        <v>63</v>
      </c>
      <c r="C16" s="10" t="s">
        <v>84</v>
      </c>
      <c r="D16" s="26">
        <v>82466.947784033662</v>
      </c>
      <c r="E16" s="18">
        <v>53.847698314170827</v>
      </c>
      <c r="F16" s="18"/>
      <c r="G16" s="11"/>
      <c r="H16" s="11"/>
      <c r="I16" s="11"/>
      <c r="J16" s="11"/>
      <c r="K16" s="11"/>
      <c r="L16" s="11"/>
      <c r="M16" s="11"/>
      <c r="N16" s="192"/>
      <c r="O16" s="11"/>
      <c r="P16" s="11"/>
      <c r="Q16" s="11"/>
      <c r="R16" s="11"/>
      <c r="S16" s="11"/>
      <c r="T16" s="11"/>
      <c r="U16" s="11"/>
    </row>
    <row r="17" spans="1:21" ht="15.75" customHeight="1">
      <c r="A17" s="161" t="s">
        <v>46</v>
      </c>
      <c r="B17" s="10" t="s">
        <v>63</v>
      </c>
      <c r="C17" s="10" t="s">
        <v>85</v>
      </c>
      <c r="D17" s="26">
        <f>D6/D9/12*D12</f>
        <v>421504.59304434923</v>
      </c>
      <c r="E17" s="18">
        <f>E6/E9/12*E12</f>
        <v>338.947990191401</v>
      </c>
      <c r="F17" s="18"/>
      <c r="G17" s="18"/>
      <c r="H17" s="18"/>
      <c r="I17" s="18"/>
      <c r="J17" s="18"/>
      <c r="K17" s="18"/>
      <c r="L17" s="18"/>
      <c r="M17" s="18"/>
      <c r="N17" s="26"/>
      <c r="O17" s="18"/>
      <c r="P17" s="18"/>
      <c r="Q17" s="18"/>
      <c r="R17" s="18"/>
      <c r="S17" s="18"/>
      <c r="T17" s="18"/>
      <c r="U17" s="18"/>
    </row>
    <row r="18" spans="1:21" ht="15.75" customHeight="1">
      <c r="A18" s="161" t="s">
        <v>46</v>
      </c>
      <c r="B18" s="10" t="s">
        <v>63</v>
      </c>
      <c r="C18" s="10" t="s">
        <v>86</v>
      </c>
      <c r="D18" s="26">
        <f>D7/D10*D14</f>
        <v>2692842.2270831675</v>
      </c>
      <c r="E18" s="18">
        <f>E7/E10*E14</f>
        <v>1755.5482753150882</v>
      </c>
      <c r="F18" s="18"/>
      <c r="G18" s="18"/>
      <c r="H18" s="18"/>
      <c r="I18" s="18"/>
      <c r="J18" s="18"/>
      <c r="K18" s="18"/>
      <c r="L18" s="18"/>
      <c r="M18" s="18"/>
      <c r="N18" s="26"/>
      <c r="O18" s="18"/>
      <c r="P18" s="18"/>
      <c r="Q18" s="18"/>
      <c r="R18" s="18"/>
      <c r="S18" s="18"/>
      <c r="T18" s="18"/>
      <c r="U18" s="18"/>
    </row>
    <row r="19" spans="1:21" ht="15.75" customHeight="1">
      <c r="A19" s="161" t="s">
        <v>46</v>
      </c>
      <c r="B19" s="10" t="s">
        <v>63</v>
      </c>
      <c r="C19" s="10" t="s">
        <v>87</v>
      </c>
      <c r="D19" s="26">
        <f>D15-D16-D17-D18</f>
        <v>7644362.1862889994</v>
      </c>
      <c r="E19" s="18">
        <f>E15-E16-E17-E18</f>
        <v>4806.2747679448439</v>
      </c>
      <c r="F19" s="18"/>
      <c r="G19" s="11"/>
      <c r="H19" s="11"/>
      <c r="I19" s="11"/>
      <c r="J19" s="11"/>
      <c r="K19" s="11"/>
      <c r="L19" s="11"/>
      <c r="M19" s="11"/>
      <c r="N19" s="192"/>
      <c r="O19" s="11"/>
      <c r="P19" s="11"/>
      <c r="Q19" s="11"/>
      <c r="R19" s="11"/>
      <c r="S19" s="11"/>
      <c r="T19" s="11"/>
      <c r="U19" s="11"/>
    </row>
    <row r="20" spans="1:21" s="4" customFormat="1" ht="15.75" customHeight="1">
      <c r="A20" s="162" t="s">
        <v>46</v>
      </c>
      <c r="B20" s="23" t="s">
        <v>63</v>
      </c>
      <c r="C20" s="23" t="s">
        <v>88</v>
      </c>
      <c r="D20" s="27">
        <f>D19-D13</f>
        <v>1233599.7016098248</v>
      </c>
      <c r="E20" s="25">
        <f>E19-E13</f>
        <v>1186.3141898111362</v>
      </c>
      <c r="F20" s="25"/>
      <c r="G20" s="24"/>
      <c r="H20" s="24"/>
      <c r="I20" s="24"/>
      <c r="J20" s="24"/>
      <c r="K20" s="24"/>
      <c r="L20" s="24"/>
      <c r="M20" s="24"/>
      <c r="N20" s="193"/>
      <c r="O20" s="24"/>
      <c r="P20" s="24"/>
      <c r="Q20" s="24"/>
      <c r="R20" s="24"/>
      <c r="S20" s="24"/>
      <c r="T20" s="24"/>
      <c r="U20" s="24"/>
    </row>
    <row r="21" spans="1:21" ht="15.75" customHeight="1">
      <c r="A21" s="160" t="s">
        <v>47</v>
      </c>
      <c r="B21" s="31" t="s">
        <v>62</v>
      </c>
      <c r="C21" s="31" t="s">
        <v>73</v>
      </c>
      <c r="D21" s="36">
        <v>52559234.199139386</v>
      </c>
      <c r="E21" s="60">
        <f>$D21</f>
        <v>52559234.199139386</v>
      </c>
      <c r="F21" s="60"/>
      <c r="G21" s="32"/>
      <c r="H21" s="32"/>
      <c r="I21" s="32"/>
      <c r="J21" s="32"/>
      <c r="K21" s="32"/>
      <c r="L21" s="32"/>
      <c r="M21" s="32"/>
      <c r="N21" s="191"/>
      <c r="O21" s="32"/>
      <c r="P21" s="32"/>
      <c r="Q21" s="32"/>
      <c r="R21" s="32"/>
      <c r="S21" s="32"/>
      <c r="T21" s="32"/>
      <c r="U21" s="32"/>
    </row>
    <row r="22" spans="1:21" ht="15.75" customHeight="1">
      <c r="A22" s="161" t="s">
        <v>47</v>
      </c>
      <c r="B22" s="10" t="s">
        <v>62</v>
      </c>
      <c r="C22" s="10" t="s">
        <v>74</v>
      </c>
      <c r="D22" s="26">
        <v>2723069</v>
      </c>
      <c r="E22" s="18">
        <f>$D22</f>
        <v>2723069</v>
      </c>
      <c r="F22" s="18"/>
      <c r="G22" s="11"/>
      <c r="H22" s="11"/>
      <c r="I22" s="11"/>
      <c r="J22" s="11"/>
      <c r="K22" s="11"/>
      <c r="L22" s="11"/>
      <c r="M22" s="11"/>
      <c r="N22" s="192"/>
      <c r="O22" s="11"/>
      <c r="P22" s="11"/>
      <c r="Q22" s="11"/>
      <c r="R22" s="11"/>
      <c r="S22" s="11"/>
      <c r="T22" s="11"/>
      <c r="U22" s="11"/>
    </row>
    <row r="23" spans="1:21" ht="15.75" customHeight="1">
      <c r="A23" s="161" t="s">
        <v>47</v>
      </c>
      <c r="B23" s="10" t="s">
        <v>62</v>
      </c>
      <c r="C23" s="10" t="s">
        <v>75</v>
      </c>
      <c r="D23" s="26">
        <v>13514283.853270838</v>
      </c>
      <c r="E23" s="18">
        <f>$D23</f>
        <v>13514283.853270838</v>
      </c>
      <c r="F23" s="18"/>
      <c r="G23" s="11"/>
      <c r="H23" s="11"/>
      <c r="I23" s="11"/>
      <c r="J23" s="11"/>
      <c r="K23" s="11"/>
      <c r="L23" s="11"/>
      <c r="M23" s="11"/>
      <c r="N23" s="192"/>
      <c r="O23" s="11"/>
      <c r="P23" s="11"/>
      <c r="Q23" s="11"/>
      <c r="R23" s="11"/>
      <c r="S23" s="11"/>
      <c r="T23" s="11"/>
      <c r="U23" s="11"/>
    </row>
    <row r="24" spans="1:21" ht="15.75" customHeight="1">
      <c r="A24" s="161" t="s">
        <v>47</v>
      </c>
      <c r="B24" s="10" t="s">
        <v>62</v>
      </c>
      <c r="C24" s="10" t="s">
        <v>76</v>
      </c>
      <c r="D24" s="26">
        <f t="shared" ref="D24:E24" si="1">D21-D22-D23</f>
        <v>36321881.34586855</v>
      </c>
      <c r="E24" s="18">
        <f t="shared" si="1"/>
        <v>36321881.34586855</v>
      </c>
      <c r="F24" s="18"/>
      <c r="G24" s="11"/>
      <c r="H24" s="11"/>
      <c r="I24" s="11"/>
      <c r="J24" s="11"/>
      <c r="K24" s="11"/>
      <c r="L24" s="11"/>
      <c r="M24" s="11"/>
      <c r="N24" s="192"/>
      <c r="O24" s="11"/>
      <c r="P24" s="11"/>
      <c r="Q24" s="11"/>
      <c r="R24" s="11"/>
      <c r="S24" s="11"/>
      <c r="T24" s="11"/>
      <c r="U24" s="11"/>
    </row>
    <row r="25" spans="1:21" ht="15.75" customHeight="1">
      <c r="A25" s="161" t="s">
        <v>47</v>
      </c>
      <c r="B25" s="10" t="s">
        <v>62</v>
      </c>
      <c r="C25" s="10" t="s">
        <v>77</v>
      </c>
      <c r="D25" s="26">
        <v>20111.461125600061</v>
      </c>
      <c r="E25" s="18">
        <f>$D25</f>
        <v>20111.461125600061</v>
      </c>
      <c r="F25" s="18"/>
      <c r="G25" s="11"/>
      <c r="H25" s="11"/>
      <c r="I25" s="11"/>
      <c r="J25" s="11"/>
      <c r="K25" s="11"/>
      <c r="L25" s="11"/>
      <c r="M25" s="11"/>
      <c r="N25" s="192"/>
      <c r="O25" s="11"/>
      <c r="P25" s="11"/>
      <c r="Q25" s="11"/>
      <c r="R25" s="11"/>
      <c r="S25" s="11"/>
      <c r="T25" s="11"/>
      <c r="U25" s="11"/>
    </row>
    <row r="26" spans="1:21" ht="15.75" customHeight="1">
      <c r="A26" s="161" t="s">
        <v>47</v>
      </c>
      <c r="B26" s="10" t="s">
        <v>62</v>
      </c>
      <c r="C26" s="10" t="s">
        <v>78</v>
      </c>
      <c r="D26" s="26">
        <v>554739131.83022404</v>
      </c>
      <c r="E26" s="18">
        <v>554739131.83022404</v>
      </c>
      <c r="F26" s="18"/>
      <c r="G26" s="11"/>
      <c r="H26" s="11"/>
      <c r="I26" s="11"/>
      <c r="J26" s="11"/>
      <c r="K26" s="11"/>
      <c r="L26" s="11"/>
      <c r="M26" s="11"/>
      <c r="N26" s="192"/>
      <c r="O26" s="11"/>
      <c r="P26" s="11"/>
      <c r="Q26" s="11"/>
      <c r="R26" s="11"/>
      <c r="S26" s="11"/>
      <c r="T26" s="11"/>
      <c r="U26" s="11"/>
    </row>
    <row r="27" spans="1:21" ht="15.75" customHeight="1">
      <c r="A27" s="197" t="s">
        <v>47</v>
      </c>
      <c r="B27" s="137" t="s">
        <v>62</v>
      </c>
      <c r="C27" s="137" t="s">
        <v>79</v>
      </c>
      <c r="D27" s="198">
        <v>50686040.808928944</v>
      </c>
      <c r="E27" s="199">
        <v>46155412.914243035</v>
      </c>
      <c r="F27" s="199"/>
      <c r="G27" s="200"/>
      <c r="H27" s="200"/>
      <c r="I27" s="200"/>
      <c r="J27" s="200"/>
      <c r="K27" s="200"/>
      <c r="L27" s="200"/>
      <c r="M27" s="200"/>
      <c r="N27" s="201"/>
      <c r="O27" s="200"/>
      <c r="P27" s="200"/>
      <c r="Q27" s="200"/>
      <c r="R27" s="200"/>
      <c r="S27" s="200"/>
      <c r="T27" s="200"/>
      <c r="U27" s="200"/>
    </row>
    <row r="28" spans="1:21" ht="15.75" customHeight="1">
      <c r="A28" s="161" t="s">
        <v>47</v>
      </c>
      <c r="B28" s="8" t="s">
        <v>63</v>
      </c>
      <c r="C28" s="8" t="s">
        <v>80</v>
      </c>
      <c r="D28" s="26">
        <v>11513.899501106927</v>
      </c>
      <c r="E28" s="18">
        <v>108.79782713432054</v>
      </c>
      <c r="F28" s="18"/>
      <c r="G28" s="11"/>
      <c r="H28" s="11"/>
      <c r="I28" s="11"/>
      <c r="J28" s="11"/>
      <c r="K28" s="11"/>
      <c r="L28" s="11"/>
      <c r="M28" s="11"/>
      <c r="N28" s="192"/>
      <c r="O28" s="11"/>
      <c r="P28" s="11"/>
      <c r="Q28" s="11"/>
      <c r="R28" s="11"/>
      <c r="S28" s="11"/>
      <c r="T28" s="11"/>
      <c r="U28" s="11"/>
    </row>
    <row r="29" spans="1:21" ht="15.75" customHeight="1">
      <c r="A29" s="161" t="s">
        <v>47</v>
      </c>
      <c r="B29" s="10" t="s">
        <v>63</v>
      </c>
      <c r="C29" s="8" t="s">
        <v>81</v>
      </c>
      <c r="D29" s="5">
        <f>D24/D25/(D26/D27)*D28</f>
        <v>1899969.8631036871</v>
      </c>
      <c r="E29" s="5">
        <f>E24/E25/(E26/E27)*E28</f>
        <v>16348.532368577977</v>
      </c>
      <c r="F29" s="18"/>
      <c r="G29" s="11"/>
      <c r="H29" s="11"/>
      <c r="I29" s="11"/>
      <c r="J29" s="11"/>
      <c r="K29" s="11"/>
      <c r="L29" s="11"/>
      <c r="M29" s="11"/>
      <c r="N29" s="192"/>
      <c r="O29" s="11"/>
      <c r="P29" s="11"/>
      <c r="Q29" s="11"/>
      <c r="R29" s="11"/>
      <c r="S29" s="11"/>
      <c r="T29" s="11"/>
      <c r="U29" s="11"/>
    </row>
    <row r="30" spans="1:21" ht="15.75" customHeight="1">
      <c r="A30" s="161" t="s">
        <v>47</v>
      </c>
      <c r="B30" s="10" t="s">
        <v>63</v>
      </c>
      <c r="C30" s="8" t="s">
        <v>82</v>
      </c>
      <c r="D30" s="26">
        <v>30161366.27844179</v>
      </c>
      <c r="E30" s="18">
        <v>161631.09680098374</v>
      </c>
      <c r="F30" s="18"/>
      <c r="G30" s="11"/>
      <c r="H30" s="11"/>
      <c r="I30" s="11"/>
      <c r="J30" s="11"/>
      <c r="K30" s="11"/>
      <c r="L30" s="11"/>
      <c r="M30" s="11"/>
      <c r="N30" s="192"/>
      <c r="O30" s="11"/>
      <c r="P30" s="11"/>
      <c r="Q30" s="11"/>
      <c r="R30" s="11"/>
      <c r="S30" s="11"/>
      <c r="T30" s="11"/>
      <c r="U30" s="11"/>
    </row>
    <row r="31" spans="1:21" ht="15.75" customHeight="1">
      <c r="A31" s="161" t="s">
        <v>47</v>
      </c>
      <c r="B31" s="10" t="s">
        <v>63</v>
      </c>
      <c r="C31" s="8" t="s">
        <v>83</v>
      </c>
      <c r="D31" s="26">
        <v>2824512.1268053981</v>
      </c>
      <c r="E31" s="18">
        <v>16029.594466168413</v>
      </c>
      <c r="F31" s="18"/>
      <c r="G31" s="11"/>
      <c r="H31" s="11"/>
      <c r="I31" s="11"/>
      <c r="J31" s="11"/>
      <c r="K31" s="11"/>
      <c r="L31" s="11"/>
      <c r="M31" s="11"/>
      <c r="N31" s="192"/>
      <c r="O31" s="11"/>
      <c r="P31" s="11"/>
      <c r="Q31" s="11"/>
      <c r="R31" s="11"/>
      <c r="S31" s="11"/>
      <c r="T31" s="11"/>
      <c r="U31" s="11"/>
    </row>
    <row r="32" spans="1:21" ht="15.75" customHeight="1">
      <c r="A32" s="161" t="s">
        <v>47</v>
      </c>
      <c r="B32" s="10" t="s">
        <v>63</v>
      </c>
      <c r="C32" s="8" t="s">
        <v>84</v>
      </c>
      <c r="D32" s="26">
        <v>49075.91976162653</v>
      </c>
      <c r="E32" s="18">
        <v>258.60538616803876</v>
      </c>
      <c r="F32" s="18"/>
      <c r="G32" s="11"/>
      <c r="H32" s="11"/>
      <c r="I32" s="11"/>
      <c r="J32" s="11"/>
      <c r="K32" s="11"/>
      <c r="L32" s="11"/>
      <c r="M32" s="11"/>
      <c r="N32" s="192"/>
      <c r="O32" s="11"/>
      <c r="P32" s="11"/>
      <c r="Q32" s="11"/>
      <c r="R32" s="11"/>
      <c r="S32" s="11"/>
      <c r="T32" s="11"/>
      <c r="U32" s="11"/>
    </row>
    <row r="33" spans="1:21" ht="15.75" customHeight="1">
      <c r="A33" s="161" t="s">
        <v>47</v>
      </c>
      <c r="B33" s="10" t="s">
        <v>63</v>
      </c>
      <c r="C33" s="8" t="s">
        <v>85</v>
      </c>
      <c r="D33" s="26">
        <f>D$22/D$25/12*D28</f>
        <v>129914.07654228083</v>
      </c>
      <c r="E33" s="18">
        <f t="shared" ref="E33" si="2">E$22/E$25/12*E28</f>
        <v>1227.5918545756895</v>
      </c>
      <c r="F33" s="18"/>
      <c r="G33" s="11"/>
      <c r="H33" s="11"/>
      <c r="I33" s="11"/>
      <c r="J33" s="11"/>
      <c r="K33" s="11"/>
      <c r="L33" s="11"/>
      <c r="M33" s="11"/>
      <c r="N33" s="192"/>
      <c r="O33" s="11"/>
      <c r="P33" s="11"/>
      <c r="Q33" s="11"/>
      <c r="R33" s="11"/>
      <c r="S33" s="11"/>
      <c r="T33" s="11"/>
      <c r="U33" s="11"/>
    </row>
    <row r="34" spans="1:21" ht="15.75" customHeight="1">
      <c r="A34" s="161" t="s">
        <v>47</v>
      </c>
      <c r="B34" s="10" t="s">
        <v>63</v>
      </c>
      <c r="C34" s="8" t="s">
        <v>86</v>
      </c>
      <c r="D34" s="26">
        <f>D$23/D$26*D30</f>
        <v>734776.4776292739</v>
      </c>
      <c r="E34" s="18">
        <f>E$23/E$26*E30</f>
        <v>3937.5778565996252</v>
      </c>
      <c r="F34" s="18"/>
      <c r="G34" s="11"/>
      <c r="H34" s="11"/>
      <c r="I34" s="11"/>
      <c r="J34" s="11"/>
      <c r="K34" s="11"/>
      <c r="L34" s="11"/>
      <c r="M34" s="11"/>
      <c r="N34" s="192"/>
      <c r="O34" s="11"/>
      <c r="P34" s="11"/>
      <c r="Q34" s="11"/>
      <c r="R34" s="11"/>
      <c r="S34" s="11"/>
      <c r="T34" s="11"/>
      <c r="U34" s="11"/>
    </row>
    <row r="35" spans="1:21" ht="15.75" customHeight="1">
      <c r="A35" s="161" t="s">
        <v>47</v>
      </c>
      <c r="B35" s="10" t="s">
        <v>63</v>
      </c>
      <c r="C35" s="8" t="s">
        <v>87</v>
      </c>
      <c r="D35" s="26">
        <f>D31-D32-D33-D34</f>
        <v>1910745.6528722171</v>
      </c>
      <c r="E35" s="18">
        <f>E31-E32-E33-E34</f>
        <v>10605.819368825058</v>
      </c>
      <c r="F35" s="18"/>
      <c r="G35" s="11"/>
      <c r="H35" s="11"/>
      <c r="I35" s="11"/>
      <c r="J35" s="11"/>
      <c r="K35" s="11"/>
      <c r="L35" s="11"/>
      <c r="M35" s="11"/>
      <c r="N35" s="192"/>
      <c r="O35" s="11"/>
      <c r="P35" s="11"/>
      <c r="Q35" s="11"/>
      <c r="R35" s="11"/>
      <c r="S35" s="11"/>
      <c r="T35" s="11"/>
      <c r="U35" s="11"/>
    </row>
    <row r="36" spans="1:21" ht="15.75" customHeight="1">
      <c r="A36" s="162" t="s">
        <v>47</v>
      </c>
      <c r="B36" s="23" t="s">
        <v>63</v>
      </c>
      <c r="C36" s="23" t="s">
        <v>88</v>
      </c>
      <c r="D36" s="27">
        <f>D35-D29</f>
        <v>10775.789768530056</v>
      </c>
      <c r="E36" s="25">
        <f>E35-E29</f>
        <v>-5742.7129997529191</v>
      </c>
      <c r="F36" s="25"/>
      <c r="G36" s="25"/>
      <c r="H36" s="25"/>
      <c r="I36" s="25"/>
      <c r="J36" s="25"/>
      <c r="K36" s="25"/>
      <c r="L36" s="25"/>
      <c r="M36" s="25"/>
      <c r="N36" s="27"/>
      <c r="O36" s="25"/>
      <c r="P36" s="25"/>
      <c r="Q36" s="25"/>
      <c r="R36" s="25"/>
      <c r="S36" s="25"/>
      <c r="T36" s="25"/>
      <c r="U36" s="25"/>
    </row>
    <row r="37" spans="1:21" ht="15.75" customHeight="1">
      <c r="A37" s="160" t="s">
        <v>48</v>
      </c>
      <c r="B37" s="31" t="s">
        <v>62</v>
      </c>
      <c r="C37" s="31" t="s">
        <v>73</v>
      </c>
      <c r="D37" s="36">
        <v>76324918.432145074</v>
      </c>
      <c r="E37" s="60">
        <f>$D37</f>
        <v>76324918.432145074</v>
      </c>
      <c r="F37" s="60"/>
      <c r="G37" s="32"/>
      <c r="H37" s="32"/>
      <c r="I37" s="60"/>
      <c r="J37" s="32"/>
      <c r="K37" s="32"/>
      <c r="L37" s="32"/>
      <c r="M37" s="32"/>
      <c r="N37" s="191"/>
      <c r="O37" s="32"/>
      <c r="P37" s="32"/>
      <c r="Q37" s="32"/>
      <c r="R37" s="32"/>
      <c r="S37" s="32"/>
      <c r="T37" s="32"/>
      <c r="U37" s="32"/>
    </row>
    <row r="38" spans="1:21" ht="15.75" customHeight="1">
      <c r="A38" s="161" t="s">
        <v>48</v>
      </c>
      <c r="B38" s="10" t="s">
        <v>62</v>
      </c>
      <c r="C38" s="10" t="s">
        <v>74</v>
      </c>
      <c r="D38" s="26">
        <v>1621861</v>
      </c>
      <c r="E38" s="18">
        <f>$D38</f>
        <v>1621861</v>
      </c>
      <c r="F38" s="18"/>
      <c r="G38" s="11"/>
      <c r="H38" s="11"/>
      <c r="I38" s="18"/>
      <c r="J38" s="11"/>
      <c r="K38" s="11"/>
      <c r="L38" s="11"/>
      <c r="M38" s="11"/>
      <c r="N38" s="192"/>
      <c r="O38" s="11"/>
      <c r="P38" s="11"/>
      <c r="Q38" s="11"/>
      <c r="R38" s="11"/>
      <c r="S38" s="11"/>
      <c r="T38" s="11"/>
      <c r="U38" s="11"/>
    </row>
    <row r="39" spans="1:21" ht="15.75" customHeight="1">
      <c r="A39" s="161" t="s">
        <v>48</v>
      </c>
      <c r="B39" s="10" t="s">
        <v>62</v>
      </c>
      <c r="C39" s="10" t="s">
        <v>75</v>
      </c>
      <c r="D39" s="26">
        <v>23161494.362706929</v>
      </c>
      <c r="E39" s="18">
        <f>$D39</f>
        <v>23161494.362706929</v>
      </c>
      <c r="F39" s="18"/>
      <c r="G39" s="11"/>
      <c r="H39" s="11"/>
      <c r="I39" s="18"/>
      <c r="J39" s="11"/>
      <c r="K39" s="11"/>
      <c r="L39" s="11"/>
      <c r="M39" s="11"/>
      <c r="N39" s="192"/>
      <c r="O39" s="11"/>
      <c r="P39" s="11"/>
      <c r="Q39" s="11"/>
      <c r="R39" s="11"/>
      <c r="S39" s="11"/>
      <c r="T39" s="11"/>
      <c r="U39" s="11"/>
    </row>
    <row r="40" spans="1:21" ht="15.75" customHeight="1">
      <c r="A40" s="161" t="s">
        <v>48</v>
      </c>
      <c r="B40" s="10" t="s">
        <v>62</v>
      </c>
      <c r="C40" s="10" t="s">
        <v>76</v>
      </c>
      <c r="D40" s="26">
        <f t="shared" ref="D40:E40" si="3">D37-D38-D39</f>
        <v>51541563.069438145</v>
      </c>
      <c r="E40" s="18">
        <f t="shared" si="3"/>
        <v>51541563.069438145</v>
      </c>
      <c r="F40" s="18"/>
      <c r="G40" s="11"/>
      <c r="H40" s="11"/>
      <c r="I40" s="18"/>
      <c r="J40" s="11"/>
      <c r="K40" s="11"/>
      <c r="L40" s="11"/>
      <c r="M40" s="11"/>
      <c r="N40" s="192"/>
      <c r="O40" s="11"/>
      <c r="P40" s="11"/>
      <c r="Q40" s="11"/>
      <c r="R40" s="11"/>
      <c r="S40" s="11"/>
      <c r="T40" s="11"/>
      <c r="U40" s="11"/>
    </row>
    <row r="41" spans="1:21" ht="15.75" customHeight="1">
      <c r="A41" s="161" t="s">
        <v>48</v>
      </c>
      <c r="B41" s="10" t="s">
        <v>62</v>
      </c>
      <c r="C41" s="10" t="s">
        <v>77</v>
      </c>
      <c r="D41" s="26">
        <v>1076.1138888888891</v>
      </c>
      <c r="E41" s="18">
        <f>$D41</f>
        <v>1076.1138888888891</v>
      </c>
      <c r="F41" s="18"/>
      <c r="G41" s="11"/>
      <c r="H41" s="11"/>
      <c r="I41" s="18"/>
      <c r="J41" s="11"/>
      <c r="K41" s="11"/>
      <c r="L41" s="11"/>
      <c r="M41" s="11"/>
      <c r="N41" s="192"/>
      <c r="O41" s="11"/>
      <c r="P41" s="11"/>
      <c r="Q41" s="11"/>
      <c r="R41" s="11"/>
      <c r="S41" s="11"/>
      <c r="T41" s="11"/>
      <c r="U41" s="11"/>
    </row>
    <row r="42" spans="1:21" ht="15.75" customHeight="1">
      <c r="A42" s="161" t="s">
        <v>48</v>
      </c>
      <c r="B42" s="10" t="s">
        <v>62</v>
      </c>
      <c r="C42" s="10" t="s">
        <v>78</v>
      </c>
      <c r="D42" s="26">
        <v>950741261.18410254</v>
      </c>
      <c r="E42" s="18">
        <v>950741261.18410254</v>
      </c>
      <c r="F42" s="18"/>
      <c r="G42" s="18"/>
      <c r="H42" s="11"/>
      <c r="I42" s="18"/>
      <c r="J42" s="11"/>
      <c r="K42" s="11"/>
      <c r="L42" s="11"/>
      <c r="M42" s="11"/>
      <c r="N42" s="192"/>
      <c r="O42" s="11"/>
      <c r="P42" s="11"/>
      <c r="Q42" s="11"/>
      <c r="R42" s="11"/>
      <c r="S42" s="11"/>
      <c r="T42" s="11"/>
      <c r="U42" s="11"/>
    </row>
    <row r="43" spans="1:21" ht="15.75" customHeight="1">
      <c r="A43" s="197" t="s">
        <v>48</v>
      </c>
      <c r="B43" s="137" t="s">
        <v>62</v>
      </c>
      <c r="C43" s="137" t="s">
        <v>79</v>
      </c>
      <c r="D43" s="198">
        <v>81294883.539401546</v>
      </c>
      <c r="E43" s="199">
        <v>71316394.470496133</v>
      </c>
      <c r="F43" s="199"/>
      <c r="G43" s="199"/>
      <c r="H43" s="200"/>
      <c r="I43" s="199"/>
      <c r="J43" s="200"/>
      <c r="K43" s="200"/>
      <c r="L43" s="200"/>
      <c r="M43" s="200"/>
      <c r="N43" s="201"/>
      <c r="O43" s="200"/>
      <c r="P43" s="200"/>
      <c r="Q43" s="200"/>
      <c r="R43" s="200"/>
      <c r="S43" s="200"/>
      <c r="T43" s="200"/>
      <c r="U43" s="200"/>
    </row>
    <row r="44" spans="1:21" ht="15.75" customHeight="1">
      <c r="A44" s="161" t="s">
        <v>48</v>
      </c>
      <c r="B44" s="8" t="s">
        <v>63</v>
      </c>
      <c r="C44" s="8" t="s">
        <v>80</v>
      </c>
      <c r="D44" s="26">
        <v>604.9071246754803</v>
      </c>
      <c r="E44" s="18">
        <v>8.3498462485555223</v>
      </c>
      <c r="F44" s="18"/>
      <c r="G44" s="11"/>
      <c r="H44" s="11"/>
      <c r="I44" s="11"/>
      <c r="J44" s="11"/>
      <c r="K44" s="11"/>
      <c r="L44" s="11"/>
      <c r="M44" s="11"/>
      <c r="N44" s="192"/>
      <c r="O44" s="11"/>
      <c r="P44" s="11"/>
      <c r="Q44" s="11"/>
      <c r="R44" s="11"/>
      <c r="S44" s="11"/>
      <c r="T44" s="11"/>
      <c r="U44" s="11"/>
    </row>
    <row r="45" spans="1:21" ht="15.75" customHeight="1">
      <c r="A45" s="161" t="s">
        <v>48</v>
      </c>
      <c r="B45" s="10" t="s">
        <v>63</v>
      </c>
      <c r="C45" s="10" t="s">
        <v>81</v>
      </c>
      <c r="D45" s="5">
        <f>D40/D41/(D42/D43)*D44</f>
        <v>2477358.8473693617</v>
      </c>
      <c r="E45" s="5">
        <f>E40/E41/(E42/E43)*E44</f>
        <v>29998.867734915886</v>
      </c>
      <c r="F45" s="18"/>
      <c r="G45" s="11"/>
      <c r="H45" s="11"/>
      <c r="I45" s="11"/>
      <c r="J45" s="11"/>
      <c r="K45" s="11"/>
      <c r="L45" s="11"/>
      <c r="M45" s="11"/>
      <c r="N45" s="192"/>
      <c r="O45" s="11"/>
      <c r="P45" s="11"/>
      <c r="Q45" s="11"/>
      <c r="R45" s="11"/>
      <c r="S45" s="11"/>
      <c r="T45" s="11"/>
      <c r="U45" s="11"/>
    </row>
    <row r="46" spans="1:21" ht="15.75" customHeight="1">
      <c r="A46" s="161" t="s">
        <v>48</v>
      </c>
      <c r="B46" s="10" t="s">
        <v>63</v>
      </c>
      <c r="C46" s="10" t="s">
        <v>82</v>
      </c>
      <c r="D46" s="26">
        <v>44590473.410249382</v>
      </c>
      <c r="E46" s="18">
        <v>590582.44481953711</v>
      </c>
      <c r="F46" s="18"/>
      <c r="G46" s="11"/>
      <c r="H46" s="11"/>
      <c r="I46" s="11"/>
      <c r="J46" s="11"/>
      <c r="K46" s="11"/>
      <c r="L46" s="11"/>
      <c r="M46" s="11"/>
      <c r="N46" s="192"/>
      <c r="O46" s="11"/>
      <c r="P46" s="11"/>
      <c r="Q46" s="11"/>
      <c r="R46" s="11"/>
      <c r="S46" s="11"/>
      <c r="T46" s="11"/>
      <c r="U46" s="11"/>
    </row>
    <row r="47" spans="1:21" ht="15.75" customHeight="1">
      <c r="A47" s="161" t="s">
        <v>48</v>
      </c>
      <c r="B47" s="10" t="s">
        <v>63</v>
      </c>
      <c r="C47" s="10" t="s">
        <v>83</v>
      </c>
      <c r="D47" s="26">
        <v>3480653.9575850912</v>
      </c>
      <c r="E47" s="18">
        <v>46684.193671246328</v>
      </c>
      <c r="F47" s="18"/>
      <c r="G47" s="11"/>
      <c r="H47" s="11"/>
      <c r="I47" s="11"/>
      <c r="J47" s="11"/>
      <c r="K47" s="11"/>
      <c r="L47" s="11"/>
      <c r="M47" s="11"/>
      <c r="N47" s="192"/>
      <c r="O47" s="11"/>
      <c r="P47" s="11"/>
      <c r="Q47" s="11"/>
      <c r="R47" s="11"/>
      <c r="S47" s="11"/>
      <c r="T47" s="11"/>
      <c r="U47" s="11"/>
    </row>
    <row r="48" spans="1:21" ht="15.75" customHeight="1">
      <c r="A48" s="161" t="s">
        <v>48</v>
      </c>
      <c r="B48" s="10" t="s">
        <v>63</v>
      </c>
      <c r="C48" s="10" t="s">
        <v>84</v>
      </c>
      <c r="D48" s="26">
        <v>-4459.4564366413106</v>
      </c>
      <c r="E48" s="18">
        <v>-67.293402199666843</v>
      </c>
      <c r="F48" s="18"/>
      <c r="G48" s="11"/>
      <c r="H48" s="11"/>
      <c r="I48" s="11"/>
      <c r="J48" s="11"/>
      <c r="K48" s="11"/>
      <c r="L48" s="11"/>
      <c r="M48" s="11"/>
      <c r="N48" s="192"/>
      <c r="O48" s="11"/>
      <c r="P48" s="11"/>
      <c r="Q48" s="11"/>
      <c r="R48" s="11"/>
      <c r="S48" s="11"/>
      <c r="T48" s="11"/>
      <c r="U48" s="11"/>
    </row>
    <row r="49" spans="1:21" ht="15.75" customHeight="1">
      <c r="A49" s="161" t="s">
        <v>48</v>
      </c>
      <c r="B49" s="10" t="s">
        <v>63</v>
      </c>
      <c r="C49" s="10" t="s">
        <v>85</v>
      </c>
      <c r="D49" s="26">
        <f>D$38/D$41/12*D44</f>
        <v>75973.624807367494</v>
      </c>
      <c r="E49" s="18">
        <f>E$38/E$41/12*E44</f>
        <v>1048.7032805693718</v>
      </c>
      <c r="F49" s="18"/>
      <c r="G49" s="11"/>
      <c r="H49" s="11"/>
      <c r="I49" s="11"/>
      <c r="J49" s="11"/>
      <c r="K49" s="11"/>
      <c r="L49" s="11"/>
      <c r="M49" s="11"/>
      <c r="N49" s="192"/>
      <c r="O49" s="11"/>
      <c r="P49" s="11"/>
      <c r="Q49" s="11"/>
      <c r="R49" s="11"/>
      <c r="S49" s="11"/>
      <c r="T49" s="11"/>
      <c r="U49" s="11"/>
    </row>
    <row r="50" spans="1:21" ht="15.75" customHeight="1">
      <c r="A50" s="161" t="s">
        <v>48</v>
      </c>
      <c r="B50" s="10" t="s">
        <v>63</v>
      </c>
      <c r="C50" s="10" t="s">
        <v>86</v>
      </c>
      <c r="D50" s="26">
        <f>D$39/D$42*D46</f>
        <v>1086291.339912653</v>
      </c>
      <c r="E50" s="18">
        <f>E$39/E$42*E46</f>
        <v>14387.481142203855</v>
      </c>
      <c r="F50" s="18"/>
      <c r="G50" s="11"/>
      <c r="H50" s="11"/>
      <c r="I50" s="11"/>
      <c r="J50" s="11"/>
      <c r="K50" s="11"/>
      <c r="L50" s="11"/>
      <c r="M50" s="11"/>
      <c r="N50" s="192"/>
      <c r="O50" s="11"/>
      <c r="P50" s="11"/>
      <c r="Q50" s="11"/>
      <c r="R50" s="11"/>
      <c r="S50" s="11"/>
      <c r="T50" s="11"/>
      <c r="U50" s="11"/>
    </row>
    <row r="51" spans="1:21" ht="15.75" customHeight="1">
      <c r="A51" s="161" t="s">
        <v>48</v>
      </c>
      <c r="B51" s="10" t="s">
        <v>63</v>
      </c>
      <c r="C51" s="10" t="s">
        <v>87</v>
      </c>
      <c r="D51" s="26">
        <f>D47-D48-D49-D50</f>
        <v>2322848.4493017122</v>
      </c>
      <c r="E51" s="18">
        <f>E47-E48-E49-E50</f>
        <v>31315.302650672769</v>
      </c>
      <c r="F51" s="18"/>
      <c r="G51" s="11"/>
      <c r="H51" s="11"/>
      <c r="I51" s="11"/>
      <c r="J51" s="11"/>
      <c r="K51" s="11"/>
      <c r="L51" s="11"/>
      <c r="M51" s="11"/>
      <c r="N51" s="192"/>
      <c r="O51" s="11"/>
      <c r="P51" s="11"/>
      <c r="Q51" s="11"/>
      <c r="R51" s="11"/>
      <c r="S51" s="11"/>
      <c r="T51" s="11"/>
      <c r="U51" s="11"/>
    </row>
    <row r="52" spans="1:21" ht="15.75" customHeight="1">
      <c r="A52" s="162" t="s">
        <v>48</v>
      </c>
      <c r="B52" s="23" t="s">
        <v>63</v>
      </c>
      <c r="C52" s="23" t="s">
        <v>88</v>
      </c>
      <c r="D52" s="27">
        <f>D51-D45</f>
        <v>-154510.39806764945</v>
      </c>
      <c r="E52" s="25">
        <f>E51-E45</f>
        <v>1316.4349157568831</v>
      </c>
      <c r="F52" s="25"/>
      <c r="G52" s="25"/>
      <c r="H52" s="25"/>
      <c r="I52" s="25"/>
      <c r="J52" s="24"/>
      <c r="K52" s="24"/>
      <c r="L52" s="24"/>
      <c r="M52" s="24"/>
      <c r="N52" s="193"/>
      <c r="O52" s="24"/>
      <c r="P52" s="24"/>
      <c r="Q52" s="24"/>
      <c r="R52" s="24"/>
      <c r="S52" s="24"/>
      <c r="T52" s="24"/>
      <c r="U52" s="24"/>
    </row>
    <row r="53" spans="1:21" ht="15.75" customHeight="1">
      <c r="A53" s="160" t="s">
        <v>49</v>
      </c>
      <c r="B53" s="31" t="s">
        <v>62</v>
      </c>
      <c r="C53" s="31" t="s">
        <v>73</v>
      </c>
      <c r="D53" s="202">
        <v>15181737</v>
      </c>
      <c r="E53" s="60">
        <f>$D53</f>
        <v>15181737</v>
      </c>
      <c r="F53" s="203"/>
      <c r="G53" s="203"/>
      <c r="H53" s="203"/>
      <c r="I53" s="203"/>
      <c r="J53" s="203"/>
      <c r="K53" s="203"/>
      <c r="L53" s="203"/>
      <c r="M53" s="203"/>
      <c r="N53" s="202"/>
      <c r="O53" s="203"/>
      <c r="P53" s="203"/>
      <c r="Q53" s="203"/>
      <c r="R53" s="203"/>
      <c r="S53" s="203"/>
      <c r="T53" s="203"/>
      <c r="U53" s="203"/>
    </row>
    <row r="54" spans="1:21" ht="15.75" customHeight="1">
      <c r="A54" s="161" t="s">
        <v>49</v>
      </c>
      <c r="B54" s="10" t="s">
        <v>62</v>
      </c>
      <c r="C54" s="10" t="s">
        <v>74</v>
      </c>
      <c r="D54" s="3">
        <v>390547</v>
      </c>
      <c r="E54" s="18">
        <f t="shared" ref="E54:E55" si="4">$D54</f>
        <v>390547</v>
      </c>
      <c r="F54" s="20"/>
      <c r="G54" s="20"/>
      <c r="H54" s="20"/>
      <c r="I54" s="20"/>
      <c r="J54" s="20"/>
      <c r="K54" s="20"/>
      <c r="L54" s="20"/>
      <c r="M54" s="20"/>
      <c r="N54" s="3"/>
      <c r="O54" s="20"/>
      <c r="P54" s="20"/>
      <c r="Q54" s="20"/>
      <c r="R54" s="20"/>
      <c r="S54" s="20"/>
      <c r="T54" s="20"/>
      <c r="U54" s="20"/>
    </row>
    <row r="55" spans="1:21" ht="15.75" customHeight="1">
      <c r="A55" s="161" t="s">
        <v>49</v>
      </c>
      <c r="B55" s="10" t="s">
        <v>62</v>
      </c>
      <c r="C55" s="10" t="s">
        <v>75</v>
      </c>
      <c r="D55" s="3">
        <v>4014674.758009132</v>
      </c>
      <c r="E55" s="18">
        <f t="shared" si="4"/>
        <v>4014674.758009132</v>
      </c>
      <c r="F55" s="20"/>
      <c r="G55" s="20"/>
      <c r="H55" s="20"/>
      <c r="I55" s="20"/>
      <c r="J55" s="20"/>
      <c r="K55" s="20"/>
      <c r="L55" s="20"/>
      <c r="M55" s="20"/>
      <c r="N55" s="3"/>
      <c r="O55" s="20"/>
      <c r="P55" s="20"/>
      <c r="Q55" s="20"/>
      <c r="R55" s="20"/>
      <c r="S55" s="20"/>
      <c r="T55" s="20"/>
      <c r="U55" s="20"/>
    </row>
    <row r="56" spans="1:21" ht="15.75" customHeight="1">
      <c r="A56" s="161" t="s">
        <v>49</v>
      </c>
      <c r="B56" s="10" t="s">
        <v>62</v>
      </c>
      <c r="C56" s="10" t="s">
        <v>76</v>
      </c>
      <c r="D56" s="26">
        <f t="shared" ref="D56:E56" si="5">D53-D54-D55</f>
        <v>10776515.241990868</v>
      </c>
      <c r="E56" s="18">
        <f t="shared" si="5"/>
        <v>10776515.241990868</v>
      </c>
      <c r="F56" s="18"/>
      <c r="G56" s="18"/>
      <c r="H56" s="11"/>
      <c r="I56" s="18"/>
      <c r="J56" s="11"/>
      <c r="K56" s="11"/>
      <c r="L56" s="11"/>
      <c r="M56" s="11"/>
      <c r="N56" s="192"/>
      <c r="O56" s="11"/>
      <c r="P56" s="11"/>
      <c r="Q56" s="11"/>
      <c r="R56" s="11"/>
      <c r="S56" s="11"/>
      <c r="T56" s="11"/>
      <c r="U56" s="11"/>
    </row>
    <row r="57" spans="1:21" ht="15.75" customHeight="1">
      <c r="A57" s="161" t="s">
        <v>49</v>
      </c>
      <c r="B57" s="10" t="s">
        <v>62</v>
      </c>
      <c r="C57" s="10" t="s">
        <v>77</v>
      </c>
      <c r="D57" s="26">
        <v>5135.6966195907062</v>
      </c>
      <c r="E57" s="18">
        <f>$D57</f>
        <v>5135.6966195907062</v>
      </c>
      <c r="F57" s="18"/>
      <c r="G57" s="18"/>
      <c r="H57" s="11"/>
      <c r="I57" s="18"/>
      <c r="J57" s="11"/>
      <c r="K57" s="11"/>
      <c r="L57" s="11"/>
      <c r="M57" s="11"/>
      <c r="N57" s="192"/>
      <c r="O57" s="11"/>
      <c r="P57" s="11"/>
      <c r="Q57" s="11"/>
      <c r="R57" s="11"/>
      <c r="S57" s="11"/>
      <c r="T57" s="11"/>
      <c r="U57" s="11"/>
    </row>
    <row r="58" spans="1:21" ht="15.75" customHeight="1">
      <c r="A58" s="161" t="s">
        <v>49</v>
      </c>
      <c r="B58" s="10" t="s">
        <v>62</v>
      </c>
      <c r="C58" s="10" t="s">
        <v>78</v>
      </c>
      <c r="D58" s="26">
        <v>164795797.84020001</v>
      </c>
      <c r="E58" s="18">
        <v>164795797.84020001</v>
      </c>
      <c r="F58" s="18"/>
      <c r="G58" s="18"/>
      <c r="H58" s="11"/>
      <c r="I58" s="18"/>
      <c r="J58" s="11"/>
      <c r="K58" s="11"/>
      <c r="L58" s="11"/>
      <c r="M58" s="11"/>
      <c r="N58" s="192"/>
      <c r="O58" s="11"/>
      <c r="P58" s="11"/>
      <c r="Q58" s="11"/>
      <c r="R58" s="11"/>
      <c r="S58" s="11"/>
      <c r="T58" s="11"/>
      <c r="U58" s="11"/>
    </row>
    <row r="59" spans="1:21" ht="15.75" customHeight="1">
      <c r="A59" s="197" t="s">
        <v>49</v>
      </c>
      <c r="B59" s="137" t="s">
        <v>62</v>
      </c>
      <c r="C59" s="137" t="s">
        <v>79</v>
      </c>
      <c r="D59" s="198">
        <v>519387.5764097115</v>
      </c>
      <c r="E59" s="199">
        <v>564547.77191711043</v>
      </c>
      <c r="F59" s="199"/>
      <c r="G59" s="199"/>
      <c r="H59" s="200"/>
      <c r="I59" s="199"/>
      <c r="J59" s="200"/>
      <c r="K59" s="200"/>
      <c r="L59" s="200"/>
      <c r="M59" s="200"/>
      <c r="N59" s="201"/>
      <c r="O59" s="200"/>
      <c r="P59" s="200"/>
      <c r="Q59" s="200"/>
      <c r="R59" s="200"/>
      <c r="S59" s="200"/>
      <c r="T59" s="200"/>
      <c r="U59" s="200"/>
    </row>
    <row r="60" spans="1:21" s="4" customFormat="1" ht="15.75" customHeight="1">
      <c r="A60" s="161" t="s">
        <v>49</v>
      </c>
      <c r="B60" s="8" t="s">
        <v>63</v>
      </c>
      <c r="C60" s="8" t="s">
        <v>80</v>
      </c>
      <c r="D60" s="26">
        <v>3051.6494292803968</v>
      </c>
      <c r="E60" s="18">
        <v>174.86006248730212</v>
      </c>
      <c r="F60" s="18"/>
      <c r="G60" s="18"/>
      <c r="H60" s="18"/>
      <c r="I60" s="18"/>
      <c r="J60" s="18"/>
      <c r="K60" s="18"/>
      <c r="L60" s="18"/>
      <c r="M60" s="18"/>
      <c r="N60" s="26"/>
      <c r="O60" s="18"/>
      <c r="P60" s="18"/>
      <c r="Q60" s="18"/>
      <c r="R60" s="18"/>
      <c r="S60" s="18"/>
      <c r="T60" s="18"/>
      <c r="U60" s="18"/>
    </row>
    <row r="61" spans="1:21" ht="15.75" customHeight="1">
      <c r="A61" s="161" t="s">
        <v>49</v>
      </c>
      <c r="B61" s="10" t="s">
        <v>63</v>
      </c>
      <c r="C61" s="10" t="s">
        <v>81</v>
      </c>
      <c r="D61" s="5">
        <f>D56/D57/(D58/D59)*D60</f>
        <v>20181.760656254482</v>
      </c>
      <c r="E61" s="5">
        <f>E56/E57/(E58/E59)*E60</f>
        <v>1256.9678808396263</v>
      </c>
      <c r="F61" s="19"/>
      <c r="G61" s="19"/>
      <c r="H61" s="19"/>
      <c r="I61" s="19"/>
      <c r="J61" s="19"/>
      <c r="K61" s="19"/>
      <c r="L61" s="19"/>
      <c r="M61" s="19"/>
      <c r="N61" s="5"/>
      <c r="O61" s="19"/>
      <c r="P61" s="19"/>
      <c r="Q61" s="19"/>
      <c r="R61" s="19"/>
      <c r="S61" s="19"/>
      <c r="T61" s="19"/>
      <c r="U61" s="19"/>
    </row>
    <row r="62" spans="1:21" ht="15.75" customHeight="1">
      <c r="A62" s="161" t="s">
        <v>49</v>
      </c>
      <c r="B62" s="10" t="s">
        <v>63</v>
      </c>
      <c r="C62" s="10" t="s">
        <v>82</v>
      </c>
      <c r="D62" s="5">
        <v>491264.23980148882</v>
      </c>
      <c r="E62" s="19">
        <v>20711.206762685528</v>
      </c>
      <c r="F62" s="19"/>
      <c r="G62" s="19"/>
      <c r="H62" s="19"/>
      <c r="I62" s="19"/>
      <c r="J62" s="19"/>
      <c r="K62" s="19"/>
      <c r="L62" s="19"/>
      <c r="M62" s="19"/>
      <c r="N62" s="5"/>
      <c r="O62" s="19"/>
      <c r="P62" s="19"/>
      <c r="Q62" s="19"/>
      <c r="R62" s="19"/>
      <c r="S62" s="19"/>
      <c r="T62" s="19"/>
      <c r="U62" s="19"/>
    </row>
    <row r="63" spans="1:21" ht="15.75" customHeight="1">
      <c r="A63" s="161" t="s">
        <v>49</v>
      </c>
      <c r="B63" s="10" t="s">
        <v>63</v>
      </c>
      <c r="C63" s="10" t="s">
        <v>83</v>
      </c>
      <c r="D63" s="5">
        <v>32019.309308188582</v>
      </c>
      <c r="E63" s="19">
        <v>1339.2684610442739</v>
      </c>
      <c r="F63" s="19"/>
      <c r="G63" s="19"/>
      <c r="H63" s="19"/>
      <c r="I63" s="19"/>
      <c r="J63" s="19"/>
      <c r="K63" s="19"/>
      <c r="L63" s="19"/>
      <c r="M63" s="19"/>
      <c r="N63" s="5"/>
      <c r="O63" s="19"/>
      <c r="P63" s="19"/>
      <c r="Q63" s="19"/>
      <c r="R63" s="19"/>
      <c r="S63" s="19"/>
      <c r="T63" s="19"/>
      <c r="U63" s="19"/>
    </row>
    <row r="64" spans="1:21" ht="15.75" customHeight="1">
      <c r="A64" s="161" t="s">
        <v>49</v>
      </c>
      <c r="B64" s="10" t="s">
        <v>63</v>
      </c>
      <c r="C64" s="10" t="s">
        <v>84</v>
      </c>
      <c r="D64" s="26">
        <v>-1763.9635732168729</v>
      </c>
      <c r="E64" s="18">
        <v>-74.17366578331513</v>
      </c>
      <c r="F64" s="18"/>
      <c r="G64" s="11"/>
      <c r="H64" s="11"/>
      <c r="I64" s="11"/>
      <c r="J64" s="11"/>
      <c r="K64" s="11"/>
      <c r="L64" s="11"/>
      <c r="M64" s="11"/>
      <c r="N64" s="192"/>
      <c r="O64" s="11"/>
      <c r="P64" s="11"/>
      <c r="Q64" s="11"/>
      <c r="R64" s="11"/>
      <c r="S64" s="11"/>
      <c r="T64" s="11"/>
      <c r="U64" s="11"/>
    </row>
    <row r="65" spans="1:21" ht="15.75" customHeight="1">
      <c r="A65" s="161" t="s">
        <v>49</v>
      </c>
      <c r="B65" s="10" t="s">
        <v>63</v>
      </c>
      <c r="C65" s="10" t="s">
        <v>85</v>
      </c>
      <c r="D65" s="26">
        <f>D54/D57/12*D60</f>
        <v>19338.702840410278</v>
      </c>
      <c r="E65" s="18">
        <f>E54/E57/12*E60</f>
        <v>1108.111159378785</v>
      </c>
      <c r="F65" s="18"/>
      <c r="G65" s="18"/>
      <c r="H65" s="18"/>
      <c r="I65" s="18"/>
      <c r="J65" s="18"/>
      <c r="K65" s="18"/>
      <c r="L65" s="18"/>
      <c r="M65" s="18"/>
      <c r="N65" s="26"/>
      <c r="O65" s="18"/>
      <c r="P65" s="18"/>
      <c r="Q65" s="18"/>
      <c r="R65" s="18"/>
      <c r="S65" s="18"/>
      <c r="T65" s="18"/>
      <c r="U65" s="18"/>
    </row>
    <row r="66" spans="1:21" ht="15.75" customHeight="1">
      <c r="A66" s="161" t="s">
        <v>49</v>
      </c>
      <c r="B66" s="10" t="s">
        <v>63</v>
      </c>
      <c r="C66" s="10" t="s">
        <v>86</v>
      </c>
      <c r="D66" s="26">
        <f>D55/D58*D62</f>
        <v>11967.939528142937</v>
      </c>
      <c r="E66" s="18">
        <f>E55/E58*E62</f>
        <v>504.55630597261779</v>
      </c>
      <c r="F66" s="18"/>
      <c r="G66" s="18"/>
      <c r="H66" s="18"/>
      <c r="I66" s="18"/>
      <c r="J66" s="18"/>
      <c r="K66" s="18"/>
      <c r="L66" s="18"/>
      <c r="M66" s="18"/>
      <c r="N66" s="26"/>
      <c r="O66" s="18"/>
      <c r="P66" s="18"/>
      <c r="Q66" s="18"/>
      <c r="R66" s="18"/>
      <c r="S66" s="18"/>
      <c r="T66" s="18"/>
      <c r="U66" s="18"/>
    </row>
    <row r="67" spans="1:21" ht="15.75" customHeight="1">
      <c r="A67" s="161" t="s">
        <v>49</v>
      </c>
      <c r="B67" s="10" t="s">
        <v>63</v>
      </c>
      <c r="C67" s="10" t="s">
        <v>87</v>
      </c>
      <c r="D67" s="26">
        <f>D63-D64-D65-D66</f>
        <v>2476.6305128522417</v>
      </c>
      <c r="E67" s="18">
        <f>E63-E64-E65-E66</f>
        <v>-199.22533852381389</v>
      </c>
      <c r="F67" s="18"/>
      <c r="G67" s="11"/>
      <c r="H67" s="11"/>
      <c r="I67" s="11"/>
      <c r="J67" s="11"/>
      <c r="K67" s="11"/>
      <c r="L67" s="11"/>
      <c r="M67" s="11"/>
      <c r="N67" s="192"/>
      <c r="O67" s="11"/>
      <c r="P67" s="11"/>
      <c r="Q67" s="11"/>
      <c r="R67" s="11"/>
      <c r="S67" s="11"/>
      <c r="T67" s="11"/>
      <c r="U67" s="11"/>
    </row>
    <row r="68" spans="1:21" s="4" customFormat="1" ht="15.75" customHeight="1">
      <c r="A68" s="162" t="s">
        <v>49</v>
      </c>
      <c r="B68" s="23" t="s">
        <v>63</v>
      </c>
      <c r="C68" s="23" t="s">
        <v>88</v>
      </c>
      <c r="D68" s="27">
        <f>D67-D61</f>
        <v>-17705.130143402239</v>
      </c>
      <c r="E68" s="25">
        <f>E67-E61</f>
        <v>-1456.1932193634402</v>
      </c>
      <c r="F68" s="25"/>
      <c r="G68" s="25"/>
      <c r="H68" s="24"/>
      <c r="I68" s="25"/>
      <c r="J68" s="24"/>
      <c r="K68" s="24"/>
      <c r="L68" s="24"/>
      <c r="M68" s="24"/>
      <c r="N68" s="193"/>
      <c r="O68" s="24"/>
      <c r="P68" s="24"/>
      <c r="Q68" s="24"/>
      <c r="R68" s="24"/>
      <c r="S68" s="24"/>
      <c r="T68" s="24"/>
      <c r="U68" s="24"/>
    </row>
    <row r="69" spans="1:21" ht="15.75" customHeight="1">
      <c r="A69" s="160" t="s">
        <v>61</v>
      </c>
      <c r="B69" s="31" t="s">
        <v>62</v>
      </c>
      <c r="C69" s="31" t="s">
        <v>73</v>
      </c>
      <c r="D69" s="204"/>
      <c r="E69" s="205"/>
      <c r="F69" s="206">
        <v>201015064.26182675</v>
      </c>
      <c r="G69" s="207">
        <v>201015064.26182675</v>
      </c>
      <c r="H69" s="207">
        <v>201015064.26182675</v>
      </c>
      <c r="I69" s="207">
        <v>199964001.2618264</v>
      </c>
      <c r="J69" s="207">
        <v>199964001.2618264</v>
      </c>
      <c r="K69" s="207">
        <v>199964001.2618264</v>
      </c>
      <c r="L69" s="207">
        <v>199964001.2618264</v>
      </c>
      <c r="M69" s="207">
        <v>199964001.2618264</v>
      </c>
      <c r="N69" s="208">
        <v>222006686.2618264</v>
      </c>
      <c r="O69" s="207">
        <v>222006686.2618264</v>
      </c>
      <c r="P69" s="207">
        <v>222006686.2618264</v>
      </c>
      <c r="Q69" s="207">
        <v>222006686.2618264</v>
      </c>
      <c r="R69" s="207">
        <v>222006686.2618264</v>
      </c>
      <c r="S69" s="207">
        <v>222006686.2618264</v>
      </c>
      <c r="T69" s="207">
        <v>222006686.2618264</v>
      </c>
      <c r="U69" s="207">
        <v>222006686.2618264</v>
      </c>
    </row>
    <row r="70" spans="1:21" ht="15.75" customHeight="1">
      <c r="A70" s="161" t="s">
        <v>61</v>
      </c>
      <c r="B70" s="10" t="s">
        <v>62</v>
      </c>
      <c r="C70" s="10" t="s">
        <v>74</v>
      </c>
      <c r="D70" s="79"/>
      <c r="E70" s="80"/>
      <c r="F70" s="81">
        <v>12749947.499999773</v>
      </c>
      <c r="G70" s="21">
        <v>12749947.499999773</v>
      </c>
      <c r="H70" s="21">
        <v>12749947.499999773</v>
      </c>
      <c r="I70" s="21">
        <v>12749947.499999773</v>
      </c>
      <c r="J70" s="21">
        <v>12749947.499999773</v>
      </c>
      <c r="K70" s="21">
        <v>12749947.499999773</v>
      </c>
      <c r="L70" s="21">
        <v>12749947.499999773</v>
      </c>
      <c r="M70" s="21">
        <v>12749947.499999773</v>
      </c>
      <c r="N70" s="194">
        <v>12749947.499999773</v>
      </c>
      <c r="O70" s="21">
        <v>12749947.499999773</v>
      </c>
      <c r="P70" s="21">
        <v>12749947.499999773</v>
      </c>
      <c r="Q70" s="21">
        <v>12749947.499999773</v>
      </c>
      <c r="R70" s="21">
        <v>12749947.499999773</v>
      </c>
      <c r="S70" s="21">
        <v>12749947.499999773</v>
      </c>
      <c r="T70" s="21">
        <v>12749947.499999773</v>
      </c>
      <c r="U70" s="21">
        <v>12749947.499999773</v>
      </c>
    </row>
    <row r="71" spans="1:21" ht="15.75" customHeight="1">
      <c r="A71" s="161" t="s">
        <v>61</v>
      </c>
      <c r="B71" s="10" t="s">
        <v>62</v>
      </c>
      <c r="C71" s="10" t="s">
        <v>75</v>
      </c>
      <c r="D71" s="79"/>
      <c r="E71" s="80"/>
      <c r="F71" s="81">
        <v>50658724.418573238</v>
      </c>
      <c r="G71" s="21">
        <v>50658724.418573238</v>
      </c>
      <c r="H71" s="21">
        <v>50658724.418573238</v>
      </c>
      <c r="I71" s="21">
        <v>50658724.418573238</v>
      </c>
      <c r="J71" s="21">
        <v>50658724.418573238</v>
      </c>
      <c r="K71" s="21">
        <v>50658724.418573238</v>
      </c>
      <c r="L71" s="21">
        <v>50658724.418573238</v>
      </c>
      <c r="M71" s="21">
        <v>50658724.418573238</v>
      </c>
      <c r="N71" s="194">
        <v>50658724.418573238</v>
      </c>
      <c r="O71" s="21">
        <v>50658724.418573238</v>
      </c>
      <c r="P71" s="21">
        <v>50658724.418573238</v>
      </c>
      <c r="Q71" s="21">
        <v>50658724.418573238</v>
      </c>
      <c r="R71" s="21">
        <v>50658724.418573238</v>
      </c>
      <c r="S71" s="21">
        <v>50658724.418573238</v>
      </c>
      <c r="T71" s="21">
        <v>50658724.418573238</v>
      </c>
      <c r="U71" s="21">
        <v>50658724.418573238</v>
      </c>
    </row>
    <row r="72" spans="1:21" ht="15.75" customHeight="1">
      <c r="A72" s="161" t="s">
        <v>61</v>
      </c>
      <c r="B72" s="10" t="s">
        <v>62</v>
      </c>
      <c r="C72" s="10" t="s">
        <v>76</v>
      </c>
      <c r="D72" s="79"/>
      <c r="E72" s="80"/>
      <c r="F72" s="81">
        <f>F69-F70-F71</f>
        <v>137606392.34325376</v>
      </c>
      <c r="G72" s="21">
        <f t="shared" ref="G72:I72" si="6">G69-G70-G71</f>
        <v>137606392.34325376</v>
      </c>
      <c r="H72" s="21">
        <f>H69-H70-H71</f>
        <v>137606392.34325376</v>
      </c>
      <c r="I72" s="21">
        <f t="shared" si="6"/>
        <v>136555329.3432534</v>
      </c>
      <c r="J72" s="21">
        <f t="shared" ref="J72" si="7">J69-J70-J71</f>
        <v>136555329.3432534</v>
      </c>
      <c r="K72" s="21">
        <f t="shared" ref="K72" si="8">K69-K70-K71</f>
        <v>136555329.3432534</v>
      </c>
      <c r="L72" s="21">
        <f t="shared" ref="L72:P72" si="9">L69-L70-L71</f>
        <v>136555329.3432534</v>
      </c>
      <c r="M72" s="21">
        <f>M69-M70-M71</f>
        <v>136555329.3432534</v>
      </c>
      <c r="N72" s="194">
        <f t="shared" si="9"/>
        <v>158598014.3432534</v>
      </c>
      <c r="O72" s="21">
        <f t="shared" si="9"/>
        <v>158598014.3432534</v>
      </c>
      <c r="P72" s="21">
        <f t="shared" si="9"/>
        <v>158598014.3432534</v>
      </c>
      <c r="Q72" s="21">
        <f t="shared" ref="Q72:R72" si="10">Q69-Q70-Q71</f>
        <v>158598014.3432534</v>
      </c>
      <c r="R72" s="21">
        <f t="shared" si="10"/>
        <v>158598014.3432534</v>
      </c>
      <c r="S72" s="21">
        <f t="shared" ref="S72:T72" si="11">S69-S70-S71</f>
        <v>158598014.3432534</v>
      </c>
      <c r="T72" s="21">
        <f t="shared" si="11"/>
        <v>158598014.3432534</v>
      </c>
      <c r="U72" s="21">
        <f t="shared" ref="U72" si="12">U69-U70-U71</f>
        <v>158598014.3432534</v>
      </c>
    </row>
    <row r="73" spans="1:21" ht="15.75" customHeight="1">
      <c r="A73" s="161" t="s">
        <v>61</v>
      </c>
      <c r="B73" s="10" t="s">
        <v>62</v>
      </c>
      <c r="C73" s="10" t="s">
        <v>77</v>
      </c>
      <c r="D73" s="79"/>
      <c r="E73" s="80"/>
      <c r="F73" s="81">
        <v>127901.16542667289</v>
      </c>
      <c r="G73" s="21">
        <v>127901.16542667289</v>
      </c>
      <c r="H73" s="21">
        <v>127901.16542667289</v>
      </c>
      <c r="I73" s="21">
        <v>127901.16542667289</v>
      </c>
      <c r="J73" s="21">
        <v>127901.16542667289</v>
      </c>
      <c r="K73" s="21">
        <v>127901.16542667289</v>
      </c>
      <c r="L73" s="21">
        <v>127901.16542667289</v>
      </c>
      <c r="M73" s="21">
        <v>127901.16542667289</v>
      </c>
      <c r="N73" s="194">
        <v>127901.16542667289</v>
      </c>
      <c r="O73" s="21">
        <v>127901.16542667289</v>
      </c>
      <c r="P73" s="21">
        <v>127901.16542667289</v>
      </c>
      <c r="Q73" s="21">
        <v>127901.16542667289</v>
      </c>
      <c r="R73" s="21">
        <v>127901.16542667289</v>
      </c>
      <c r="S73" s="21">
        <v>127901.16542667289</v>
      </c>
      <c r="T73" s="21">
        <v>127901.16542667289</v>
      </c>
      <c r="U73" s="21">
        <v>127901.16542667289</v>
      </c>
    </row>
    <row r="74" spans="1:21" ht="15.75" customHeight="1">
      <c r="A74" s="161" t="s">
        <v>61</v>
      </c>
      <c r="B74" s="10" t="s">
        <v>62</v>
      </c>
      <c r="C74" s="10" t="s">
        <v>78</v>
      </c>
      <c r="D74" s="79"/>
      <c r="E74" s="80"/>
      <c r="F74" s="81">
        <v>2079457343.7041066</v>
      </c>
      <c r="G74" s="21">
        <v>2079457343.7041066</v>
      </c>
      <c r="H74" s="21">
        <v>2079457343.7041066</v>
      </c>
      <c r="I74" s="21">
        <v>2079457343.7041066</v>
      </c>
      <c r="J74" s="21">
        <v>2079457343.7041066</v>
      </c>
      <c r="K74" s="21">
        <v>2079457343.7041066</v>
      </c>
      <c r="L74" s="21">
        <v>2079457343.7041066</v>
      </c>
      <c r="M74" s="21">
        <v>2079457343.7041066</v>
      </c>
      <c r="N74" s="194">
        <v>2079457343.7041066</v>
      </c>
      <c r="O74" s="21">
        <v>2079457343.7041066</v>
      </c>
      <c r="P74" s="21">
        <v>2079457343.7041066</v>
      </c>
      <c r="Q74" s="21">
        <v>2079457343.7041066</v>
      </c>
      <c r="R74" s="21">
        <v>2079457343.7041066</v>
      </c>
      <c r="S74" s="21">
        <v>2079457343.7041066</v>
      </c>
      <c r="T74" s="21">
        <v>2079457343.7041066</v>
      </c>
      <c r="U74" s="21">
        <v>2079457343.7041066</v>
      </c>
    </row>
    <row r="75" spans="1:21" ht="15.75" customHeight="1">
      <c r="A75" s="197" t="s">
        <v>61</v>
      </c>
      <c r="B75" s="137" t="s">
        <v>62</v>
      </c>
      <c r="C75" s="137" t="s">
        <v>79</v>
      </c>
      <c r="D75" s="209"/>
      <c r="E75" s="210"/>
      <c r="F75" s="211">
        <v>241996376.54418722</v>
      </c>
      <c r="G75" s="212">
        <v>180494327.92909285</v>
      </c>
      <c r="H75" s="212">
        <v>203828033.47225758</v>
      </c>
      <c r="I75" s="212">
        <v>180494327.92909285</v>
      </c>
      <c r="J75" s="212">
        <v>203828033.47225758</v>
      </c>
      <c r="K75" s="212">
        <v>158728080.79568467</v>
      </c>
      <c r="L75" s="212">
        <v>126889619.4509851</v>
      </c>
      <c r="M75" s="212">
        <v>135871037.2331872</v>
      </c>
      <c r="N75" s="213">
        <v>126889619.4509851</v>
      </c>
      <c r="O75" s="212">
        <v>135871037.2331872</v>
      </c>
      <c r="P75" s="212">
        <v>150740214.5833959</v>
      </c>
      <c r="Q75" s="212">
        <v>188451401.84252751</v>
      </c>
      <c r="R75" s="212">
        <v>152762624.02373818</v>
      </c>
      <c r="S75" s="212">
        <v>127617353.81953809</v>
      </c>
      <c r="T75" s="212">
        <v>155249050.07383883</v>
      </c>
      <c r="U75" s="212">
        <v>256829223.9356733</v>
      </c>
    </row>
    <row r="76" spans="1:21" ht="15.75" customHeight="1">
      <c r="A76" s="161" t="s">
        <v>61</v>
      </c>
      <c r="B76" s="8" t="s">
        <v>63</v>
      </c>
      <c r="C76" s="8" t="s">
        <v>80</v>
      </c>
      <c r="D76" s="79"/>
      <c r="E76" s="80"/>
      <c r="F76" s="81">
        <v>65758.624399522203</v>
      </c>
      <c r="G76" s="21">
        <v>67015.738176900093</v>
      </c>
      <c r="H76" s="21">
        <v>90.138546567326145</v>
      </c>
      <c r="I76" s="21">
        <v>64607.739396766119</v>
      </c>
      <c r="J76" s="21">
        <v>131837.86145343268</v>
      </c>
      <c r="K76" s="21">
        <v>131882</v>
      </c>
      <c r="L76" s="21">
        <v>71801.112187213817</v>
      </c>
      <c r="M76" s="21">
        <v>192.80759873412387</v>
      </c>
      <c r="N76" s="194">
        <v>60070.88781278619</v>
      </c>
      <c r="O76" s="21">
        <v>131770.1924012659</v>
      </c>
      <c r="P76" s="21">
        <v>132020</v>
      </c>
      <c r="Q76" s="21">
        <v>132125</v>
      </c>
      <c r="R76" s="21">
        <v>132112</v>
      </c>
      <c r="S76" s="21">
        <v>132193</v>
      </c>
      <c r="T76" s="21">
        <v>132230</v>
      </c>
      <c r="U76" s="21">
        <v>132295</v>
      </c>
    </row>
    <row r="77" spans="1:21" ht="15.75" customHeight="1">
      <c r="A77" s="161" t="s">
        <v>61</v>
      </c>
      <c r="B77" s="10" t="s">
        <v>63</v>
      </c>
      <c r="C77" s="10" t="s">
        <v>81</v>
      </c>
      <c r="D77" s="79"/>
      <c r="E77" s="80"/>
      <c r="F77" s="5">
        <f>F72/F73/(F74/F75)*F76</f>
        <v>8233332.8705327837</v>
      </c>
      <c r="G77" s="5">
        <f t="shared" ref="G77:U77" si="13">G72/G73/(G74/G75)*G76</f>
        <v>6258272.3004185874</v>
      </c>
      <c r="H77" s="5">
        <f t="shared" si="13"/>
        <v>9505.7974632938076</v>
      </c>
      <c r="I77" s="5">
        <f t="shared" si="13"/>
        <v>5987316.8316888362</v>
      </c>
      <c r="J77" s="5">
        <f t="shared" si="13"/>
        <v>13797112.337063782</v>
      </c>
      <c r="K77" s="5">
        <f t="shared" si="13"/>
        <v>10747895.272573825</v>
      </c>
      <c r="L77" s="5">
        <f t="shared" si="13"/>
        <v>4677797.3398979977</v>
      </c>
      <c r="M77" s="5">
        <f t="shared" si="13"/>
        <v>13450.399161531916</v>
      </c>
      <c r="N77" s="5">
        <f t="shared" si="13"/>
        <v>4545308.5867584394</v>
      </c>
      <c r="O77" s="5">
        <f t="shared" si="13"/>
        <v>10676214.694552368</v>
      </c>
      <c r="P77" s="5">
        <f t="shared" si="13"/>
        <v>11867031.233732393</v>
      </c>
      <c r="Q77" s="5">
        <f t="shared" si="13"/>
        <v>14847645.865898754</v>
      </c>
      <c r="R77" s="5">
        <f t="shared" si="13"/>
        <v>12034626.181018088</v>
      </c>
      <c r="S77" s="5">
        <f t="shared" si="13"/>
        <v>10059848.06603187</v>
      </c>
      <c r="T77" s="5">
        <f t="shared" si="13"/>
        <v>12241430.670887863</v>
      </c>
      <c r="U77" s="5">
        <f t="shared" si="13"/>
        <v>20261010.327742409</v>
      </c>
    </row>
    <row r="78" spans="1:21" ht="15.75" customHeight="1">
      <c r="A78" s="161" t="s">
        <v>61</v>
      </c>
      <c r="B78" s="10" t="s">
        <v>63</v>
      </c>
      <c r="C78" s="10" t="s">
        <v>82</v>
      </c>
      <c r="D78" s="79"/>
      <c r="E78" s="80"/>
      <c r="F78" s="81">
        <v>138872868.90307117</v>
      </c>
      <c r="G78" s="21">
        <v>118654272.65531351</v>
      </c>
      <c r="H78" s="21">
        <v>158741.99954119371</v>
      </c>
      <c r="I78" s="21">
        <v>112745724.87767722</v>
      </c>
      <c r="J78" s="21">
        <v>187602922.00045881</v>
      </c>
      <c r="K78" s="21">
        <v>154850015</v>
      </c>
      <c r="L78" s="21">
        <v>78534812.59652251</v>
      </c>
      <c r="M78" s="21">
        <v>265850.00039661967</v>
      </c>
      <c r="N78" s="194">
        <v>63966226.40347749</v>
      </c>
      <c r="O78" s="21">
        <v>129187875.99960339</v>
      </c>
      <c r="P78" s="21">
        <v>159044351</v>
      </c>
      <c r="Q78" s="21">
        <v>200265151</v>
      </c>
      <c r="R78" s="21">
        <v>172135206</v>
      </c>
      <c r="S78" s="21">
        <v>130141871</v>
      </c>
      <c r="T78" s="21">
        <v>173394000</v>
      </c>
      <c r="U78" s="21">
        <v>283025944</v>
      </c>
    </row>
    <row r="79" spans="1:21" ht="15.75" customHeight="1">
      <c r="A79" s="161" t="s">
        <v>61</v>
      </c>
      <c r="B79" s="10" t="s">
        <v>63</v>
      </c>
      <c r="C79" s="10" t="s">
        <v>83</v>
      </c>
      <c r="D79" s="79"/>
      <c r="E79" s="80"/>
      <c r="F79" s="81">
        <v>13516388.308994045</v>
      </c>
      <c r="G79" s="21">
        <v>11407588.750558276</v>
      </c>
      <c r="H79" s="21">
        <v>15192.429361925702</v>
      </c>
      <c r="I79" s="21">
        <v>10848173.566243796</v>
      </c>
      <c r="J79" s="21">
        <v>17834382.750638075</v>
      </c>
      <c r="K79" s="21">
        <v>14652664.379999999</v>
      </c>
      <c r="L79" s="21">
        <v>7782900.6189020425</v>
      </c>
      <c r="M79" s="21">
        <v>28229.48303845245</v>
      </c>
      <c r="N79" s="194">
        <v>6327379.6210979559</v>
      </c>
      <c r="O79" s="21">
        <v>13472347.136961546</v>
      </c>
      <c r="P79" s="21">
        <v>16605647.660000002</v>
      </c>
      <c r="Q79" s="21">
        <v>21111676.879999999</v>
      </c>
      <c r="R79" s="21">
        <v>18302992.489999998</v>
      </c>
      <c r="S79" s="21">
        <v>13951319.890000001</v>
      </c>
      <c r="T79" s="21">
        <v>19101049.170000002</v>
      </c>
      <c r="U79" s="21">
        <v>31423725.020000003</v>
      </c>
    </row>
    <row r="80" spans="1:21" ht="15.75" customHeight="1">
      <c r="A80" s="161" t="s">
        <v>61</v>
      </c>
      <c r="B80" s="10" t="s">
        <v>63</v>
      </c>
      <c r="C80" s="10" t="s">
        <v>84</v>
      </c>
      <c r="D80" s="26"/>
      <c r="E80" s="18"/>
      <c r="F80" s="18">
        <v>124465.51459901652</v>
      </c>
      <c r="G80" s="11">
        <v>112251.84254379093</v>
      </c>
      <c r="H80" s="11">
        <v>209.91626556648839</v>
      </c>
      <c r="I80" s="11">
        <v>15693.750688468688</v>
      </c>
      <c r="J80" s="11">
        <v>33626.939570106682</v>
      </c>
      <c r="K80" s="11">
        <v>33684.37607567315</v>
      </c>
      <c r="L80" s="11">
        <v>20760.54380911513</v>
      </c>
      <c r="M80" s="11">
        <v>175.19242332155363</v>
      </c>
      <c r="N80" s="192">
        <v>14149.421894274274</v>
      </c>
      <c r="O80" s="11">
        <v>35742.989673733013</v>
      </c>
      <c r="P80" s="11">
        <v>39689.11051705468</v>
      </c>
      <c r="Q80" s="11">
        <v>254003.44992719917</v>
      </c>
      <c r="R80" s="11">
        <v>423288.01560501801</v>
      </c>
      <c r="S80" s="11">
        <v>463467.58786758443</v>
      </c>
      <c r="T80" s="11">
        <v>831708.91252194613</v>
      </c>
      <c r="U80" s="11">
        <v>1334739.4448319459</v>
      </c>
    </row>
    <row r="81" spans="1:21" ht="15.75" customHeight="1">
      <c r="A81" s="161" t="s">
        <v>61</v>
      </c>
      <c r="B81" s="10" t="s">
        <v>63</v>
      </c>
      <c r="C81" s="10" t="s">
        <v>85</v>
      </c>
      <c r="D81" s="79"/>
      <c r="E81" s="80"/>
      <c r="F81" s="18">
        <f t="shared" ref="F81:U81" si="14">F70/F73/12*F76</f>
        <v>546267.5066128741</v>
      </c>
      <c r="G81" s="18">
        <f t="shared" si="14"/>
        <v>556710.55366514646</v>
      </c>
      <c r="H81" s="18">
        <f t="shared" si="14"/>
        <v>748.79545508557612</v>
      </c>
      <c r="I81" s="18">
        <f t="shared" si="14"/>
        <v>536706.91913716833</v>
      </c>
      <c r="J81" s="18">
        <f t="shared" si="14"/>
        <v>1095198.3942940191</v>
      </c>
      <c r="K81" s="18">
        <f t="shared" si="14"/>
        <v>1095565.0603245059</v>
      </c>
      <c r="L81" s="18">
        <f t="shared" si="14"/>
        <v>596463.42794885975</v>
      </c>
      <c r="M81" s="18">
        <f t="shared" si="14"/>
        <v>1601.6838426636959</v>
      </c>
      <c r="N81" s="26">
        <f t="shared" si="14"/>
        <v>499018.560761603</v>
      </c>
      <c r="O81" s="18">
        <f t="shared" si="14"/>
        <v>1094636.2565555924</v>
      </c>
      <c r="P81" s="18">
        <f t="shared" si="14"/>
        <v>1096711.448598302</v>
      </c>
      <c r="Q81" s="18">
        <f t="shared" si="14"/>
        <v>1097583.7005457557</v>
      </c>
      <c r="R81" s="18">
        <f t="shared" si="14"/>
        <v>1097475.7074474995</v>
      </c>
      <c r="S81" s="18">
        <f t="shared" si="14"/>
        <v>1098148.5875212494</v>
      </c>
      <c r="T81" s="18">
        <f t="shared" si="14"/>
        <v>1098455.9524932092</v>
      </c>
      <c r="U81" s="18">
        <f t="shared" si="14"/>
        <v>1098995.9179844901</v>
      </c>
    </row>
    <row r="82" spans="1:21" ht="15.75" customHeight="1">
      <c r="A82" s="161" t="s">
        <v>61</v>
      </c>
      <c r="B82" s="10" t="s">
        <v>63</v>
      </c>
      <c r="C82" s="10" t="s">
        <v>86</v>
      </c>
      <c r="D82" s="79"/>
      <c r="E82" s="80"/>
      <c r="F82" s="18">
        <f t="shared" ref="F82:U82" si="15">F71/F74*F78</f>
        <v>3383153.0212809136</v>
      </c>
      <c r="G82" s="18">
        <f t="shared" si="15"/>
        <v>2890597.4521336877</v>
      </c>
      <c r="H82" s="18">
        <f t="shared" si="15"/>
        <v>3867.1950798885391</v>
      </c>
      <c r="I82" s="18">
        <f t="shared" si="15"/>
        <v>2746656.2962895981</v>
      </c>
      <c r="J82" s="18">
        <f t="shared" si="15"/>
        <v>4570290.7801953219</v>
      </c>
      <c r="K82" s="18">
        <f t="shared" si="15"/>
        <v>3772380.4529327988</v>
      </c>
      <c r="L82" s="18">
        <f t="shared" si="15"/>
        <v>1913226.7563155356</v>
      </c>
      <c r="M82" s="18">
        <f t="shared" si="15"/>
        <v>6476.5078964208351</v>
      </c>
      <c r="N82" s="26">
        <f t="shared" si="15"/>
        <v>1558313.9732492268</v>
      </c>
      <c r="O82" s="18">
        <f t="shared" si="15"/>
        <v>3147211.9533008123</v>
      </c>
      <c r="P82" s="18">
        <f t="shared" si="15"/>
        <v>3874560.8184912545</v>
      </c>
      <c r="Q82" s="18">
        <f t="shared" si="15"/>
        <v>4878761.820178289</v>
      </c>
      <c r="R82" s="18">
        <f t="shared" si="15"/>
        <v>4193473.8358014403</v>
      </c>
      <c r="S82" s="18">
        <f t="shared" si="15"/>
        <v>3170452.7136694295</v>
      </c>
      <c r="T82" s="18">
        <f t="shared" si="15"/>
        <v>4224139.9605665505</v>
      </c>
      <c r="U82" s="18">
        <f t="shared" si="15"/>
        <v>6894939.8475579927</v>
      </c>
    </row>
    <row r="83" spans="1:21" ht="15.75" customHeight="1">
      <c r="A83" s="161" t="s">
        <v>61</v>
      </c>
      <c r="B83" s="10" t="s">
        <v>63</v>
      </c>
      <c r="C83" s="10" t="s">
        <v>87</v>
      </c>
      <c r="D83" s="79"/>
      <c r="E83" s="80"/>
      <c r="F83" s="18">
        <f t="shared" ref="F83:U83" si="16">F79-F80-F81-F82</f>
        <v>9462502.2665012404</v>
      </c>
      <c r="G83" s="18">
        <f t="shared" si="16"/>
        <v>7848028.9022156522</v>
      </c>
      <c r="H83" s="18">
        <f t="shared" si="16"/>
        <v>10366.5225613851</v>
      </c>
      <c r="I83" s="18">
        <f t="shared" si="16"/>
        <v>7549116.6001285594</v>
      </c>
      <c r="J83" s="18">
        <f t="shared" si="16"/>
        <v>12135266.636578627</v>
      </c>
      <c r="K83" s="18">
        <f t="shared" si="16"/>
        <v>9751034.4906670209</v>
      </c>
      <c r="L83" s="18">
        <f t="shared" si="16"/>
        <v>5252449.8908285322</v>
      </c>
      <c r="M83" s="18">
        <f t="shared" si="16"/>
        <v>19976.098876046366</v>
      </c>
      <c r="N83" s="26">
        <f t="shared" si="16"/>
        <v>4255897.6651928518</v>
      </c>
      <c r="O83" s="18">
        <f t="shared" si="16"/>
        <v>9194755.9374314062</v>
      </c>
      <c r="P83" s="18">
        <f t="shared" si="16"/>
        <v>11594686.282393392</v>
      </c>
      <c r="Q83" s="18">
        <f t="shared" si="16"/>
        <v>14881327.909348756</v>
      </c>
      <c r="R83" s="18">
        <f t="shared" si="16"/>
        <v>12588754.931146041</v>
      </c>
      <c r="S83" s="18">
        <f t="shared" si="16"/>
        <v>9219251.0009417385</v>
      </c>
      <c r="T83" s="18">
        <f t="shared" si="16"/>
        <v>12946744.344418295</v>
      </c>
      <c r="U83" s="18">
        <f t="shared" si="16"/>
        <v>22095049.809625577</v>
      </c>
    </row>
    <row r="84" spans="1:21" ht="15.75" customHeight="1">
      <c r="A84" s="160" t="s">
        <v>61</v>
      </c>
      <c r="B84" s="166" t="s">
        <v>63</v>
      </c>
      <c r="C84" s="166" t="s">
        <v>88</v>
      </c>
      <c r="D84" s="36"/>
      <c r="E84" s="60"/>
      <c r="F84" s="60">
        <f t="shared" ref="F84:U84" si="17">F83-F77</f>
        <v>1229169.3959684568</v>
      </c>
      <c r="G84" s="60">
        <f t="shared" si="17"/>
        <v>1589756.6017970648</v>
      </c>
      <c r="H84" s="60">
        <f t="shared" si="17"/>
        <v>860.72509809129224</v>
      </c>
      <c r="I84" s="60">
        <f t="shared" si="17"/>
        <v>1561799.7684397232</v>
      </c>
      <c r="J84" s="60">
        <f t="shared" si="17"/>
        <v>-1661845.700485155</v>
      </c>
      <c r="K84" s="60">
        <f t="shared" si="17"/>
        <v>-996860.78190680407</v>
      </c>
      <c r="L84" s="60">
        <f t="shared" si="17"/>
        <v>574652.55093053449</v>
      </c>
      <c r="M84" s="60">
        <f t="shared" si="17"/>
        <v>6525.6997145144505</v>
      </c>
      <c r="N84" s="36">
        <f t="shared" si="17"/>
        <v>-289410.92156558763</v>
      </c>
      <c r="O84" s="60">
        <f t="shared" si="17"/>
        <v>-1481458.7571209613</v>
      </c>
      <c r="P84" s="60">
        <f t="shared" si="17"/>
        <v>-272344.95133900084</v>
      </c>
      <c r="Q84" s="60">
        <f t="shared" si="17"/>
        <v>33682.043450001627</v>
      </c>
      <c r="R84" s="60">
        <f t="shared" si="17"/>
        <v>554128.75012795255</v>
      </c>
      <c r="S84" s="60">
        <f t="shared" si="17"/>
        <v>-840597.06509013101</v>
      </c>
      <c r="T84" s="60">
        <f t="shared" si="17"/>
        <v>705313.67353043146</v>
      </c>
      <c r="U84" s="60">
        <f t="shared" si="17"/>
        <v>1834039.4818831682</v>
      </c>
    </row>
    <row r="85" spans="1:21" ht="15.75" customHeight="1">
      <c r="A85" s="57"/>
      <c r="B85" s="169"/>
      <c r="C85" s="169"/>
      <c r="D85" s="170"/>
      <c r="E85" s="170"/>
      <c r="F85" s="170"/>
      <c r="G85" s="170"/>
      <c r="H85" s="170"/>
      <c r="I85" s="170"/>
      <c r="J85" s="170"/>
      <c r="K85" s="170"/>
      <c r="L85" s="170"/>
      <c r="M85" s="171"/>
      <c r="N85" s="170"/>
      <c r="O85" s="170"/>
      <c r="P85" s="170"/>
      <c r="Q85" s="170"/>
      <c r="R85" s="170"/>
      <c r="S85" s="170"/>
      <c r="T85" s="170"/>
      <c r="U85" s="171"/>
    </row>
    <row r="86" spans="1:21">
      <c r="A86" s="105" t="s">
        <v>44</v>
      </c>
      <c r="B86" s="7"/>
      <c r="C86" s="7"/>
      <c r="D86" s="39"/>
      <c r="E86" s="39"/>
      <c r="F86" s="39"/>
      <c r="G86" s="104"/>
      <c r="H86" s="104"/>
      <c r="I86" s="104"/>
      <c r="J86" s="104"/>
      <c r="K86" s="104"/>
      <c r="L86" s="104"/>
      <c r="M86" s="106"/>
      <c r="N86" s="104"/>
      <c r="O86" s="104"/>
      <c r="P86" s="104"/>
      <c r="Q86" s="104"/>
      <c r="R86" s="104"/>
      <c r="S86" s="104"/>
      <c r="T86" s="104"/>
      <c r="U86" s="106"/>
    </row>
    <row r="87" spans="1:21" s="104" customFormat="1">
      <c r="A87" s="182" t="s">
        <v>64</v>
      </c>
      <c r="D87" s="39"/>
      <c r="E87" s="39"/>
      <c r="F87" s="39"/>
      <c r="M87" s="106"/>
      <c r="U87" s="106"/>
    </row>
    <row r="88" spans="1:21" s="104" customFormat="1">
      <c r="A88" s="183" t="s">
        <v>65</v>
      </c>
      <c r="D88" s="39"/>
      <c r="E88" s="39"/>
      <c r="F88" s="39"/>
      <c r="M88" s="106"/>
      <c r="U88" s="106"/>
    </row>
    <row r="89" spans="1:21" s="104" customFormat="1">
      <c r="A89" s="183" t="s">
        <v>66</v>
      </c>
      <c r="D89" s="39"/>
      <c r="E89" s="39"/>
      <c r="F89" s="39"/>
      <c r="M89" s="106"/>
      <c r="U89" s="106"/>
    </row>
    <row r="90" spans="1:21" s="104" customFormat="1">
      <c r="A90" s="182" t="s">
        <v>67</v>
      </c>
      <c r="D90" s="39"/>
      <c r="E90" s="39"/>
      <c r="F90" s="39"/>
      <c r="M90" s="106"/>
      <c r="U90" s="106"/>
    </row>
    <row r="91" spans="1:21" s="104" customFormat="1">
      <c r="A91" s="182" t="s">
        <v>69</v>
      </c>
      <c r="D91" s="39"/>
      <c r="E91" s="39"/>
      <c r="F91" s="39"/>
      <c r="M91" s="106"/>
      <c r="U91" s="106"/>
    </row>
    <row r="92" spans="1:21" s="104" customFormat="1">
      <c r="A92" s="183" t="s">
        <v>70</v>
      </c>
      <c r="D92" s="39"/>
      <c r="E92" s="39"/>
      <c r="F92" s="39"/>
      <c r="M92" s="106"/>
      <c r="U92" s="106"/>
    </row>
    <row r="93" spans="1:21" s="104" customFormat="1">
      <c r="A93" s="182"/>
      <c r="D93" s="39"/>
      <c r="E93" s="39"/>
      <c r="F93" s="39"/>
      <c r="M93" s="106"/>
      <c r="U93" s="106"/>
    </row>
    <row r="94" spans="1:21" ht="15.75" customHeight="1">
      <c r="A94" s="56" t="s">
        <v>56</v>
      </c>
      <c r="B94" s="7"/>
      <c r="C94" s="7"/>
      <c r="D94" s="39"/>
      <c r="E94" s="39"/>
      <c r="F94" s="39"/>
      <c r="G94" s="39"/>
      <c r="H94" s="39"/>
      <c r="I94" s="39"/>
      <c r="J94" s="39"/>
      <c r="K94" s="39"/>
      <c r="L94" s="39"/>
      <c r="M94" s="172"/>
      <c r="N94" s="39"/>
      <c r="O94" s="39"/>
      <c r="P94" s="39"/>
      <c r="Q94" s="39"/>
      <c r="R94" s="39"/>
      <c r="S94" s="39"/>
      <c r="T94" s="39"/>
      <c r="U94" s="172"/>
    </row>
    <row r="95" spans="1:21">
      <c r="A95" s="184" t="s">
        <v>68</v>
      </c>
      <c r="B95" s="173"/>
      <c r="C95" s="173"/>
      <c r="D95" s="174"/>
      <c r="E95" s="174"/>
      <c r="F95" s="174"/>
      <c r="G95" s="175"/>
      <c r="H95" s="175"/>
      <c r="I95" s="175"/>
      <c r="J95" s="175"/>
      <c r="K95" s="175"/>
      <c r="L95" s="175"/>
      <c r="M95" s="176"/>
      <c r="N95" s="175"/>
      <c r="O95" s="175"/>
      <c r="P95" s="175"/>
      <c r="Q95" s="175"/>
      <c r="R95" s="175"/>
      <c r="S95" s="175"/>
      <c r="T95" s="175"/>
      <c r="U95" s="176"/>
    </row>
  </sheetData>
  <phoneticPr fontId="7" type="noConversion"/>
  <conditionalFormatting sqref="H65:H66 H17:H18 D53:D56 J65:O66 J17:O18 F53:O56 F43:O43 D11:U11 D27:U27 A28:A31 F81:U82 H12:H15 J12:U15 A33:A36 D17:E18 B63 B79 D65:E66 A17:B27 A37:B43 B58:B59 F58:I59 H58:H63 J58:U63 A58:A63 A53:B57 A65:A79 B69:B77 A85:C85 A94 A81:B84 A5:B15 D12:E15">
    <cfRule type="cellIs" dxfId="47" priority="1163" operator="lessThan">
      <formula>0</formula>
    </cfRule>
  </conditionalFormatting>
  <conditionalFormatting sqref="B60:B62 B65:B67">
    <cfRule type="cellIs" dxfId="46" priority="1065" operator="lessThan">
      <formula>0</formula>
    </cfRule>
  </conditionalFormatting>
  <conditionalFormatting sqref="B68">
    <cfRule type="cellIs" dxfId="45" priority="605" operator="lessThan">
      <formula>0</formula>
    </cfRule>
  </conditionalFormatting>
  <conditionalFormatting sqref="A12:A15 A17:A20">
    <cfRule type="cellIs" dxfId="44" priority="483" operator="lessThan">
      <formula>0</formula>
    </cfRule>
  </conditionalFormatting>
  <conditionalFormatting sqref="B78">
    <cfRule type="cellIs" dxfId="43" priority="198" operator="lessThan">
      <formula>0</formula>
    </cfRule>
  </conditionalFormatting>
  <conditionalFormatting sqref="A76:A79">
    <cfRule type="cellIs" dxfId="42" priority="190" operator="lessThan">
      <formula>0</formula>
    </cfRule>
  </conditionalFormatting>
  <conditionalFormatting sqref="F12:I15 F17:I18">
    <cfRule type="cellIs" dxfId="41" priority="177" operator="lessThan">
      <formula>0</formula>
    </cfRule>
  </conditionalFormatting>
  <conditionalFormatting sqref="F60:I63 F65:I66">
    <cfRule type="cellIs" dxfId="40" priority="163" operator="lessThan">
      <formula>0</formula>
    </cfRule>
  </conditionalFormatting>
  <conditionalFormatting sqref="D60:E60 D62:E63">
    <cfRule type="cellIs" dxfId="39" priority="164" operator="lessThan">
      <formula>0</formula>
    </cfRule>
  </conditionalFormatting>
  <conditionalFormatting sqref="P65:U66 P53:U56 P43:U43 P17:U18">
    <cfRule type="cellIs" dxfId="38" priority="93" operator="lessThan">
      <formula>0</formula>
    </cfRule>
  </conditionalFormatting>
  <conditionalFormatting sqref="D43:E43">
    <cfRule type="cellIs" dxfId="37" priority="67" operator="lessThan">
      <formula>0</formula>
    </cfRule>
  </conditionalFormatting>
  <conditionalFormatting sqref="D59:E59">
    <cfRule type="cellIs" dxfId="36" priority="66" operator="lessThan">
      <formula>0</formula>
    </cfRule>
  </conditionalFormatting>
  <conditionalFormatting sqref="B31">
    <cfRule type="cellIs" dxfId="35" priority="63" operator="lessThan">
      <formula>0</formula>
    </cfRule>
  </conditionalFormatting>
  <conditionalFormatting sqref="B28:B30 B33:B35">
    <cfRule type="cellIs" dxfId="34" priority="62" operator="lessThan">
      <formula>0</formula>
    </cfRule>
  </conditionalFormatting>
  <conditionalFormatting sqref="B36">
    <cfRule type="cellIs" dxfId="33" priority="61" operator="lessThan">
      <formula>0</formula>
    </cfRule>
  </conditionalFormatting>
  <conditionalFormatting sqref="B47 A44:A47 A49:A52">
    <cfRule type="cellIs" dxfId="32" priority="53" operator="lessThan">
      <formula>0</formula>
    </cfRule>
  </conditionalFormatting>
  <conditionalFormatting sqref="B44:B46 B49:B51">
    <cfRule type="cellIs" dxfId="31" priority="52" operator="lessThan">
      <formula>0</formula>
    </cfRule>
  </conditionalFormatting>
  <conditionalFormatting sqref="B52">
    <cfRule type="cellIs" dxfId="30" priority="50" operator="lessThan">
      <formula>0</formula>
    </cfRule>
  </conditionalFormatting>
  <conditionalFormatting sqref="A44:A47 A49:A52">
    <cfRule type="cellIs" dxfId="29" priority="47" operator="lessThan">
      <formula>0</formula>
    </cfRule>
  </conditionalFormatting>
  <conditionalFormatting sqref="A16:B16">
    <cfRule type="cellIs" dxfId="28" priority="45" operator="lessThan">
      <formula>0</formula>
    </cfRule>
  </conditionalFormatting>
  <conditionalFormatting sqref="A16">
    <cfRule type="cellIs" dxfId="27" priority="44" operator="lessThan">
      <formula>0</formula>
    </cfRule>
  </conditionalFormatting>
  <conditionalFormatting sqref="A32">
    <cfRule type="cellIs" dxfId="26" priority="43" operator="lessThan">
      <formula>0</formula>
    </cfRule>
  </conditionalFormatting>
  <conditionalFormatting sqref="B32">
    <cfRule type="cellIs" dxfId="25" priority="42" operator="lessThan">
      <formula>0</formula>
    </cfRule>
  </conditionalFormatting>
  <conditionalFormatting sqref="A48">
    <cfRule type="cellIs" dxfId="24" priority="39" operator="lessThan">
      <formula>0</formula>
    </cfRule>
  </conditionalFormatting>
  <conditionalFormatting sqref="B48">
    <cfRule type="cellIs" dxfId="23" priority="38" operator="lessThan">
      <formula>0</formula>
    </cfRule>
  </conditionalFormatting>
  <conditionalFormatting sqref="A48">
    <cfRule type="cellIs" dxfId="22" priority="36" operator="lessThan">
      <formula>0</formula>
    </cfRule>
  </conditionalFormatting>
  <conditionalFormatting sqref="A64">
    <cfRule type="cellIs" dxfId="21" priority="35" operator="lessThan">
      <formula>0</formula>
    </cfRule>
  </conditionalFormatting>
  <conditionalFormatting sqref="B64">
    <cfRule type="cellIs" dxfId="20" priority="34" operator="lessThan">
      <formula>0</formula>
    </cfRule>
  </conditionalFormatting>
  <conditionalFormatting sqref="A80">
    <cfRule type="cellIs" dxfId="19" priority="32" operator="lessThan">
      <formula>0</formula>
    </cfRule>
  </conditionalFormatting>
  <conditionalFormatting sqref="B80">
    <cfRule type="cellIs" dxfId="18" priority="31" operator="lessThan">
      <formula>0</formula>
    </cfRule>
  </conditionalFormatting>
  <conditionalFormatting sqref="A80">
    <cfRule type="cellIs" dxfId="17" priority="30" operator="lessThan">
      <formula>0</formula>
    </cfRule>
  </conditionalFormatting>
  <conditionalFormatting sqref="D29:E29">
    <cfRule type="cellIs" dxfId="16" priority="17" operator="lessThan">
      <formula>0</formula>
    </cfRule>
  </conditionalFormatting>
  <conditionalFormatting sqref="D45:E45">
    <cfRule type="cellIs" dxfId="15" priority="16" operator="lessThan">
      <formula>0</formula>
    </cfRule>
  </conditionalFormatting>
  <conditionalFormatting sqref="D61:E61">
    <cfRule type="cellIs" dxfId="14" priority="15" operator="lessThan">
      <formula>0</formula>
    </cfRule>
  </conditionalFormatting>
  <conditionalFormatting sqref="F77:U77">
    <cfRule type="cellIs" dxfId="13" priority="14" operator="lessThan">
      <formula>0</formula>
    </cfRule>
  </conditionalFormatting>
  <conditionalFormatting sqref="C81:C84 C69:C77 C53:C59 C37:C43 C17:C27 C5:C15 C79 C63">
    <cfRule type="cellIs" dxfId="12" priority="13" operator="lessThan">
      <formula>0</formula>
    </cfRule>
  </conditionalFormatting>
  <conditionalFormatting sqref="C65:C67 C60:C62">
    <cfRule type="cellIs" dxfId="11" priority="12" operator="lessThan">
      <formula>0</formula>
    </cfRule>
  </conditionalFormatting>
  <conditionalFormatting sqref="C68">
    <cfRule type="cellIs" dxfId="10" priority="11" operator="lessThan">
      <formula>0</formula>
    </cfRule>
  </conditionalFormatting>
  <conditionalFormatting sqref="C78">
    <cfRule type="cellIs" dxfId="9" priority="10" operator="lessThan">
      <formula>0</formula>
    </cfRule>
  </conditionalFormatting>
  <conditionalFormatting sqref="C28:C31 C33:C36">
    <cfRule type="cellIs" dxfId="8" priority="9" operator="lessThan">
      <formula>0</formula>
    </cfRule>
  </conditionalFormatting>
  <conditionalFormatting sqref="C47">
    <cfRule type="cellIs" dxfId="7" priority="8" operator="lessThan">
      <formula>0</formula>
    </cfRule>
  </conditionalFormatting>
  <conditionalFormatting sqref="C49:C51 C44:C46">
    <cfRule type="cellIs" dxfId="6" priority="7" operator="lessThan">
      <formula>0</formula>
    </cfRule>
  </conditionalFormatting>
  <conditionalFormatting sqref="C52">
    <cfRule type="cellIs" dxfId="5" priority="6" operator="lessThan">
      <formula>0</formula>
    </cfRule>
  </conditionalFormatting>
  <conditionalFormatting sqref="C16">
    <cfRule type="cellIs" dxfId="4" priority="5" operator="lessThan">
      <formula>0</formula>
    </cfRule>
  </conditionalFormatting>
  <conditionalFormatting sqref="C32">
    <cfRule type="cellIs" dxfId="3" priority="4" operator="lessThan">
      <formula>0</formula>
    </cfRule>
  </conditionalFormatting>
  <conditionalFormatting sqref="C48">
    <cfRule type="cellIs" dxfId="2" priority="3" operator="lessThan">
      <formula>0</formula>
    </cfRule>
  </conditionalFormatting>
  <conditionalFormatting sqref="C64">
    <cfRule type="cellIs" dxfId="1" priority="2" operator="lessThan">
      <formula>0</formula>
    </cfRule>
  </conditionalFormatting>
  <conditionalFormatting sqref="C80">
    <cfRule type="cellIs" dxfId="0" priority="1" operator="lessThan">
      <formula>0</formula>
    </cfRule>
  </conditionalFormatting>
  <pageMargins left="0.1" right="0.1" top="1" bottom="0.1" header="0.1" footer="0.1"/>
  <pageSetup scale="47" orientation="portrait" r:id="rId1"/>
  <colBreaks count="1" manualBreakCount="1">
    <brk id="13" max="94" man="1"/>
  </colBreaks>
  <ignoredErrors>
    <ignoredError sqref="D8:E8 D65:D66 D68 E17:E18 I65:I68 D24 D40 D56 F65:G68 F42:G42 U65:U68 S65:S68 P65:Q68 P60:Q63 S60:S63 U60:U63 E20 I72 F72:G72 U72 S72 P72:Q72 E24:E25 E28 E44 P41:Q42 S41:S42 U41:U42 I41:I42 U53:U57 S53:S57 P53:Q57 U58 S58 P58:Q58 E30:E41 E46:E56" formula="1"/>
    <ignoredError sqref="A21:A6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F18C4A5F5EB9429A7997D000564996" ma:contentTypeVersion="16" ma:contentTypeDescription="" ma:contentTypeScope="" ma:versionID="2e4c2a47141a2191ab280ff9818523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2023-06-14T07:00:00+00:00</OpenedDate>
    <SignificantOrder xmlns="dc463f71-b30c-4ab2-9473-d307f9d35888">false</SignificantOrder>
    <Date1 xmlns="dc463f71-b30c-4ab2-9473-d307f9d35888">2023-06-14T07:00:00+00:00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230603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E525EB-D857-46D3-B1DC-823CF465C9CB}"/>
</file>

<file path=customXml/itemProps2.xml><?xml version="1.0" encoding="utf-8"?>
<ds:datastoreItem xmlns:ds="http://schemas.openxmlformats.org/officeDocument/2006/customXml" ds:itemID="{25862CC0-696E-431B-B353-FB51E27C04B5}"/>
</file>

<file path=customXml/itemProps3.xml><?xml version="1.0" encoding="utf-8"?>
<ds:datastoreItem xmlns:ds="http://schemas.openxmlformats.org/officeDocument/2006/customXml" ds:itemID="{32D13D77-5D98-4EB6-BA8B-18FE4C7DCF4E}"/>
</file>

<file path=customXml/itemProps4.xml><?xml version="1.0" encoding="utf-8"?>
<ds:datastoreItem xmlns:ds="http://schemas.openxmlformats.org/officeDocument/2006/customXml" ds:itemID="{FABCD435-499B-438B-AC29-4DCFC1A94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Attachment A</vt:lpstr>
      <vt:lpstr>Attachment B</vt:lpstr>
      <vt:lpstr>Attachment C</vt:lpstr>
      <vt:lpstr>'Attachment A'!Print_Area</vt:lpstr>
      <vt:lpstr>'Attachment B'!Print_Area</vt:lpstr>
      <vt:lpstr>'Attachment C'!Print_Area</vt:lpstr>
      <vt:lpstr>'Attachment B'!Print_Titles</vt:lpstr>
      <vt:lpstr>'Attachment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Son, Ariel (PacifiCorp)</cp:lastModifiedBy>
  <cp:lastPrinted>2023-05-25T23:28:08Z</cp:lastPrinted>
  <dcterms:created xsi:type="dcterms:W3CDTF">2021-02-04T17:45:20Z</dcterms:created>
  <dcterms:modified xsi:type="dcterms:W3CDTF">2023-06-12T22:27:55Z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0x0101006E56B4D1795A2E4DB2F0B01679ED314A005EF18C4A5F5EB9429A7997D000564996</vt:lpwstr>
  </property>
  <property fmtid="{D5CDD505-2E9C-101B-9397-08002B2CF9AE}" pid="3" name="_docset_NoMedatataSyncRequired">
    <vt:lpwstr>False</vt:lpwstr>
  </property>
</Properties>
</file>