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externalLinks/externalLink3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Quarterly Reporting\2023\Q1-2023\To File\"/>
    </mc:Choice>
  </mc:AlternateContent>
  <bookViews>
    <workbookView xWindow="0" yWindow="0" windowWidth="22230" windowHeight="8190" activeTab="3"/>
  </bookViews>
  <sheets>
    <sheet name="01-2023 SOG" sheetId="5" r:id="rId1"/>
    <sheet name="02-2023 SOG" sheetId="2" r:id="rId2"/>
    <sheet name="03-2023 SOG" sheetId="3" r:id="rId3"/>
    <sheet name="12 ME 03-2023 SOG" sheetId="6" r:id="rId4"/>
  </sheets>
  <externalReferences>
    <externalReference r:id="rId5"/>
    <externalReference r:id="rId6"/>
    <externalReference r:id="rId7"/>
  </externalReferences>
  <definedNames>
    <definedName name="CurrQtr">'[1]Inc Stmt'!$AJ$222</definedName>
    <definedName name="Data.Avg">'[1]Avg Amts'!$A$5:$BP$34</definedName>
    <definedName name="Data.Qtrs.Avg">'[1]Avg Amts'!$A$5:$IV$5</definedName>
    <definedName name="MTD_Format">[2]Mthly!$B$11:$D$11,[2]Mthly!$B$31:$D$31</definedName>
    <definedName name="_xlnm.Print_Area" localSheetId="0">'01-2023 SOG'!$A$1:$O$76</definedName>
    <definedName name="_xlnm.Print_Area" localSheetId="1">'02-2023 SOG'!$A$1:$O$76</definedName>
    <definedName name="_xlnm.Print_Area" localSheetId="2">'03-2023 SOG'!$A$1:$O$76</definedName>
    <definedName name="_xlnm.Print_Area" localSheetId="3">'12 ME 03-2023 SOG'!$A$1:$O$77</definedName>
    <definedName name="RdSch_CY" localSheetId="0">'[3]INPUT TAB'!#REF!</definedName>
    <definedName name="RdSch_CY" localSheetId="3">'[3]INPUT TAB'!#REF!</definedName>
    <definedName name="RdSch_CY">'[3]INPUT TAB'!#REF!</definedName>
    <definedName name="RdSch_PY" localSheetId="0">'[3]INPUT TAB'!#REF!</definedName>
    <definedName name="RdSch_PY" localSheetId="3">'[3]INPUT TAB'!#REF!</definedName>
    <definedName name="RdSch_PY">'[3]INPUT TAB'!#REF!</definedName>
    <definedName name="RdSch_PY2" localSheetId="0">'[3]INPUT TAB'!#REF!</definedName>
    <definedName name="RdSch_PY2" localSheetId="3">'[3]INPUT TAB'!#REF!</definedName>
    <definedName name="RdSch_PY2">'[3]INPUT TAB'!#REF!</definedName>
    <definedName name="Therm_upload" localSheetId="0">#REF!</definedName>
    <definedName name="Therm_upload" localSheetId="1">#REF!</definedName>
    <definedName name="Therm_upload" localSheetId="2">#REF!</definedName>
    <definedName name="Therm_upload" localSheetId="3">#REF!</definedName>
    <definedName name="Therm_upload">#REF!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0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[2]YTD!$B$13:$D$13,[2]YTD!$B$32:$D$32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3" i="6" l="1"/>
  <c r="E59" i="6"/>
  <c r="I32" i="6"/>
  <c r="K32" i="6" s="1"/>
  <c r="M26" i="6"/>
  <c r="O18" i="6"/>
  <c r="I17" i="6"/>
  <c r="K17" i="6" s="1"/>
  <c r="M12" i="6"/>
  <c r="O17" i="6" l="1"/>
  <c r="M11" i="6"/>
  <c r="I10" i="6"/>
  <c r="K10" i="6" s="1"/>
  <c r="O26" i="6"/>
  <c r="I56" i="6"/>
  <c r="K56" i="6" s="1"/>
  <c r="I57" i="6"/>
  <c r="K57" i="6" s="1"/>
  <c r="I71" i="6"/>
  <c r="K71" i="6" s="1"/>
  <c r="G14" i="6"/>
  <c r="G22" i="6" s="1"/>
  <c r="K63" i="6"/>
  <c r="O10" i="6"/>
  <c r="I12" i="6"/>
  <c r="K12" i="6" s="1"/>
  <c r="M18" i="6"/>
  <c r="O25" i="6"/>
  <c r="O12" i="6"/>
  <c r="E28" i="6"/>
  <c r="E20" i="6"/>
  <c r="G28" i="6"/>
  <c r="E65" i="6"/>
  <c r="O11" i="6"/>
  <c r="G20" i="6"/>
  <c r="I25" i="6"/>
  <c r="K25" i="6" s="1"/>
  <c r="I33" i="6"/>
  <c r="K33" i="6" s="1"/>
  <c r="G59" i="6"/>
  <c r="O14" i="6" s="1"/>
  <c r="I20" i="6"/>
  <c r="E14" i="6"/>
  <c r="I55" i="6"/>
  <c r="I70" i="6"/>
  <c r="K70" i="6" s="1"/>
  <c r="M10" i="6"/>
  <c r="I11" i="6"/>
  <c r="K11" i="6" s="1"/>
  <c r="M17" i="6"/>
  <c r="I18" i="6"/>
  <c r="K18" i="6" s="1"/>
  <c r="M25" i="6"/>
  <c r="I26" i="6"/>
  <c r="K26" i="6" s="1"/>
  <c r="K55" i="6"/>
  <c r="G65" i="6"/>
  <c r="E73" i="6"/>
  <c r="I62" i="6"/>
  <c r="K62" i="6" s="1"/>
  <c r="G73" i="6"/>
  <c r="I70" i="5"/>
  <c r="G72" i="5"/>
  <c r="I62" i="5"/>
  <c r="K62" i="5" s="1"/>
  <c r="O17" i="5"/>
  <c r="I56" i="5"/>
  <c r="K56" i="5" s="1"/>
  <c r="I32" i="5"/>
  <c r="K32" i="5" s="1"/>
  <c r="G28" i="5"/>
  <c r="I26" i="5"/>
  <c r="O25" i="5"/>
  <c r="M25" i="5"/>
  <c r="I17" i="5"/>
  <c r="K17" i="5" s="1"/>
  <c r="M12" i="5"/>
  <c r="I11" i="5"/>
  <c r="K11" i="5" s="1"/>
  <c r="G14" i="5"/>
  <c r="M8" i="5"/>
  <c r="M20" i="6" l="1"/>
  <c r="I28" i="6"/>
  <c r="K28" i="6" s="1"/>
  <c r="E67" i="6"/>
  <c r="K20" i="6"/>
  <c r="G67" i="6"/>
  <c r="I59" i="6"/>
  <c r="K59" i="6" s="1"/>
  <c r="G75" i="6"/>
  <c r="O22" i="6"/>
  <c r="G30" i="6"/>
  <c r="E75" i="6"/>
  <c r="O20" i="6"/>
  <c r="I65" i="6"/>
  <c r="K65" i="6" s="1"/>
  <c r="I73" i="6"/>
  <c r="K73" i="6" s="1"/>
  <c r="M28" i="6"/>
  <c r="O28" i="6"/>
  <c r="I14" i="6"/>
  <c r="K14" i="6" s="1"/>
  <c r="M14" i="6"/>
  <c r="E22" i="6"/>
  <c r="M10" i="5"/>
  <c r="I18" i="5"/>
  <c r="M11" i="5"/>
  <c r="G20" i="5"/>
  <c r="I55" i="5"/>
  <c r="K55" i="5" s="1"/>
  <c r="I25" i="5"/>
  <c r="K25" i="5" s="1"/>
  <c r="I33" i="5"/>
  <c r="K33" i="5" s="1"/>
  <c r="O10" i="5"/>
  <c r="O12" i="5"/>
  <c r="M18" i="5"/>
  <c r="E20" i="5"/>
  <c r="I20" i="5" s="1"/>
  <c r="K20" i="5" s="1"/>
  <c r="M26" i="5"/>
  <c r="I10" i="5"/>
  <c r="K10" i="5" s="1"/>
  <c r="G8" i="5"/>
  <c r="O8" i="5" s="1"/>
  <c r="I12" i="5"/>
  <c r="K12" i="5" s="1"/>
  <c r="O11" i="5"/>
  <c r="O26" i="5"/>
  <c r="G58" i="5"/>
  <c r="O14" i="5" s="1"/>
  <c r="E64" i="5"/>
  <c r="M20" i="5" s="1"/>
  <c r="O28" i="5"/>
  <c r="G22" i="5"/>
  <c r="I54" i="5"/>
  <c r="K54" i="5" s="1"/>
  <c r="E58" i="5"/>
  <c r="I69" i="5"/>
  <c r="K69" i="5" s="1"/>
  <c r="K70" i="5"/>
  <c r="O18" i="5"/>
  <c r="G64" i="5"/>
  <c r="E72" i="5"/>
  <c r="E28" i="5"/>
  <c r="I61" i="5"/>
  <c r="K61" i="5" s="1"/>
  <c r="E14" i="5"/>
  <c r="M17" i="5"/>
  <c r="K18" i="5"/>
  <c r="K26" i="5"/>
  <c r="E72" i="3"/>
  <c r="I70" i="3"/>
  <c r="K70" i="3" s="1"/>
  <c r="I69" i="3"/>
  <c r="G72" i="3"/>
  <c r="G64" i="3"/>
  <c r="I62" i="3"/>
  <c r="E64" i="3"/>
  <c r="E58" i="3"/>
  <c r="I56" i="3"/>
  <c r="K56" i="3" s="1"/>
  <c r="I55" i="3"/>
  <c r="K55" i="3" s="1"/>
  <c r="I54" i="3"/>
  <c r="G58" i="3"/>
  <c r="K33" i="3"/>
  <c r="I33" i="3"/>
  <c r="I32" i="3"/>
  <c r="K32" i="3" s="1"/>
  <c r="I26" i="3"/>
  <c r="K26" i="3" s="1"/>
  <c r="O25" i="3"/>
  <c r="I25" i="3"/>
  <c r="K25" i="3" s="1"/>
  <c r="G28" i="3"/>
  <c r="M25" i="3"/>
  <c r="M18" i="3"/>
  <c r="I18" i="3"/>
  <c r="O17" i="3"/>
  <c r="I17" i="3"/>
  <c r="K17" i="3" s="1"/>
  <c r="G20" i="3"/>
  <c r="M17" i="3"/>
  <c r="G14" i="3"/>
  <c r="O12" i="3"/>
  <c r="I12" i="3"/>
  <c r="K12" i="3" s="1"/>
  <c r="M12" i="3"/>
  <c r="M11" i="3"/>
  <c r="I11" i="3"/>
  <c r="O10" i="3"/>
  <c r="M10" i="3"/>
  <c r="I10" i="3"/>
  <c r="K10" i="3" s="1"/>
  <c r="E14" i="3"/>
  <c r="G8" i="3"/>
  <c r="O8" i="3" s="1"/>
  <c r="M8" i="3"/>
  <c r="E72" i="2"/>
  <c r="I70" i="2"/>
  <c r="K70" i="2" s="1"/>
  <c r="G72" i="2"/>
  <c r="G64" i="2"/>
  <c r="I62" i="2"/>
  <c r="K62" i="2" s="1"/>
  <c r="E64" i="2"/>
  <c r="I56" i="2"/>
  <c r="K56" i="2" s="1"/>
  <c r="I55" i="2"/>
  <c r="K55" i="2"/>
  <c r="G58" i="2"/>
  <c r="E58" i="2"/>
  <c r="I33" i="2"/>
  <c r="K33" i="2" s="1"/>
  <c r="I32" i="2"/>
  <c r="K32" i="2" s="1"/>
  <c r="G28" i="2"/>
  <c r="O26" i="2"/>
  <c r="M26" i="2"/>
  <c r="I26" i="2"/>
  <c r="K26" i="2" s="1"/>
  <c r="O25" i="2"/>
  <c r="I25" i="2"/>
  <c r="K25" i="2" s="1"/>
  <c r="M25" i="2"/>
  <c r="G20" i="2"/>
  <c r="O18" i="2"/>
  <c r="M18" i="2"/>
  <c r="I18" i="2"/>
  <c r="K18" i="2" s="1"/>
  <c r="O17" i="2"/>
  <c r="I17" i="2"/>
  <c r="K17" i="2" s="1"/>
  <c r="E20" i="2"/>
  <c r="O12" i="2"/>
  <c r="I12" i="2"/>
  <c r="K12" i="2"/>
  <c r="O11" i="2"/>
  <c r="M11" i="2"/>
  <c r="I11" i="2"/>
  <c r="K11" i="2" s="1"/>
  <c r="O10" i="2"/>
  <c r="I10" i="2"/>
  <c r="K10" i="2" s="1"/>
  <c r="M10" i="2"/>
  <c r="G8" i="2"/>
  <c r="O8" i="2" s="1"/>
  <c r="M8" i="2"/>
  <c r="M22" i="6" l="1"/>
  <c r="I67" i="6"/>
  <c r="K67" i="6" s="1"/>
  <c r="G35" i="6"/>
  <c r="I22" i="6"/>
  <c r="K22" i="6" s="1"/>
  <c r="E30" i="6"/>
  <c r="I75" i="6"/>
  <c r="M30" i="6"/>
  <c r="K75" i="6"/>
  <c r="O30" i="6"/>
  <c r="O20" i="5"/>
  <c r="G66" i="5"/>
  <c r="I28" i="5"/>
  <c r="K28" i="5" s="1"/>
  <c r="I58" i="5"/>
  <c r="K58" i="5" s="1"/>
  <c r="E66" i="5"/>
  <c r="M14" i="5"/>
  <c r="G30" i="5"/>
  <c r="I72" i="5"/>
  <c r="K72" i="5" s="1"/>
  <c r="M28" i="5"/>
  <c r="I64" i="5"/>
  <c r="K64" i="5" s="1"/>
  <c r="E22" i="5"/>
  <c r="I14" i="5"/>
  <c r="K14" i="5" s="1"/>
  <c r="O20" i="2"/>
  <c r="I72" i="2"/>
  <c r="O14" i="3"/>
  <c r="G66" i="3"/>
  <c r="K62" i="3"/>
  <c r="O28" i="3"/>
  <c r="I58" i="3"/>
  <c r="K58" i="3" s="1"/>
  <c r="O20" i="3"/>
  <c r="I64" i="3"/>
  <c r="K64" i="3" s="1"/>
  <c r="I14" i="3"/>
  <c r="K14" i="3" s="1"/>
  <c r="K11" i="3"/>
  <c r="G22" i="3"/>
  <c r="K18" i="3"/>
  <c r="I72" i="3"/>
  <c r="K72" i="3" s="1"/>
  <c r="M26" i="3"/>
  <c r="O11" i="3"/>
  <c r="O18" i="3"/>
  <c r="O26" i="3"/>
  <c r="K54" i="3"/>
  <c r="K69" i="3"/>
  <c r="E20" i="3"/>
  <c r="E22" i="3" s="1"/>
  <c r="E28" i="3"/>
  <c r="M14" i="3"/>
  <c r="I61" i="3"/>
  <c r="K61" i="3" s="1"/>
  <c r="E66" i="3"/>
  <c r="I20" i="2"/>
  <c r="K20" i="2"/>
  <c r="G66" i="2"/>
  <c r="I64" i="2"/>
  <c r="K64" i="2" s="1"/>
  <c r="M20" i="2"/>
  <c r="O28" i="2"/>
  <c r="K72" i="2"/>
  <c r="I58" i="2"/>
  <c r="K58" i="2" s="1"/>
  <c r="E66" i="2"/>
  <c r="G14" i="2"/>
  <c r="I54" i="2"/>
  <c r="K54" i="2" s="1"/>
  <c r="I69" i="2"/>
  <c r="K69" i="2" s="1"/>
  <c r="M12" i="2"/>
  <c r="E28" i="2"/>
  <c r="E14" i="2"/>
  <c r="M14" i="2" s="1"/>
  <c r="I61" i="2"/>
  <c r="K61" i="2" s="1"/>
  <c r="M17" i="2"/>
  <c r="I30" i="6" l="1"/>
  <c r="K30" i="6" s="1"/>
  <c r="E35" i="6"/>
  <c r="M22" i="5"/>
  <c r="I66" i="5"/>
  <c r="K66" i="5" s="1"/>
  <c r="E74" i="5"/>
  <c r="O22" i="5"/>
  <c r="G74" i="5"/>
  <c r="E30" i="5"/>
  <c r="I22" i="5"/>
  <c r="K22" i="5" s="1"/>
  <c r="G35" i="5"/>
  <c r="E30" i="3"/>
  <c r="I22" i="3"/>
  <c r="K22" i="3" s="1"/>
  <c r="M20" i="3"/>
  <c r="O22" i="3"/>
  <c r="G74" i="3"/>
  <c r="M22" i="3"/>
  <c r="I66" i="3"/>
  <c r="K66" i="3" s="1"/>
  <c r="E74" i="3"/>
  <c r="G30" i="3"/>
  <c r="I20" i="3"/>
  <c r="K20" i="3" s="1"/>
  <c r="M28" i="3"/>
  <c r="I28" i="3"/>
  <c r="K28" i="3" s="1"/>
  <c r="G22" i="2"/>
  <c r="G74" i="2"/>
  <c r="I28" i="2"/>
  <c r="K28" i="2" s="1"/>
  <c r="M28" i="2"/>
  <c r="I66" i="2"/>
  <c r="K66" i="2" s="1"/>
  <c r="E74" i="2"/>
  <c r="O14" i="2"/>
  <c r="E22" i="2"/>
  <c r="M22" i="2" s="1"/>
  <c r="I14" i="2"/>
  <c r="K14" i="2" s="1"/>
  <c r="I35" i="6" l="1"/>
  <c r="K35" i="6" s="1"/>
  <c r="I74" i="5"/>
  <c r="K74" i="5" s="1"/>
  <c r="M30" i="5"/>
  <c r="E35" i="5"/>
  <c r="I30" i="5"/>
  <c r="K30" i="5" s="1"/>
  <c r="O30" i="5"/>
  <c r="G35" i="3"/>
  <c r="K30" i="3"/>
  <c r="E35" i="3"/>
  <c r="I30" i="3"/>
  <c r="I74" i="3"/>
  <c r="M30" i="3"/>
  <c r="K74" i="3"/>
  <c r="O30" i="3"/>
  <c r="E30" i="2"/>
  <c r="I22" i="2"/>
  <c r="K22" i="2" s="1"/>
  <c r="G30" i="2"/>
  <c r="I74" i="2"/>
  <c r="K74" i="2" s="1"/>
  <c r="O22" i="2"/>
  <c r="I35" i="5" l="1"/>
  <c r="K35" i="5" s="1"/>
  <c r="I35" i="3"/>
  <c r="K35" i="3" s="1"/>
  <c r="E35" i="2"/>
  <c r="I30" i="2"/>
  <c r="K30" i="2"/>
  <c r="G35" i="2"/>
  <c r="O30" i="2"/>
  <c r="M30" i="2"/>
  <c r="I35" i="2" l="1"/>
  <c r="K35" i="2" s="1"/>
</calcChain>
</file>

<file path=xl/sharedStrings.xml><?xml version="1.0" encoding="utf-8"?>
<sst xmlns="http://schemas.openxmlformats.org/spreadsheetml/2006/main" count="309" uniqueCount="55">
  <si>
    <t>PUGET SOUND ENERGY</t>
  </si>
  <si>
    <t>SUMMARY OF GAS OPERATING REVENUE &amp; THERM SALES</t>
  </si>
  <si>
    <t>INCREASE (DECREASE)</t>
  </si>
  <si>
    <t/>
  </si>
  <si>
    <t>REVENUE PER THERM</t>
  </si>
  <si>
    <t>ACTUAL</t>
  </si>
  <si>
    <t>SALE OF GAS - REVENUE</t>
  </si>
  <si>
    <t>AMOUNT</t>
  </si>
  <si>
    <t>%</t>
  </si>
  <si>
    <t>Firm Sales Revenue</t>
  </si>
  <si>
    <t>Residential firm</t>
  </si>
  <si>
    <t>Commercial firm</t>
  </si>
  <si>
    <t>Industrial firm</t>
  </si>
  <si>
    <t xml:space="preserve">  Total firm</t>
  </si>
  <si>
    <t>Interruptible Sales Revenue</t>
  </si>
  <si>
    <t>Commercial interruptible</t>
  </si>
  <si>
    <t>Industrial interruptible</t>
  </si>
  <si>
    <t xml:space="preserve">  Total interruptible</t>
  </si>
  <si>
    <t xml:space="preserve">      Total gas sales revenue</t>
  </si>
  <si>
    <t>Transportation Revenue</t>
  </si>
  <si>
    <t>Commercial transportation</t>
  </si>
  <si>
    <t>Industrial transportation</t>
  </si>
  <si>
    <t xml:space="preserve">  Total transportation</t>
  </si>
  <si>
    <t xml:space="preserve">      Total gas revenue</t>
  </si>
  <si>
    <t>Decoupling Revenue</t>
  </si>
  <si>
    <t>Other Operating Revenues</t>
  </si>
  <si>
    <t xml:space="preserve">    Total operating revenues</t>
  </si>
  <si>
    <t>SALE OF GAS - THERMS</t>
  </si>
  <si>
    <t>Firm Sales Therms</t>
  </si>
  <si>
    <t>Interruptible Sales Therms</t>
  </si>
  <si>
    <t xml:space="preserve">    Total gas sales - therms</t>
  </si>
  <si>
    <t>Transportation Therms</t>
  </si>
  <si>
    <t xml:space="preserve">    Total therms</t>
  </si>
  <si>
    <t>* Note: Sch. 141 Expedited Rate Filing and Sch. 142 Decoupling Riders were included in this report starting in July 2015</t>
  </si>
  <si>
    <t>MONTH OF JANUARY 2023</t>
  </si>
  <si>
    <t>VARIANCE FROM 2022</t>
  </si>
  <si>
    <t>SCH.  81 (UtilityTax &amp; FranFee) in above</t>
  </si>
  <si>
    <t>SCH. 101 (PGA) in above</t>
  </si>
  <si>
    <t>SCH. 106 (PGA Amor 12-Mo) in above</t>
  </si>
  <si>
    <t>SCH.106B (PGA Suppl Amort 24-Mo) in abov</t>
  </si>
  <si>
    <t>SCH. 120 (Cons. Trk Rev) in above</t>
  </si>
  <si>
    <t>Low Income Surcharge in above</t>
  </si>
  <si>
    <t>SCH. 140 (Prop Tax in BillEngy) in above</t>
  </si>
  <si>
    <t>SCH. 142 (Decup in BillEngy) in above</t>
  </si>
  <si>
    <t>SCH. 149 (Pipeline Replacement) in above</t>
  </si>
  <si>
    <t>SCH. 141X (Protected-Plus EDIT) in above</t>
  </si>
  <si>
    <t>SCH. 141Z (Unprotected EDIT) in above</t>
  </si>
  <si>
    <t>MONTH OF FEBRUARY 2022</t>
  </si>
  <si>
    <t>VARIANCE FROM 2021</t>
  </si>
  <si>
    <t>SCH. 141D (Distr Pipe Prov Rec Adj)</t>
  </si>
  <si>
    <t>SCH. 141N_G (Rates Not Subj to Ref Adj)</t>
  </si>
  <si>
    <t>SCH. 141RA_G (Rates Subject to Ref Adj)</t>
  </si>
  <si>
    <t>MONTH OF MARCH 2023</t>
  </si>
  <si>
    <t>TWELVE MONTHS ENDED MARCH 2023</t>
  </si>
  <si>
    <t>SCH. 141Y (TCJA Overcollection) in above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</si>
</sst>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&quot;DM&quot;_-;\-* #,##0.00\ &quot;DM&quot;_-;_-* &quot;-&quot;??\ &quot;DM&quot;_-;_-@_-"/>
    <numFmt numFmtId="165" formatCode="_(&quot;$&quot;* #,##0_);_(&quot;$&quot;* \(#,##0\);_(&quot;$&quot;* &quot;-&quot;??_);_(@_)"/>
    <numFmt numFmtId="166" formatCode="_(#,##0_);\(#,##0\);_(#,##0_);_(@_)"/>
    <numFmt numFmtId="167" formatCode="_(#,##0.0%_);\(#,##0.0%\);_(#,##0.0%_);_(@_)"/>
    <numFmt numFmtId="168" formatCode="_(&quot;$&quot;* #,##0.000_);_(&quot;$&quot;* \(#,##0.000\);_(&quot;$&quot;* &quot;-&quot;???_);_(@_)"/>
    <numFmt numFmtId="169" formatCode="_(* #,##0.000_);_(* \(#,##0.000\);_(* &quot;-&quot;???_);_(@_)"/>
    <numFmt numFmtId="170" formatCode="_-* #,##0.00\ _D_M_-;\-* #,##0.00\ _D_M_-;_-* &quot;-&quot;??\ _D_M_-;_-@_-"/>
    <numFmt numFmtId="171" formatCode="_(#,##0.00_);\(#,##0.00\);_(#,##0.00_);_(@_)"/>
    <numFmt numFmtId="172" formatCode="0.0%;\(0.0%\)"/>
    <numFmt numFmtId="173" formatCode="0.000"/>
    <numFmt numFmtId="174" formatCode="_-* #,##0\ _D_M_-;\-* #,##0\ _D_M_-;_-* &quot;-&quot;??\ _D_M_-;_-@_-"/>
    <numFmt numFmtId="175" formatCode="#,##0.000_);\(#,##0.000\)"/>
  </numFmts>
  <fonts count="7" x14ac:knownFonts="1">
    <font>
      <sz val="10"/>
      <name val="Arial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170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9" fontId="6" fillId="0" borderId="0"/>
    <xf numFmtId="0" fontId="4" fillId="0" borderId="0"/>
  </cellStyleXfs>
  <cellXfs count="118">
    <xf numFmtId="0" fontId="0" fillId="0" borderId="0" xfId="0"/>
    <xf numFmtId="0" fontId="1" fillId="0" borderId="0" xfId="0" applyFont="1" applyProtection="1"/>
    <xf numFmtId="0" fontId="1" fillId="0" borderId="0" xfId="0" applyFont="1" applyFill="1" applyProtection="1"/>
    <xf numFmtId="0" fontId="2" fillId="0" borderId="0" xfId="0" applyFont="1" applyProtection="1"/>
    <xf numFmtId="0" fontId="2" fillId="0" borderId="0" xfId="0" applyFont="1" applyFill="1" applyProtection="1"/>
    <xf numFmtId="0" fontId="3" fillId="0" borderId="0" xfId="0" applyFont="1" applyProtection="1"/>
    <xf numFmtId="0" fontId="3" fillId="0" borderId="0" xfId="0" applyFont="1" applyFill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0" fontId="4" fillId="0" borderId="0" xfId="0" applyFont="1" applyFill="1" applyProtection="1"/>
    <xf numFmtId="0" fontId="4" fillId="0" borderId="1" xfId="0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5" fillId="0" borderId="0" xfId="0" applyFont="1" applyProtection="1"/>
    <xf numFmtId="44" fontId="3" fillId="0" borderId="0" xfId="2" applyNumberFormat="1" applyFont="1" applyAlignment="1" applyProtection="1">
      <alignment horizontal="right"/>
    </xf>
    <xf numFmtId="165" fontId="3" fillId="0" borderId="0" xfId="2" applyNumberFormat="1" applyFont="1" applyProtection="1"/>
    <xf numFmtId="166" fontId="3" fillId="0" borderId="0" xfId="0" applyNumberFormat="1" applyFont="1" applyProtection="1"/>
    <xf numFmtId="167" fontId="3" fillId="0" borderId="0" xfId="4" applyNumberFormat="1" applyFont="1" applyFill="1" applyAlignment="1" applyProtection="1">
      <alignment horizontal="right"/>
    </xf>
    <xf numFmtId="168" fontId="3" fillId="0" borderId="0" xfId="2" applyNumberFormat="1" applyFont="1" applyFill="1" applyAlignment="1" applyProtection="1">
      <alignment horizontal="right"/>
    </xf>
    <xf numFmtId="169" fontId="3" fillId="0" borderId="0" xfId="0" applyNumberFormat="1" applyFont="1" applyFill="1" applyProtection="1"/>
    <xf numFmtId="171" fontId="3" fillId="0" borderId="0" xfId="1" applyNumberFormat="1" applyFont="1" applyAlignment="1" applyProtection="1">
      <alignment horizontal="right"/>
    </xf>
    <xf numFmtId="169" fontId="3" fillId="0" borderId="0" xfId="2" applyNumberFormat="1" applyFont="1" applyFill="1" applyAlignment="1" applyProtection="1">
      <alignment horizontal="right"/>
    </xf>
    <xf numFmtId="171" fontId="3" fillId="0" borderId="1" xfId="1" applyNumberFormat="1" applyFont="1" applyBorder="1" applyAlignment="1" applyProtection="1">
      <alignment horizontal="right"/>
    </xf>
    <xf numFmtId="167" fontId="3" fillId="0" borderId="1" xfId="4" applyNumberFormat="1" applyFont="1" applyFill="1" applyBorder="1" applyAlignment="1" applyProtection="1">
      <alignment horizontal="right"/>
    </xf>
    <xf numFmtId="169" fontId="3" fillId="0" borderId="1" xfId="2" applyNumberFormat="1" applyFont="1" applyFill="1" applyBorder="1" applyAlignment="1" applyProtection="1">
      <alignment horizontal="right"/>
    </xf>
    <xf numFmtId="172" fontId="3" fillId="0" borderId="0" xfId="3" applyNumberFormat="1" applyFont="1" applyFill="1" applyProtection="1"/>
    <xf numFmtId="166" fontId="3" fillId="0" borderId="0" xfId="1" applyNumberFormat="1" applyFont="1" applyBorder="1" applyAlignment="1" applyProtection="1">
      <alignment horizontal="right"/>
    </xf>
    <xf numFmtId="166" fontId="3" fillId="0" borderId="0" xfId="2" applyNumberFormat="1" applyFont="1" applyFill="1" applyBorder="1" applyAlignment="1" applyProtection="1">
      <alignment horizontal="right"/>
    </xf>
    <xf numFmtId="166" fontId="3" fillId="0" borderId="0" xfId="0" applyNumberFormat="1" applyFont="1" applyBorder="1" applyProtection="1"/>
    <xf numFmtId="173" fontId="3" fillId="0" borderId="0" xfId="0" applyNumberFormat="1" applyFont="1" applyFill="1" applyProtection="1"/>
    <xf numFmtId="166" fontId="3" fillId="0" borderId="0" xfId="1" applyNumberFormat="1" applyFont="1" applyAlignment="1" applyProtection="1">
      <alignment horizontal="right"/>
    </xf>
    <xf numFmtId="172" fontId="3" fillId="0" borderId="0" xfId="3" applyNumberFormat="1" applyFont="1" applyFill="1" applyBorder="1" applyProtection="1"/>
    <xf numFmtId="44" fontId="3" fillId="0" borderId="2" xfId="2" applyNumberFormat="1" applyFont="1" applyBorder="1" applyAlignment="1" applyProtection="1">
      <alignment horizontal="right"/>
    </xf>
    <xf numFmtId="165" fontId="3" fillId="0" borderId="0" xfId="2" applyNumberFormat="1" applyFont="1" applyBorder="1" applyProtection="1"/>
    <xf numFmtId="167" fontId="3" fillId="0" borderId="2" xfId="4" applyNumberFormat="1" applyFont="1" applyFill="1" applyBorder="1" applyAlignment="1" applyProtection="1">
      <alignment horizontal="right"/>
    </xf>
    <xf numFmtId="49" fontId="3" fillId="0" borderId="0" xfId="2" applyNumberFormat="1" applyFont="1" applyAlignment="1" applyProtection="1">
      <alignment horizontal="left"/>
    </xf>
    <xf numFmtId="166" fontId="3" fillId="0" borderId="0" xfId="1" applyNumberFormat="1" applyFont="1" applyAlignment="1" applyProtection="1"/>
    <xf numFmtId="166" fontId="3" fillId="0" borderId="0" xfId="1" applyNumberFormat="1" applyFont="1" applyProtection="1"/>
    <xf numFmtId="166" fontId="3" fillId="0" borderId="1" xfId="1" applyNumberFormat="1" applyFont="1" applyBorder="1" applyAlignment="1" applyProtection="1"/>
    <xf numFmtId="166" fontId="3" fillId="0" borderId="2" xfId="1" applyNumberFormat="1" applyFont="1" applyBorder="1" applyAlignment="1" applyProtection="1"/>
    <xf numFmtId="39" fontId="4" fillId="0" borderId="0" xfId="4" applyNumberFormat="1" applyFont="1" applyFill="1" applyAlignment="1" applyProtection="1"/>
    <xf numFmtId="44" fontId="3" fillId="2" borderId="0" xfId="1" applyNumberFormat="1" applyFont="1" applyFill="1" applyAlignment="1" applyProtection="1">
      <alignment horizontal="right"/>
    </xf>
    <xf numFmtId="167" fontId="3" fillId="2" borderId="0" xfId="4" applyNumberFormat="1" applyFont="1" applyFill="1" applyAlignment="1" applyProtection="1">
      <alignment horizontal="right"/>
    </xf>
    <xf numFmtId="168" fontId="3" fillId="2" borderId="0" xfId="2" applyNumberFormat="1" applyFont="1" applyFill="1" applyAlignment="1" applyProtection="1">
      <alignment horizontal="right"/>
    </xf>
    <xf numFmtId="43" fontId="3" fillId="2" borderId="0" xfId="1" applyNumberFormat="1" applyFont="1" applyFill="1" applyAlignment="1" applyProtection="1">
      <alignment horizontal="right"/>
    </xf>
    <xf numFmtId="169" fontId="3" fillId="2" borderId="0" xfId="2" applyNumberFormat="1" applyFont="1" applyFill="1" applyAlignment="1" applyProtection="1">
      <alignment horizontal="right"/>
    </xf>
    <xf numFmtId="43" fontId="3" fillId="2" borderId="1" xfId="1" applyNumberFormat="1" applyFont="1" applyFill="1" applyBorder="1" applyAlignment="1" applyProtection="1">
      <alignment horizontal="right"/>
    </xf>
    <xf numFmtId="167" fontId="3" fillId="2" borderId="1" xfId="4" applyNumberFormat="1" applyFont="1" applyFill="1" applyBorder="1" applyAlignment="1" applyProtection="1">
      <alignment horizontal="right"/>
    </xf>
    <xf numFmtId="169" fontId="3" fillId="2" borderId="1" xfId="2" applyNumberFormat="1" applyFont="1" applyFill="1" applyBorder="1" applyAlignment="1" applyProtection="1">
      <alignment horizontal="right"/>
    </xf>
    <xf numFmtId="172" fontId="3" fillId="2" borderId="0" xfId="3" applyNumberFormat="1" applyFont="1" applyFill="1" applyProtection="1"/>
    <xf numFmtId="43" fontId="3" fillId="2" borderId="0" xfId="1" applyNumberFormat="1" applyFont="1" applyFill="1" applyBorder="1" applyAlignment="1" applyProtection="1">
      <alignment horizontal="right"/>
    </xf>
    <xf numFmtId="43" fontId="3" fillId="2" borderId="0" xfId="2" applyNumberFormat="1" applyFont="1" applyFill="1" applyBorder="1" applyAlignment="1" applyProtection="1">
      <alignment horizontal="right"/>
    </xf>
    <xf numFmtId="172" fontId="3" fillId="2" borderId="0" xfId="3" applyNumberFormat="1" applyFont="1" applyFill="1" applyBorder="1" applyProtection="1"/>
    <xf numFmtId="44" fontId="3" fillId="2" borderId="2" xfId="1" applyNumberFormat="1" applyFont="1" applyFill="1" applyBorder="1" applyAlignment="1" applyProtection="1">
      <alignment horizontal="right"/>
    </xf>
    <xf numFmtId="167" fontId="3" fillId="2" borderId="2" xfId="4" applyNumberFormat="1" applyFont="1" applyFill="1" applyBorder="1" applyAlignment="1" applyProtection="1">
      <alignment horizontal="right"/>
    </xf>
    <xf numFmtId="165" fontId="3" fillId="2" borderId="0" xfId="1" applyNumberFormat="1" applyFont="1" applyFill="1" applyAlignment="1" applyProtection="1">
      <alignment horizontal="right"/>
    </xf>
    <xf numFmtId="171" fontId="3" fillId="2" borderId="0" xfId="1" applyNumberFormat="1" applyFont="1" applyFill="1" applyAlignment="1" applyProtection="1">
      <alignment horizontal="right"/>
    </xf>
    <xf numFmtId="166" fontId="3" fillId="2" borderId="0" xfId="1" applyNumberFormat="1" applyFont="1" applyFill="1" applyAlignment="1" applyProtection="1">
      <alignment horizontal="right"/>
    </xf>
    <xf numFmtId="170" fontId="3" fillId="2" borderId="0" xfId="1" applyFont="1" applyFill="1" applyAlignment="1" applyProtection="1"/>
    <xf numFmtId="166" fontId="3" fillId="2" borderId="0" xfId="1" applyNumberFormat="1" applyFont="1" applyFill="1" applyBorder="1" applyAlignment="1" applyProtection="1"/>
    <xf numFmtId="166" fontId="3" fillId="2" borderId="0" xfId="1" applyNumberFormat="1" applyFont="1" applyFill="1" applyAlignment="1" applyProtection="1"/>
    <xf numFmtId="174" fontId="3" fillId="2" borderId="0" xfId="1" applyNumberFormat="1" applyFont="1" applyFill="1" applyProtection="1"/>
    <xf numFmtId="166" fontId="3" fillId="2" borderId="1" xfId="1" applyNumberFormat="1" applyFont="1" applyFill="1" applyBorder="1" applyAlignment="1" applyProtection="1"/>
    <xf numFmtId="166" fontId="3" fillId="2" borderId="2" xfId="1" applyNumberFormat="1" applyFont="1" applyFill="1" applyBorder="1" applyAlignment="1" applyProtection="1"/>
    <xf numFmtId="39" fontId="4" fillId="2" borderId="0" xfId="4" applyNumberFormat="1" applyFont="1" applyFill="1" applyAlignment="1" applyProtection="1">
      <alignment horizontal="centerContinuous" wrapText="1"/>
    </xf>
    <xf numFmtId="0" fontId="1" fillId="0" borderId="0" xfId="5" applyFont="1" applyProtection="1"/>
    <xf numFmtId="0" fontId="1" fillId="0" borderId="0" xfId="5" applyFont="1" applyFill="1" applyProtection="1"/>
    <xf numFmtId="0" fontId="2" fillId="0" borderId="0" xfId="5" applyFont="1" applyProtection="1"/>
    <xf numFmtId="0" fontId="2" fillId="0" borderId="0" xfId="5" applyFont="1" applyFill="1" applyProtection="1"/>
    <xf numFmtId="0" fontId="3" fillId="0" borderId="0" xfId="5" applyFont="1" applyProtection="1"/>
    <xf numFmtId="0" fontId="3" fillId="0" borderId="0" xfId="5" applyFont="1" applyFill="1" applyProtection="1"/>
    <xf numFmtId="0" fontId="4" fillId="0" borderId="0" xfId="5" applyFont="1" applyProtection="1"/>
    <xf numFmtId="0" fontId="4" fillId="0" borderId="0" xfId="5" applyFont="1" applyAlignment="1" applyProtection="1">
      <alignment horizontal="center"/>
    </xf>
    <xf numFmtId="0" fontId="4" fillId="0" borderId="0" xfId="5" applyFont="1" applyFill="1" applyAlignment="1" applyProtection="1">
      <alignment horizontal="center"/>
    </xf>
    <xf numFmtId="0" fontId="4" fillId="0" borderId="0" xfId="5" applyFont="1" applyFill="1" applyProtection="1"/>
    <xf numFmtId="0" fontId="4" fillId="0" borderId="1" xfId="5" applyFont="1" applyBorder="1" applyAlignment="1" applyProtection="1">
      <alignment horizontal="center"/>
    </xf>
    <xf numFmtId="0" fontId="4" fillId="0" borderId="1" xfId="5" applyFont="1" applyFill="1" applyBorder="1" applyAlignment="1" applyProtection="1">
      <alignment horizontal="center"/>
    </xf>
    <xf numFmtId="0" fontId="5" fillId="0" borderId="0" xfId="5" applyFont="1" applyProtection="1"/>
    <xf numFmtId="166" fontId="3" fillId="0" borderId="0" xfId="5" applyNumberFormat="1" applyFont="1" applyProtection="1"/>
    <xf numFmtId="169" fontId="3" fillId="0" borderId="0" xfId="5" applyNumberFormat="1" applyFont="1" applyFill="1" applyProtection="1"/>
    <xf numFmtId="175" fontId="3" fillId="0" borderId="0" xfId="2" applyNumberFormat="1" applyFont="1" applyFill="1" applyBorder="1" applyAlignment="1" applyProtection="1">
      <alignment horizontal="right"/>
    </xf>
    <xf numFmtId="166" fontId="3" fillId="0" borderId="0" xfId="5" applyNumberFormat="1" applyFont="1" applyBorder="1" applyProtection="1"/>
    <xf numFmtId="0" fontId="3" fillId="0" borderId="0" xfId="5" applyFont="1" applyBorder="1" applyProtection="1"/>
    <xf numFmtId="173" fontId="3" fillId="0" borderId="0" xfId="5" applyNumberFormat="1" applyFont="1" applyFill="1" applyProtection="1"/>
    <xf numFmtId="44" fontId="3" fillId="0" borderId="0" xfId="5" applyNumberFormat="1" applyFont="1" applyProtection="1"/>
    <xf numFmtId="0" fontId="4" fillId="0" borderId="0" xfId="5"/>
    <xf numFmtId="0" fontId="1" fillId="2" borderId="0" xfId="5" applyFont="1" applyFill="1" applyProtection="1"/>
    <xf numFmtId="0" fontId="2" fillId="2" borderId="0" xfId="5" applyFont="1" applyFill="1" applyProtection="1"/>
    <xf numFmtId="0" fontId="3" fillId="2" borderId="0" xfId="5" applyFont="1" applyFill="1" applyProtection="1"/>
    <xf numFmtId="0" fontId="4" fillId="2" borderId="0" xfId="5" applyFont="1" applyFill="1" applyProtection="1"/>
    <xf numFmtId="0" fontId="4" fillId="2" borderId="0" xfId="5" applyFont="1" applyFill="1" applyAlignment="1" applyProtection="1">
      <alignment horizontal="center"/>
    </xf>
    <xf numFmtId="0" fontId="4" fillId="2" borderId="1" xfId="5" applyFont="1" applyFill="1" applyBorder="1" applyAlignment="1" applyProtection="1">
      <alignment horizontal="center"/>
    </xf>
    <xf numFmtId="0" fontId="5" fillId="2" borderId="0" xfId="5" applyFont="1" applyFill="1" applyProtection="1"/>
    <xf numFmtId="44" fontId="3" fillId="2" borderId="0" xfId="5" applyNumberFormat="1" applyFont="1" applyFill="1" applyProtection="1"/>
    <xf numFmtId="169" fontId="3" fillId="2" borderId="0" xfId="5" applyNumberFormat="1" applyFont="1" applyFill="1" applyProtection="1"/>
    <xf numFmtId="43" fontId="3" fillId="2" borderId="0" xfId="5" applyNumberFormat="1" applyFont="1" applyFill="1" applyProtection="1"/>
    <xf numFmtId="43" fontId="3" fillId="2" borderId="0" xfId="5" applyNumberFormat="1" applyFont="1" applyFill="1" applyBorder="1" applyProtection="1"/>
    <xf numFmtId="173" fontId="3" fillId="2" borderId="0" xfId="5" applyNumberFormat="1" applyFont="1" applyFill="1" applyProtection="1"/>
    <xf numFmtId="0" fontId="3" fillId="2" borderId="0" xfId="5" applyFont="1" applyFill="1" applyBorder="1" applyProtection="1"/>
    <xf numFmtId="44" fontId="3" fillId="2" borderId="0" xfId="5" applyNumberFormat="1" applyFont="1" applyFill="1" applyBorder="1" applyProtection="1"/>
    <xf numFmtId="165" fontId="3" fillId="2" borderId="0" xfId="5" applyNumberFormat="1" applyFont="1" applyFill="1" applyBorder="1" applyProtection="1"/>
    <xf numFmtId="165" fontId="3" fillId="2" borderId="0" xfId="5" applyNumberFormat="1" applyFont="1" applyFill="1" applyProtection="1"/>
    <xf numFmtId="49" fontId="3" fillId="2" borderId="0" xfId="5" applyNumberFormat="1" applyFont="1" applyFill="1" applyProtection="1"/>
    <xf numFmtId="171" fontId="3" fillId="2" borderId="0" xfId="5" applyNumberFormat="1" applyFont="1" applyFill="1" applyProtection="1"/>
    <xf numFmtId="166" fontId="3" fillId="2" borderId="0" xfId="5" applyNumberFormat="1" applyFont="1" applyFill="1" applyProtection="1"/>
    <xf numFmtId="0" fontId="4" fillId="2" borderId="0" xfId="5" applyFill="1" applyAlignment="1">
      <alignment horizontal="centerContinuous" wrapText="1"/>
    </xf>
    <xf numFmtId="0" fontId="4" fillId="0" borderId="1" xfId="5" applyFont="1" applyFill="1" applyBorder="1" applyAlignment="1" applyProtection="1">
      <alignment horizontal="center"/>
    </xf>
    <xf numFmtId="0" fontId="1" fillId="0" borderId="0" xfId="5" applyFont="1" applyAlignment="1" applyProtection="1">
      <alignment horizontal="center"/>
    </xf>
    <xf numFmtId="0" fontId="2" fillId="0" borderId="0" xfId="5" applyFont="1" applyAlignment="1" applyProtection="1">
      <alignment horizontal="center"/>
    </xf>
    <xf numFmtId="0" fontId="4" fillId="0" borderId="1" xfId="5" applyFont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4" fillId="2" borderId="1" xfId="5" applyFont="1" applyFill="1" applyBorder="1" applyAlignment="1" applyProtection="1">
      <alignment horizontal="center"/>
    </xf>
    <xf numFmtId="0" fontId="1" fillId="2" borderId="0" xfId="5" applyFont="1" applyFill="1" applyAlignment="1" applyProtection="1">
      <alignment horizontal="center"/>
    </xf>
    <xf numFmtId="0" fontId="2" fillId="2" borderId="0" xfId="5" applyFont="1" applyFill="1" applyAlignment="1" applyProtection="1">
      <alignment horizontal="center"/>
    </xf>
    <xf numFmtId="174" fontId="3" fillId="2" borderId="0" xfId="1" applyNumberFormat="1" applyFont="1" applyFill="1" applyAlignment="1" applyProtection="1">
      <alignment horizontal="right"/>
    </xf>
  </cellXfs>
  <cellStyles count="6">
    <cellStyle name="Comma" xfId="1" builtinId="3"/>
    <cellStyle name="Currency" xfId="2" builtinId="4"/>
    <cellStyle name="Normal" xfId="0" builtinId="0"/>
    <cellStyle name="Normal 2" xfId="5"/>
    <cellStyle name="Normal_Monthly" xfId="4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Reports/SalesOfElectricity/2009%20SOE/04-2009/02-2009%20SOE%20preli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2Inputs/General%20Accounting/Journal%20Entries/JE143-Electric_Unbilled_Revenue_Current_&amp;_Reverse_Prior_mo/2007%20JE143/12-2007/12-07%20Elec_Unb%20(93.3%25%205%20months)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zoomScaleNormal="100" zoomScaleSheetLayoutView="100" workbookViewId="0">
      <pane xSplit="4" ySplit="8" topLeftCell="E32" activePane="bottomRight" state="frozen"/>
      <selection activeCell="M42" sqref="M42"/>
      <selection pane="topRight" activeCell="M42" sqref="M42"/>
      <selection pane="bottomLeft" activeCell="M42" sqref="M42"/>
      <selection pane="bottomRight" activeCell="E30" sqref="E30"/>
    </sheetView>
  </sheetViews>
  <sheetFormatPr defaultColWidth="9.140625" defaultRowHeight="12" x14ac:dyDescent="0.2"/>
  <cols>
    <col min="1" max="2" width="1.7109375" style="69" customWidth="1"/>
    <col min="3" max="3" width="9.140625" style="69"/>
    <col min="4" max="4" width="27.28515625" style="69" customWidth="1"/>
    <col min="5" max="5" width="16.7109375" style="69" customWidth="1"/>
    <col min="6" max="6" width="0.85546875" style="69" customWidth="1"/>
    <col min="7" max="7" width="16.7109375" style="69" customWidth="1"/>
    <col min="8" max="8" width="0.85546875" style="69" customWidth="1"/>
    <col min="9" max="9" width="16.7109375" style="69" customWidth="1"/>
    <col min="10" max="10" width="0.85546875" style="69" customWidth="1"/>
    <col min="11" max="11" width="7.7109375" style="70" customWidth="1"/>
    <col min="12" max="12" width="0.85546875" style="69" customWidth="1"/>
    <col min="13" max="13" width="7.7109375" style="70" customWidth="1"/>
    <col min="14" max="14" width="0.85546875" style="70" customWidth="1"/>
    <col min="15" max="15" width="7.7109375" style="70" customWidth="1"/>
    <col min="16" max="16384" width="9.140625" style="69"/>
  </cols>
  <sheetData>
    <row r="1" spans="1:15" s="65" customFormat="1" ht="15" x14ac:dyDescent="0.25">
      <c r="E1" s="107" t="s">
        <v>0</v>
      </c>
      <c r="F1" s="107"/>
      <c r="G1" s="107"/>
      <c r="H1" s="107"/>
      <c r="I1" s="107"/>
      <c r="J1" s="107"/>
      <c r="K1" s="107"/>
      <c r="M1" s="66"/>
      <c r="N1" s="66"/>
      <c r="O1" s="66"/>
    </row>
    <row r="2" spans="1:15" s="65" customFormat="1" ht="15" x14ac:dyDescent="0.25">
      <c r="E2" s="107" t="s">
        <v>1</v>
      </c>
      <c r="F2" s="107"/>
      <c r="G2" s="107"/>
      <c r="H2" s="107"/>
      <c r="I2" s="107"/>
      <c r="J2" s="107"/>
      <c r="K2" s="107"/>
      <c r="M2" s="66"/>
      <c r="N2" s="66"/>
      <c r="O2" s="66"/>
    </row>
    <row r="3" spans="1:15" s="65" customFormat="1" ht="15" x14ac:dyDescent="0.25">
      <c r="E3" s="107" t="s">
        <v>34</v>
      </c>
      <c r="F3" s="107"/>
      <c r="G3" s="107"/>
      <c r="H3" s="107"/>
      <c r="I3" s="107"/>
      <c r="J3" s="107"/>
      <c r="K3" s="107"/>
      <c r="M3" s="66"/>
      <c r="N3" s="66"/>
      <c r="O3" s="66"/>
    </row>
    <row r="4" spans="1:15" s="67" customFormat="1" ht="12.75" x14ac:dyDescent="0.2">
      <c r="E4" s="108" t="s">
        <v>2</v>
      </c>
      <c r="F4" s="108"/>
      <c r="G4" s="108"/>
      <c r="H4" s="108"/>
      <c r="I4" s="108"/>
      <c r="J4" s="108"/>
      <c r="K4" s="108"/>
      <c r="M4" s="68"/>
      <c r="N4" s="68"/>
      <c r="O4" s="68"/>
    </row>
    <row r="5" spans="1:15" x14ac:dyDescent="0.2">
      <c r="A5" s="69" t="s">
        <v>3</v>
      </c>
    </row>
    <row r="6" spans="1:15" s="71" customFormat="1" ht="12.75" x14ac:dyDescent="0.2">
      <c r="A6" s="71" t="s">
        <v>3</v>
      </c>
      <c r="I6" s="109" t="s">
        <v>35</v>
      </c>
      <c r="J6" s="109"/>
      <c r="K6" s="109"/>
      <c r="M6" s="106" t="s">
        <v>4</v>
      </c>
      <c r="N6" s="106"/>
      <c r="O6" s="106"/>
    </row>
    <row r="7" spans="1:15" s="71" customFormat="1" ht="12.75" x14ac:dyDescent="0.2">
      <c r="E7" s="72" t="s">
        <v>5</v>
      </c>
      <c r="G7" s="72" t="s">
        <v>5</v>
      </c>
      <c r="I7" s="72"/>
      <c r="K7" s="73"/>
      <c r="M7" s="73"/>
      <c r="N7" s="74"/>
      <c r="O7" s="73"/>
    </row>
    <row r="8" spans="1:15" s="71" customFormat="1" ht="12.75" x14ac:dyDescent="0.2">
      <c r="A8" s="67" t="s">
        <v>6</v>
      </c>
      <c r="E8" s="75">
        <v>2023</v>
      </c>
      <c r="G8" s="75">
        <f>E8-1</f>
        <v>2022</v>
      </c>
      <c r="I8" s="75" t="s">
        <v>7</v>
      </c>
      <c r="K8" s="76" t="s">
        <v>8</v>
      </c>
      <c r="M8" s="76">
        <f>E8</f>
        <v>2023</v>
      </c>
      <c r="N8" s="74"/>
      <c r="O8" s="76">
        <f>G8</f>
        <v>2022</v>
      </c>
    </row>
    <row r="9" spans="1:15" x14ac:dyDescent="0.2">
      <c r="B9" s="77" t="s">
        <v>9</v>
      </c>
    </row>
    <row r="10" spans="1:15" x14ac:dyDescent="0.2">
      <c r="C10" s="69" t="s">
        <v>10</v>
      </c>
      <c r="E10" s="14">
        <v>120389891.66</v>
      </c>
      <c r="G10" s="14">
        <v>114265689.87</v>
      </c>
      <c r="H10" s="78"/>
      <c r="I10" s="14">
        <f>E10-G10</f>
        <v>6124201.7899999917</v>
      </c>
      <c r="K10" s="17">
        <f>IF(G10=0,"n/a",IF(AND(I10/G10&lt;1,I10/G10&gt;-1),I10/G10,"n/a"))</f>
        <v>5.3596156440025799E-2</v>
      </c>
      <c r="M10" s="18">
        <f>IF(E54=0,"n/a",E10/E54)</f>
        <v>1.3644667276942781</v>
      </c>
      <c r="N10" s="79"/>
      <c r="O10" s="18">
        <f>IF(G54=0,"n/a",G10/G54)</f>
        <v>1.1522207224513923</v>
      </c>
    </row>
    <row r="11" spans="1:15" x14ac:dyDescent="0.2">
      <c r="C11" s="69" t="s">
        <v>11</v>
      </c>
      <c r="E11" s="20">
        <v>47709609.990000002</v>
      </c>
      <c r="G11" s="20">
        <v>42658233.979999997</v>
      </c>
      <c r="H11" s="78"/>
      <c r="I11" s="20">
        <f>E11-G11</f>
        <v>5051376.0100000054</v>
      </c>
      <c r="K11" s="17">
        <f>IF(G11=0,"n/a",IF(AND(I11/G11&lt;1,I11/G11&gt;-1),I11/G11,"n/a"))</f>
        <v>0.11841502891020539</v>
      </c>
      <c r="M11" s="21">
        <f>IF(E55=0,"n/a",E11/E55)</f>
        <v>1.2411257867724828</v>
      </c>
      <c r="N11" s="79"/>
      <c r="O11" s="21">
        <f>IF(G55=0,"n/a",G11/G55)</f>
        <v>1.0239916332627375</v>
      </c>
    </row>
    <row r="12" spans="1:15" x14ac:dyDescent="0.2">
      <c r="C12" s="69" t="s">
        <v>12</v>
      </c>
      <c r="E12" s="22">
        <v>3218902.3</v>
      </c>
      <c r="G12" s="22">
        <v>2878353.33</v>
      </c>
      <c r="H12" s="78"/>
      <c r="I12" s="22">
        <f>E12-G12</f>
        <v>340548.96999999974</v>
      </c>
      <c r="K12" s="23">
        <f>IF(G12=0,"n/a",IF(AND(I12/G12&lt;1,I12/G12&gt;-1),I12/G12,"n/a"))</f>
        <v>0.11831381729636359</v>
      </c>
      <c r="M12" s="24">
        <f>IF(E56=0,"n/a",E12/E56)</f>
        <v>1.1596246362328311</v>
      </c>
      <c r="N12" s="79"/>
      <c r="O12" s="24">
        <f>IF(G56=0,"n/a",G12/G56)</f>
        <v>0.95728795831020508</v>
      </c>
    </row>
    <row r="13" spans="1:15" ht="6.95" customHeight="1" x14ac:dyDescent="0.2">
      <c r="E13" s="20"/>
      <c r="G13" s="20"/>
      <c r="H13" s="78"/>
      <c r="I13" s="20"/>
      <c r="K13" s="25"/>
      <c r="M13" s="79"/>
      <c r="N13" s="79"/>
      <c r="O13" s="79"/>
    </row>
    <row r="14" spans="1:15" x14ac:dyDescent="0.2">
      <c r="C14" s="69" t="s">
        <v>13</v>
      </c>
      <c r="E14" s="20">
        <f>SUM(E10:E12)</f>
        <v>171318403.95000002</v>
      </c>
      <c r="G14" s="20">
        <f>SUM(G10:G12)</f>
        <v>159802277.18000001</v>
      </c>
      <c r="H14" s="78"/>
      <c r="I14" s="20">
        <f>E14-G14</f>
        <v>11516126.770000011</v>
      </c>
      <c r="K14" s="17">
        <f>IF(G14=0,"n/a",IF(AND(I14/G14&lt;1,I14/G14&gt;-1),I14/G14,"n/a"))</f>
        <v>7.2064847718210784E-2</v>
      </c>
      <c r="M14" s="21">
        <f>IF(E58=0,"n/a",E14/E58)</f>
        <v>1.3234473395111832</v>
      </c>
      <c r="N14" s="79"/>
      <c r="O14" s="21">
        <f>IF(G58=0,"n/a",G14/G58)</f>
        <v>1.1110070760895587</v>
      </c>
    </row>
    <row r="15" spans="1:15" ht="6.95" customHeight="1" x14ac:dyDescent="0.2">
      <c r="E15" s="20"/>
      <c r="G15" s="20"/>
      <c r="H15" s="78"/>
      <c r="I15" s="20"/>
      <c r="K15" s="25"/>
      <c r="M15" s="79"/>
      <c r="N15" s="79"/>
      <c r="O15" s="79"/>
    </row>
    <row r="16" spans="1:15" x14ac:dyDescent="0.2">
      <c r="B16" s="77" t="s">
        <v>14</v>
      </c>
      <c r="E16" s="20"/>
      <c r="G16" s="20"/>
      <c r="H16" s="78"/>
      <c r="I16" s="20"/>
      <c r="K16" s="25"/>
      <c r="M16" s="79"/>
      <c r="N16" s="79"/>
      <c r="O16" s="79"/>
    </row>
    <row r="17" spans="2:15" x14ac:dyDescent="0.2">
      <c r="C17" s="69" t="s">
        <v>15</v>
      </c>
      <c r="E17" s="20">
        <v>4896920.53</v>
      </c>
      <c r="G17" s="20">
        <v>3917719.57</v>
      </c>
      <c r="H17" s="78"/>
      <c r="I17" s="20">
        <f>E17-G17</f>
        <v>979200.96000000043</v>
      </c>
      <c r="K17" s="17">
        <f>IF(G17=0,"n/a",IF(AND(I17/G17&lt;1,I17/G17&gt;-1),I17/G17,"n/a"))</f>
        <v>0.24994156485784419</v>
      </c>
      <c r="M17" s="21">
        <f>IF(E61=0,"n/a",E17/E61)</f>
        <v>0.73557940248112241</v>
      </c>
      <c r="N17" s="79"/>
      <c r="O17" s="21">
        <f>IF(G61=0,"n/a",G17/G61)</f>
        <v>0.547569573079005</v>
      </c>
    </row>
    <row r="18" spans="2:15" x14ac:dyDescent="0.2">
      <c r="C18" s="69" t="s">
        <v>16</v>
      </c>
      <c r="E18" s="22">
        <v>308744.03999999998</v>
      </c>
      <c r="F18" s="80"/>
      <c r="G18" s="22">
        <v>114860</v>
      </c>
      <c r="H18" s="27"/>
      <c r="I18" s="22">
        <f>E18-G18</f>
        <v>193884.03999999998</v>
      </c>
      <c r="K18" s="23" t="str">
        <f>IF(G18=0,"n/a",IF(AND(I18/G18&lt;1,I18/G18&gt;-1),I18/G18,"n/a"))</f>
        <v>n/a</v>
      </c>
      <c r="M18" s="24">
        <f>IF(E62=0,"n/a",E18/E62)</f>
        <v>0.74598018251799447</v>
      </c>
      <c r="N18" s="79"/>
      <c r="O18" s="24">
        <f>IF(G62=0,"n/a",G18/G62)</f>
        <v>0.59473817746871227</v>
      </c>
    </row>
    <row r="19" spans="2:15" ht="6.95" customHeight="1" x14ac:dyDescent="0.2">
      <c r="E19" s="20"/>
      <c r="F19" s="82"/>
      <c r="G19" s="20"/>
      <c r="H19" s="81"/>
      <c r="I19" s="20"/>
      <c r="K19" s="25"/>
      <c r="M19" s="79"/>
      <c r="N19" s="79"/>
      <c r="O19" s="79"/>
    </row>
    <row r="20" spans="2:15" x14ac:dyDescent="0.2">
      <c r="C20" s="69" t="s">
        <v>17</v>
      </c>
      <c r="E20" s="22">
        <f>SUM(E17:E18)</f>
        <v>5205664.57</v>
      </c>
      <c r="F20" s="80"/>
      <c r="G20" s="22">
        <f>SUM(G17:G18)</f>
        <v>4032579.57</v>
      </c>
      <c r="H20" s="27"/>
      <c r="I20" s="22">
        <f>E20-G20</f>
        <v>1173085.0000000005</v>
      </c>
      <c r="K20" s="23">
        <f>IF(G20=0,"n/a",IF(AND(I20/G20&lt;1,I20/G20&gt;-1),I20/G20,"n/a"))</f>
        <v>0.29090188541524564</v>
      </c>
      <c r="M20" s="24">
        <f>IF(E64=0,"n/a",E20/E64)</f>
        <v>0.73618816773500495</v>
      </c>
      <c r="N20" s="79"/>
      <c r="O20" s="24">
        <f>IF(G64=0,"n/a",G20/G64)</f>
        <v>0.54880932433480722</v>
      </c>
    </row>
    <row r="21" spans="2:15" ht="6.95" customHeight="1" x14ac:dyDescent="0.2">
      <c r="E21" s="20"/>
      <c r="F21" s="82"/>
      <c r="G21" s="20"/>
      <c r="H21" s="81"/>
      <c r="I21" s="20"/>
      <c r="K21" s="25"/>
      <c r="M21" s="79"/>
      <c r="N21" s="79"/>
      <c r="O21" s="79"/>
    </row>
    <row r="22" spans="2:15" x14ac:dyDescent="0.2">
      <c r="C22" s="69" t="s">
        <v>18</v>
      </c>
      <c r="E22" s="20">
        <f>E14+E20</f>
        <v>176524068.52000001</v>
      </c>
      <c r="F22" s="82"/>
      <c r="G22" s="20">
        <f>G14+G20</f>
        <v>163834856.75</v>
      </c>
      <c r="H22" s="81"/>
      <c r="I22" s="20">
        <f>E22-G22</f>
        <v>12689211.770000011</v>
      </c>
      <c r="K22" s="17">
        <f>IF(G22=0,"n/a",IF(AND(I22/G22&lt;1,I22/G22&gt;-1),I22/G22,"n/a"))</f>
        <v>7.7451233649032447E-2</v>
      </c>
      <c r="M22" s="21">
        <f>IF(E66=0,"n/a",E22/E66)</f>
        <v>1.2930299587154837</v>
      </c>
      <c r="N22" s="79"/>
      <c r="O22" s="21">
        <f>IF(G66=0,"n/a",G22/G66)</f>
        <v>1.0836829363400888</v>
      </c>
    </row>
    <row r="23" spans="2:15" ht="6.95" customHeight="1" x14ac:dyDescent="0.2">
      <c r="E23" s="20"/>
      <c r="F23" s="82"/>
      <c r="G23" s="20"/>
      <c r="H23" s="81"/>
      <c r="I23" s="20"/>
      <c r="K23" s="25"/>
      <c r="M23" s="79"/>
      <c r="N23" s="79"/>
      <c r="O23" s="79"/>
    </row>
    <row r="24" spans="2:15" x14ac:dyDescent="0.2">
      <c r="B24" s="77" t="s">
        <v>19</v>
      </c>
      <c r="E24" s="20"/>
      <c r="F24" s="82"/>
      <c r="G24" s="20"/>
      <c r="H24" s="81"/>
      <c r="I24" s="20"/>
      <c r="K24" s="25"/>
      <c r="M24" s="79"/>
      <c r="N24" s="79"/>
      <c r="O24" s="79"/>
    </row>
    <row r="25" spans="2:15" x14ac:dyDescent="0.2">
      <c r="C25" s="69" t="s">
        <v>20</v>
      </c>
      <c r="E25" s="20">
        <v>734844.54</v>
      </c>
      <c r="F25" s="82"/>
      <c r="G25" s="20">
        <v>636964.62</v>
      </c>
      <c r="H25" s="81"/>
      <c r="I25" s="20">
        <f>E25-G25</f>
        <v>97879.920000000042</v>
      </c>
      <c r="K25" s="17">
        <f>IF(G25=0,"n/a",IF(AND(I25/G25&lt;1,I25/G25&gt;-1),I25/G25,"n/a"))</f>
        <v>0.15366618007763139</v>
      </c>
      <c r="M25" s="21">
        <f>IF(E69=0,"n/a",E25/E69)</f>
        <v>0.13581484243531491</v>
      </c>
      <c r="N25" s="79"/>
      <c r="O25" s="21">
        <f>IF(G69=0,"n/a",G25/G69)</f>
        <v>0.12484635792949729</v>
      </c>
    </row>
    <row r="26" spans="2:15" x14ac:dyDescent="0.2">
      <c r="C26" s="69" t="s">
        <v>21</v>
      </c>
      <c r="E26" s="22">
        <v>1179661.6499999999</v>
      </c>
      <c r="F26" s="80"/>
      <c r="G26" s="22">
        <v>1119513.99</v>
      </c>
      <c r="H26" s="27"/>
      <c r="I26" s="22">
        <f>E26-G26</f>
        <v>60147.659999999916</v>
      </c>
      <c r="K26" s="23">
        <f>IF(G26=0,"n/a",IF(AND(I26/G26&lt;1,I26/G26&gt;-1),I26/G26,"n/a"))</f>
        <v>5.3726581835748133E-2</v>
      </c>
      <c r="M26" s="24">
        <f>IF(E70=0,"n/a",E26/E70)</f>
        <v>7.8283660712614833E-2</v>
      </c>
      <c r="N26" s="79"/>
      <c r="O26" s="24">
        <f>IF(G70=0,"n/a",G26/G70)</f>
        <v>7.623187779137458E-2</v>
      </c>
    </row>
    <row r="27" spans="2:15" ht="6.95" customHeight="1" x14ac:dyDescent="0.2">
      <c r="E27" s="20"/>
      <c r="F27" s="82"/>
      <c r="G27" s="20"/>
      <c r="H27" s="81"/>
      <c r="I27" s="20"/>
      <c r="K27" s="25"/>
      <c r="M27" s="79"/>
      <c r="N27" s="79"/>
      <c r="O27" s="79"/>
    </row>
    <row r="28" spans="2:15" x14ac:dyDescent="0.2">
      <c r="C28" s="69" t="s">
        <v>22</v>
      </c>
      <c r="E28" s="22">
        <f>SUM(E25:E26)</f>
        <v>1914506.19</v>
      </c>
      <c r="F28" s="80"/>
      <c r="G28" s="22">
        <f>SUM(G25:G26)</f>
        <v>1756478.6099999999</v>
      </c>
      <c r="H28" s="27"/>
      <c r="I28" s="22">
        <f>E28-G28</f>
        <v>158027.58000000007</v>
      </c>
      <c r="K28" s="23">
        <f>IF(G28=0,"n/a",IF(AND(I28/G28&lt;1,I28/G28&gt;-1),I28/G28,"n/a"))</f>
        <v>8.9968405593051928E-2</v>
      </c>
      <c r="M28" s="24">
        <f>IF(E72=0,"n/a",E28/E72)</f>
        <v>9.3483112375517582E-2</v>
      </c>
      <c r="N28" s="79"/>
      <c r="O28" s="24">
        <f>IF(G72=0,"n/a",G28/G72)</f>
        <v>8.8766502040239378E-2</v>
      </c>
    </row>
    <row r="29" spans="2:15" ht="6.95" customHeight="1" x14ac:dyDescent="0.2">
      <c r="E29" s="20"/>
      <c r="F29" s="82"/>
      <c r="G29" s="20"/>
      <c r="H29" s="81"/>
      <c r="I29" s="20"/>
      <c r="K29" s="25"/>
      <c r="M29" s="79"/>
      <c r="N29" s="79"/>
      <c r="O29" s="79"/>
    </row>
    <row r="30" spans="2:15" x14ac:dyDescent="0.2">
      <c r="C30" s="69" t="s">
        <v>23</v>
      </c>
      <c r="E30" s="20">
        <f>E22+E28</f>
        <v>178438574.71000001</v>
      </c>
      <c r="F30" s="82"/>
      <c r="G30" s="20">
        <f>G22+G28</f>
        <v>165591335.36000001</v>
      </c>
      <c r="H30" s="81"/>
      <c r="I30" s="20">
        <f>E30-G30</f>
        <v>12847239.349999994</v>
      </c>
      <c r="K30" s="17">
        <f>IF(G30=0,"n/a",IF(AND(I30/G30&lt;1,I30/G30&gt;-1),I30/G30,"n/a"))</f>
        <v>7.7584007170844724E-2</v>
      </c>
      <c r="M30" s="18">
        <f>IF(E74=0,"n/a",E30/E74)</f>
        <v>1.1365557313637225</v>
      </c>
      <c r="N30" s="79"/>
      <c r="O30" s="18">
        <f>IF(G74=0,"n/a",G30/G74)</f>
        <v>0.96853454599579625</v>
      </c>
    </row>
    <row r="31" spans="2:15" ht="6.95" customHeight="1" x14ac:dyDescent="0.2">
      <c r="E31" s="20"/>
      <c r="F31" s="82"/>
      <c r="G31" s="20"/>
      <c r="H31" s="81"/>
      <c r="I31" s="20"/>
      <c r="K31" s="25"/>
      <c r="M31" s="83"/>
      <c r="N31" s="83"/>
      <c r="O31" s="83"/>
    </row>
    <row r="32" spans="2:15" x14ac:dyDescent="0.2">
      <c r="B32" s="69" t="s">
        <v>24</v>
      </c>
      <c r="E32" s="20">
        <v>2553429.91</v>
      </c>
      <c r="F32" s="82"/>
      <c r="G32" s="20">
        <v>-4680284.5199999996</v>
      </c>
      <c r="H32" s="81"/>
      <c r="I32" s="20">
        <f>E32-G32</f>
        <v>7233714.4299999997</v>
      </c>
      <c r="K32" s="17" t="str">
        <f>IF(G32=0,"n/a",IF(AND(I32/G32&lt;1,I32/G32&gt;-1),I32/G32,"n/a"))</f>
        <v>n/a</v>
      </c>
      <c r="M32" s="83"/>
      <c r="N32" s="83"/>
      <c r="O32" s="83"/>
    </row>
    <row r="33" spans="2:15" x14ac:dyDescent="0.2">
      <c r="B33" s="69" t="s">
        <v>25</v>
      </c>
      <c r="E33" s="22">
        <v>2324937.61</v>
      </c>
      <c r="F33" s="80"/>
      <c r="G33" s="22">
        <v>-40139.300000000003</v>
      </c>
      <c r="H33" s="27"/>
      <c r="I33" s="22">
        <f>E33-G33</f>
        <v>2365076.9099999997</v>
      </c>
      <c r="K33" s="23" t="str">
        <f>IF(G33=0,"n/a",IF(AND(I33/G33&lt;1,I33/G33&gt;-1),I33/G33,"n/a"))</f>
        <v>n/a</v>
      </c>
    </row>
    <row r="34" spans="2:15" ht="6.95" customHeight="1" x14ac:dyDescent="0.2">
      <c r="E34" s="30"/>
      <c r="F34" s="82"/>
      <c r="G34" s="30"/>
      <c r="H34" s="81"/>
      <c r="I34" s="30"/>
      <c r="K34" s="31"/>
      <c r="M34" s="83"/>
      <c r="N34" s="83"/>
      <c r="O34" s="83"/>
    </row>
    <row r="35" spans="2:15" ht="12.75" thickBot="1" x14ac:dyDescent="0.25">
      <c r="C35" s="69" t="s">
        <v>26</v>
      </c>
      <c r="E35" s="32">
        <f>SUM(E30:E33)</f>
        <v>183316942.23000002</v>
      </c>
      <c r="F35" s="82"/>
      <c r="G35" s="32">
        <f>SUM(G30:G33)</f>
        <v>160870911.53999999</v>
      </c>
      <c r="H35" s="81"/>
      <c r="I35" s="32">
        <f>E35-G35</f>
        <v>22446030.690000027</v>
      </c>
      <c r="K35" s="34">
        <f>IF(G35=0,"n/a",IF(AND(I35/G35&lt;1,I35/G35&gt;-1),I35/G35,"n/a"))</f>
        <v>0.13952821224873149</v>
      </c>
    </row>
    <row r="36" spans="2:15" ht="12.75" thickTop="1" x14ac:dyDescent="0.2">
      <c r="E36" s="30"/>
      <c r="G36" s="30"/>
      <c r="H36" s="78"/>
      <c r="I36" s="30"/>
    </row>
    <row r="37" spans="2:15" x14ac:dyDescent="0.2">
      <c r="C37" s="35" t="s">
        <v>36</v>
      </c>
      <c r="E37" s="14">
        <v>8480162.6999999993</v>
      </c>
      <c r="F37" s="84"/>
      <c r="G37" s="14">
        <v>8101900.04</v>
      </c>
      <c r="H37" s="78"/>
      <c r="I37" s="30"/>
    </row>
    <row r="38" spans="2:15" x14ac:dyDescent="0.2">
      <c r="C38" s="35" t="s">
        <v>37</v>
      </c>
      <c r="E38" s="14">
        <v>79378904.680000007</v>
      </c>
      <c r="G38" s="14">
        <v>68270556.099999994</v>
      </c>
      <c r="H38" s="78"/>
      <c r="I38" s="30"/>
    </row>
    <row r="39" spans="2:15" x14ac:dyDescent="0.2">
      <c r="C39" s="35" t="s">
        <v>38</v>
      </c>
      <c r="E39" s="14">
        <v>2094278.41</v>
      </c>
      <c r="G39" s="14">
        <v>189276.35</v>
      </c>
      <c r="H39" s="78"/>
      <c r="I39" s="30"/>
    </row>
    <row r="40" spans="2:15" x14ac:dyDescent="0.2">
      <c r="C40" s="35" t="s">
        <v>39</v>
      </c>
      <c r="E40" s="14">
        <v>3406598.9</v>
      </c>
      <c r="G40" s="14">
        <v>3772816.23</v>
      </c>
      <c r="H40" s="78"/>
      <c r="I40" s="30"/>
    </row>
    <row r="41" spans="2:15" x14ac:dyDescent="0.2">
      <c r="C41" s="35" t="s">
        <v>40</v>
      </c>
      <c r="E41" s="14">
        <v>3208290.17</v>
      </c>
      <c r="G41" s="14">
        <v>3028492.1</v>
      </c>
      <c r="H41" s="78"/>
      <c r="I41" s="30"/>
    </row>
    <row r="42" spans="2:15" x14ac:dyDescent="0.2">
      <c r="C42" s="35" t="s">
        <v>41</v>
      </c>
      <c r="E42" s="14">
        <v>388718.07</v>
      </c>
      <c r="G42" s="14">
        <v>497181.48</v>
      </c>
      <c r="H42" s="78"/>
      <c r="I42" s="30"/>
    </row>
    <row r="43" spans="2:15" x14ac:dyDescent="0.2">
      <c r="C43" s="35" t="s">
        <v>42</v>
      </c>
      <c r="E43" s="14">
        <v>3098173.4</v>
      </c>
      <c r="G43" s="14">
        <v>3388670.57</v>
      </c>
      <c r="H43" s="78"/>
      <c r="I43" s="30"/>
    </row>
    <row r="44" spans="2:15" x14ac:dyDescent="0.2">
      <c r="C44" s="35" t="s">
        <v>49</v>
      </c>
      <c r="E44" s="14">
        <v>343218.06</v>
      </c>
      <c r="G44" s="14">
        <v>0</v>
      </c>
      <c r="H44" s="78"/>
      <c r="I44" s="30"/>
    </row>
    <row r="45" spans="2:15" x14ac:dyDescent="0.2">
      <c r="C45" s="35" t="s">
        <v>50</v>
      </c>
      <c r="E45" s="14">
        <v>-183606.57</v>
      </c>
      <c r="G45" s="14">
        <v>0</v>
      </c>
      <c r="H45" s="78"/>
      <c r="I45" s="30"/>
    </row>
    <row r="46" spans="2:15" x14ac:dyDescent="0.2">
      <c r="C46" s="35" t="s">
        <v>51</v>
      </c>
      <c r="E46" s="14">
        <v>5256982.53</v>
      </c>
      <c r="G46" s="14">
        <v>0</v>
      </c>
      <c r="H46" s="78"/>
      <c r="I46" s="30"/>
    </row>
    <row r="47" spans="2:15" x14ac:dyDescent="0.2">
      <c r="C47" s="35" t="s">
        <v>43</v>
      </c>
      <c r="E47" s="14">
        <v>2383794.6</v>
      </c>
      <c r="G47" s="14">
        <v>3788808.69</v>
      </c>
      <c r="H47" s="78"/>
      <c r="I47" s="30"/>
    </row>
    <row r="48" spans="2:15" x14ac:dyDescent="0.2">
      <c r="C48" s="35" t="s">
        <v>44</v>
      </c>
      <c r="E48" s="14">
        <v>670143.4</v>
      </c>
      <c r="G48" s="14">
        <v>3364617.09</v>
      </c>
      <c r="H48" s="78"/>
      <c r="I48" s="30"/>
    </row>
    <row r="49" spans="1:15" x14ac:dyDescent="0.2">
      <c r="C49" s="35" t="s">
        <v>45</v>
      </c>
      <c r="E49" s="14">
        <v>1111.5899999999999</v>
      </c>
      <c r="G49" s="14">
        <v>464569.41</v>
      </c>
      <c r="H49" s="78"/>
      <c r="I49" s="30"/>
    </row>
    <row r="50" spans="1:15" x14ac:dyDescent="0.2">
      <c r="C50" s="35" t="s">
        <v>46</v>
      </c>
      <c r="E50" s="14">
        <v>-179764.28</v>
      </c>
      <c r="G50" s="14">
        <v>-199453.8</v>
      </c>
      <c r="H50" s="78"/>
      <c r="I50" s="30"/>
    </row>
    <row r="51" spans="1:15" x14ac:dyDescent="0.2">
      <c r="E51" s="36"/>
      <c r="G51" s="78"/>
      <c r="H51" s="78"/>
      <c r="I51" s="78"/>
    </row>
    <row r="52" spans="1:15" ht="12.75" x14ac:dyDescent="0.2">
      <c r="A52" s="67" t="s">
        <v>27</v>
      </c>
      <c r="E52" s="36"/>
      <c r="G52" s="78"/>
      <c r="H52" s="78"/>
      <c r="I52" s="78"/>
    </row>
    <row r="53" spans="1:15" x14ac:dyDescent="0.2">
      <c r="B53" s="77" t="s">
        <v>28</v>
      </c>
      <c r="E53" s="36"/>
      <c r="G53" s="78"/>
      <c r="H53" s="78"/>
      <c r="I53" s="78"/>
    </row>
    <row r="54" spans="1:15" x14ac:dyDescent="0.2">
      <c r="C54" s="69" t="s">
        <v>10</v>
      </c>
      <c r="E54" s="36">
        <v>88232193</v>
      </c>
      <c r="G54" s="36">
        <v>99169966</v>
      </c>
      <c r="H54" s="37"/>
      <c r="I54" s="36">
        <f>E54-G54</f>
        <v>-10937773</v>
      </c>
      <c r="K54" s="17">
        <f>IF(G54=0,"n/a",IF(AND(I54/G54&lt;1,I54/G54&gt;-1),I54/G54,"n/a"))</f>
        <v>-0.11029320106855739</v>
      </c>
    </row>
    <row r="55" spans="1:15" x14ac:dyDescent="0.2">
      <c r="C55" s="69" t="s">
        <v>11</v>
      </c>
      <c r="E55" s="36">
        <v>38440592</v>
      </c>
      <c r="G55" s="36">
        <v>41658772</v>
      </c>
      <c r="H55" s="37"/>
      <c r="I55" s="36">
        <f>E55-G55</f>
        <v>-3218180</v>
      </c>
      <c r="K55" s="17">
        <f>IF(G55=0,"n/a",IF(AND(I55/G55&lt;1,I55/G55&gt;-1),I55/G55,"n/a"))</f>
        <v>-7.7250956893304482E-2</v>
      </c>
    </row>
    <row r="56" spans="1:15" x14ac:dyDescent="0.2">
      <c r="C56" s="69" t="s">
        <v>12</v>
      </c>
      <c r="E56" s="38">
        <v>2775814</v>
      </c>
      <c r="G56" s="36">
        <v>3006779</v>
      </c>
      <c r="H56" s="37"/>
      <c r="I56" s="38">
        <f>E56-G56</f>
        <v>-230965</v>
      </c>
      <c r="K56" s="23">
        <f>IF(G56=0,"n/a",IF(AND(I56/G56&lt;1,I56/G56&gt;-1),I56/G56,"n/a"))</f>
        <v>-7.6814757586107923E-2</v>
      </c>
    </row>
    <row r="57" spans="1:15" ht="6.95" customHeight="1" x14ac:dyDescent="0.2">
      <c r="E57" s="36"/>
      <c r="G57" s="36"/>
      <c r="H57" s="78"/>
      <c r="I57" s="36"/>
      <c r="K57" s="25"/>
      <c r="M57" s="83"/>
      <c r="N57" s="83"/>
      <c r="O57" s="83"/>
    </row>
    <row r="58" spans="1:15" x14ac:dyDescent="0.2">
      <c r="C58" s="69" t="s">
        <v>13</v>
      </c>
      <c r="E58" s="36">
        <f>SUM(E54:E56)</f>
        <v>129448599</v>
      </c>
      <c r="G58" s="36">
        <f>SUM(G54:G56)</f>
        <v>143835517</v>
      </c>
      <c r="H58" s="37"/>
      <c r="I58" s="36">
        <f>E58-G58</f>
        <v>-14386918</v>
      </c>
      <c r="K58" s="17">
        <f>IF(G58=0,"n/a",IF(AND(I58/G58&lt;1,I58/G58&gt;-1),I58/G58,"n/a"))</f>
        <v>-0.10002340381617984</v>
      </c>
    </row>
    <row r="59" spans="1:15" ht="6.95" customHeight="1" x14ac:dyDescent="0.2">
      <c r="E59" s="36"/>
      <c r="G59" s="36"/>
      <c r="H59" s="78"/>
      <c r="I59" s="36"/>
      <c r="K59" s="25"/>
      <c r="M59" s="83"/>
      <c r="N59" s="83"/>
      <c r="O59" s="83"/>
    </row>
    <row r="60" spans="1:15" x14ac:dyDescent="0.2">
      <c r="B60" s="77" t="s">
        <v>29</v>
      </c>
      <c r="E60" s="36"/>
      <c r="G60" s="36"/>
      <c r="H60" s="37"/>
      <c r="I60" s="36"/>
      <c r="K60" s="25"/>
    </row>
    <row r="61" spans="1:15" x14ac:dyDescent="0.2">
      <c r="C61" s="69" t="s">
        <v>15</v>
      </c>
      <c r="E61" s="36">
        <v>6657229</v>
      </c>
      <c r="G61" s="36">
        <v>7154743</v>
      </c>
      <c r="H61" s="37"/>
      <c r="I61" s="36">
        <f>E61-G61</f>
        <v>-497514</v>
      </c>
      <c r="K61" s="17">
        <f>IF(G61=0,"n/a",IF(AND(I61/G61&lt;1,I61/G61&gt;-1),I61/G61,"n/a"))</f>
        <v>-6.9536250288794441E-2</v>
      </c>
    </row>
    <row r="62" spans="1:15" x14ac:dyDescent="0.2">
      <c r="C62" s="69" t="s">
        <v>16</v>
      </c>
      <c r="E62" s="38">
        <v>413877</v>
      </c>
      <c r="G62" s="38">
        <v>193127</v>
      </c>
      <c r="H62" s="37"/>
      <c r="I62" s="38">
        <f>E62-G62</f>
        <v>220750</v>
      </c>
      <c r="K62" s="23" t="str">
        <f>IF(G62=0,"n/a",IF(AND(I62/G62&lt;1,I62/G62&gt;-1),I62/G62,"n/a"))</f>
        <v>n/a</v>
      </c>
    </row>
    <row r="63" spans="1:15" ht="6.95" customHeight="1" x14ac:dyDescent="0.2">
      <c r="E63" s="36"/>
      <c r="G63" s="36"/>
      <c r="H63" s="78"/>
      <c r="I63" s="36"/>
      <c r="K63" s="25"/>
      <c r="M63" s="83"/>
      <c r="N63" s="83"/>
      <c r="O63" s="83"/>
    </row>
    <row r="64" spans="1:15" x14ac:dyDescent="0.2">
      <c r="C64" s="69" t="s">
        <v>17</v>
      </c>
      <c r="E64" s="38">
        <f>SUM(E61:E62)</f>
        <v>7071106</v>
      </c>
      <c r="G64" s="38">
        <f>SUM(G61:G62)</f>
        <v>7347870</v>
      </c>
      <c r="H64" s="37"/>
      <c r="I64" s="38">
        <f>E64-G64</f>
        <v>-276764</v>
      </c>
      <c r="K64" s="23">
        <f>IF(G64=0,"n/a",IF(AND(I64/G64&lt;1,I64/G64&gt;-1),I64/G64,"n/a"))</f>
        <v>-3.7665881405087462E-2</v>
      </c>
    </row>
    <row r="65" spans="1:15" ht="6.95" customHeight="1" x14ac:dyDescent="0.2">
      <c r="E65" s="36"/>
      <c r="G65" s="36"/>
      <c r="H65" s="78"/>
      <c r="I65" s="36"/>
      <c r="K65" s="25"/>
      <c r="M65" s="83"/>
      <c r="N65" s="83"/>
      <c r="O65" s="83"/>
    </row>
    <row r="66" spans="1:15" x14ac:dyDescent="0.2">
      <c r="C66" s="69" t="s">
        <v>30</v>
      </c>
      <c r="E66" s="36">
        <f>E58+E64</f>
        <v>136519705</v>
      </c>
      <c r="G66" s="36">
        <f>G58+G64</f>
        <v>151183387</v>
      </c>
      <c r="H66" s="37"/>
      <c r="I66" s="36">
        <f>E66-G66</f>
        <v>-14663682</v>
      </c>
      <c r="K66" s="17">
        <f>IF(G66=0,"n/a",IF(AND(I66/G66&lt;1,I66/G66&gt;-1),I66/G66,"n/a"))</f>
        <v>-9.6992680816179885E-2</v>
      </c>
    </row>
    <row r="67" spans="1:15" ht="6.95" customHeight="1" x14ac:dyDescent="0.2">
      <c r="E67" s="36"/>
      <c r="G67" s="36"/>
      <c r="H67" s="78"/>
      <c r="I67" s="36"/>
      <c r="K67" s="25"/>
      <c r="M67" s="83"/>
      <c r="N67" s="83"/>
      <c r="O67" s="83"/>
    </row>
    <row r="68" spans="1:15" x14ac:dyDescent="0.2">
      <c r="B68" s="77" t="s">
        <v>31</v>
      </c>
      <c r="E68" s="36"/>
      <c r="G68" s="36"/>
      <c r="H68" s="37"/>
      <c r="I68" s="36"/>
      <c r="K68" s="25"/>
    </row>
    <row r="69" spans="1:15" x14ac:dyDescent="0.2">
      <c r="C69" s="69" t="s">
        <v>20</v>
      </c>
      <c r="E69" s="36">
        <v>5410635</v>
      </c>
      <c r="G69" s="36">
        <v>5101988</v>
      </c>
      <c r="H69" s="37"/>
      <c r="I69" s="36">
        <f>E69-G69</f>
        <v>308647</v>
      </c>
      <c r="K69" s="17">
        <f>IF(G69=0,"n/a",IF(AND(I69/G69&lt;1,I69/G69&gt;-1),I69/G69,"n/a"))</f>
        <v>6.0495438248776755E-2</v>
      </c>
    </row>
    <row r="70" spans="1:15" x14ac:dyDescent="0.2">
      <c r="C70" s="69" t="s">
        <v>21</v>
      </c>
      <c r="E70" s="38">
        <v>15069066</v>
      </c>
      <c r="G70" s="38">
        <v>14685641</v>
      </c>
      <c r="H70" s="37"/>
      <c r="I70" s="38">
        <f>E70-G70</f>
        <v>383425</v>
      </c>
      <c r="K70" s="23">
        <f>IF(G70=0,"n/a",IF(AND(I70/G70&lt;1,I70/G70&gt;-1),I70/G70,"n/a"))</f>
        <v>2.6108836515886504E-2</v>
      </c>
    </row>
    <row r="71" spans="1:15" ht="6.95" customHeight="1" x14ac:dyDescent="0.2">
      <c r="E71" s="36"/>
      <c r="G71" s="36"/>
      <c r="H71" s="78"/>
      <c r="I71" s="36"/>
      <c r="K71" s="25"/>
      <c r="M71" s="83"/>
      <c r="N71" s="83"/>
      <c r="O71" s="83"/>
    </row>
    <row r="72" spans="1:15" x14ac:dyDescent="0.2">
      <c r="C72" s="69" t="s">
        <v>22</v>
      </c>
      <c r="E72" s="38">
        <f>SUM(E69:E70)</f>
        <v>20479701</v>
      </c>
      <c r="G72" s="38">
        <f>SUM(G69:G70)</f>
        <v>19787629</v>
      </c>
      <c r="H72" s="37"/>
      <c r="I72" s="38">
        <f>E72-G72</f>
        <v>692072</v>
      </c>
      <c r="K72" s="23">
        <f>IF(G72=0,"n/a",IF(AND(I72/G72&lt;1,I72/G72&gt;-1),I72/G72,"n/a"))</f>
        <v>3.4974983612235708E-2</v>
      </c>
    </row>
    <row r="73" spans="1:15" ht="6.95" customHeight="1" x14ac:dyDescent="0.2">
      <c r="E73" s="36"/>
      <c r="G73" s="36"/>
      <c r="H73" s="78"/>
      <c r="I73" s="36"/>
      <c r="K73" s="25"/>
      <c r="M73" s="83"/>
      <c r="N73" s="83"/>
      <c r="O73" s="83"/>
    </row>
    <row r="74" spans="1:15" ht="12.75" thickBot="1" x14ac:dyDescent="0.25">
      <c r="C74" s="69" t="s">
        <v>32</v>
      </c>
      <c r="E74" s="39">
        <f>E66+E72</f>
        <v>156999406</v>
      </c>
      <c r="G74" s="39">
        <f>G66+G72</f>
        <v>170971016</v>
      </c>
      <c r="H74" s="37"/>
      <c r="I74" s="39">
        <f>E74-G74</f>
        <v>-13971610</v>
      </c>
      <c r="K74" s="34">
        <f>IF(G74=0,"n/a",IF(AND(I74/G74&lt;1,I74/G74&gt;-1),I74/G74,"n/a"))</f>
        <v>-8.1719172798271261E-2</v>
      </c>
    </row>
    <row r="75" spans="1:15" ht="12.75" thickTop="1" x14ac:dyDescent="0.2"/>
    <row r="76" spans="1:15" ht="12.75" customHeight="1" x14ac:dyDescent="0.2">
      <c r="A76" s="69" t="s">
        <v>3</v>
      </c>
      <c r="C76" s="40" t="s">
        <v>33</v>
      </c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</row>
    <row r="77" spans="1:15" x14ac:dyDescent="0.2">
      <c r="A77" s="69" t="s">
        <v>3</v>
      </c>
    </row>
    <row r="78" spans="1:15" x14ac:dyDescent="0.2">
      <c r="A78" s="69" t="s">
        <v>3</v>
      </c>
    </row>
    <row r="79" spans="1:15" x14ac:dyDescent="0.2">
      <c r="A79" s="69" t="s">
        <v>3</v>
      </c>
    </row>
    <row r="80" spans="1:15" x14ac:dyDescent="0.2">
      <c r="A80" s="69" t="s">
        <v>3</v>
      </c>
    </row>
    <row r="81" spans="1:1" x14ac:dyDescent="0.2">
      <c r="A81" s="69" t="s">
        <v>3</v>
      </c>
    </row>
    <row r="82" spans="1:1" x14ac:dyDescent="0.2">
      <c r="A82" s="69" t="s">
        <v>3</v>
      </c>
    </row>
    <row r="83" spans="1:1" x14ac:dyDescent="0.2">
      <c r="A83" s="69" t="s">
        <v>3</v>
      </c>
    </row>
    <row r="84" spans="1:1" x14ac:dyDescent="0.2">
      <c r="A84" s="69" t="s">
        <v>3</v>
      </c>
    </row>
    <row r="85" spans="1:1" x14ac:dyDescent="0.2">
      <c r="A85" s="69" t="s">
        <v>3</v>
      </c>
    </row>
    <row r="86" spans="1:1" x14ac:dyDescent="0.2">
      <c r="A86" s="69" t="s">
        <v>3</v>
      </c>
    </row>
    <row r="87" spans="1:1" x14ac:dyDescent="0.2">
      <c r="A87" s="69" t="s">
        <v>3</v>
      </c>
    </row>
    <row r="88" spans="1:1" x14ac:dyDescent="0.2">
      <c r="A88" s="69" t="s">
        <v>3</v>
      </c>
    </row>
    <row r="89" spans="1:1" x14ac:dyDescent="0.2">
      <c r="A89" s="69" t="s">
        <v>3</v>
      </c>
    </row>
    <row r="90" spans="1:1" x14ac:dyDescent="0.2">
      <c r="A90" s="69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zoomScaleNormal="100" zoomScaleSheetLayoutView="100" workbookViewId="0">
      <pane xSplit="4" ySplit="8" topLeftCell="E9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0.5703125" style="6" customWidth="1"/>
    <col min="14" max="14" width="0.85546875" style="6" customWidth="1"/>
    <col min="15" max="15" width="10.5703125" style="6" customWidth="1"/>
    <col min="16" max="16384" width="9.140625" style="5"/>
  </cols>
  <sheetData>
    <row r="1" spans="1:15" s="1" customFormat="1" ht="15" x14ac:dyDescent="0.25">
      <c r="E1" s="111" t="s">
        <v>0</v>
      </c>
      <c r="F1" s="111"/>
      <c r="G1" s="111"/>
      <c r="H1" s="111"/>
      <c r="I1" s="111"/>
      <c r="J1" s="111"/>
      <c r="K1" s="111"/>
      <c r="M1" s="2"/>
      <c r="N1" s="2"/>
      <c r="O1" s="2"/>
    </row>
    <row r="2" spans="1:15" s="1" customFormat="1" ht="15" x14ac:dyDescent="0.25">
      <c r="E2" s="111" t="s">
        <v>1</v>
      </c>
      <c r="F2" s="111"/>
      <c r="G2" s="111"/>
      <c r="H2" s="111"/>
      <c r="I2" s="111"/>
      <c r="J2" s="111"/>
      <c r="K2" s="111"/>
      <c r="M2" s="2"/>
      <c r="N2" s="2"/>
      <c r="O2" s="2"/>
    </row>
    <row r="3" spans="1:15" s="1" customFormat="1" ht="15" x14ac:dyDescent="0.25">
      <c r="E3" s="111" t="s">
        <v>47</v>
      </c>
      <c r="F3" s="111"/>
      <c r="G3" s="111"/>
      <c r="H3" s="111"/>
      <c r="I3" s="111"/>
      <c r="J3" s="111"/>
      <c r="K3" s="111"/>
      <c r="M3" s="2"/>
      <c r="N3" s="2"/>
      <c r="O3" s="2"/>
    </row>
    <row r="4" spans="1:15" s="3" customFormat="1" ht="12.75" x14ac:dyDescent="0.2">
      <c r="E4" s="112" t="s">
        <v>2</v>
      </c>
      <c r="F4" s="112"/>
      <c r="G4" s="112"/>
      <c r="H4" s="112"/>
      <c r="I4" s="112"/>
      <c r="J4" s="112"/>
      <c r="K4" s="112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113" t="s">
        <v>48</v>
      </c>
      <c r="J6" s="113"/>
      <c r="K6" s="113"/>
      <c r="M6" s="110" t="s">
        <v>4</v>
      </c>
      <c r="N6" s="110"/>
      <c r="O6" s="110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2022</v>
      </c>
      <c r="G8" s="11">
        <f>E8-1</f>
        <v>2021</v>
      </c>
      <c r="I8" s="11" t="s">
        <v>7</v>
      </c>
      <c r="K8" s="12" t="s">
        <v>8</v>
      </c>
      <c r="M8" s="12">
        <f>E8</f>
        <v>2022</v>
      </c>
      <c r="N8" s="10"/>
      <c r="O8" s="12">
        <f>G8</f>
        <v>2021</v>
      </c>
    </row>
    <row r="9" spans="1:15" x14ac:dyDescent="0.2">
      <c r="B9" s="13" t="s">
        <v>9</v>
      </c>
    </row>
    <row r="10" spans="1:15" x14ac:dyDescent="0.2">
      <c r="C10" s="5" t="s">
        <v>10</v>
      </c>
      <c r="E10" s="14">
        <v>117695353.16</v>
      </c>
      <c r="F10" s="15"/>
      <c r="G10" s="14">
        <v>95523590.569999993</v>
      </c>
      <c r="H10" s="16"/>
      <c r="I10" s="14">
        <f>E10-G10</f>
        <v>22171762.590000004</v>
      </c>
      <c r="K10" s="17">
        <f>IF(G10=0,"n/a",IF(AND(I10/G10&lt;1,I10/G10&gt;-1),I10/G10,"n/a"))</f>
        <v>0.23210771766114116</v>
      </c>
      <c r="M10" s="18">
        <f>IF(E54=0,"n/a",E10/E54)</f>
        <v>1.3773170650903732</v>
      </c>
      <c r="N10" s="19"/>
      <c r="O10" s="18">
        <f>IF(G54=0,"n/a",G10/G54)</f>
        <v>1.1737863422485109</v>
      </c>
    </row>
    <row r="11" spans="1:15" x14ac:dyDescent="0.2">
      <c r="C11" s="5" t="s">
        <v>11</v>
      </c>
      <c r="E11" s="20">
        <v>47091505.020000003</v>
      </c>
      <c r="F11" s="16"/>
      <c r="G11" s="20">
        <v>36370111.060000002</v>
      </c>
      <c r="H11" s="16"/>
      <c r="I11" s="20">
        <f>E11-G11</f>
        <v>10721393.960000001</v>
      </c>
      <c r="K11" s="17">
        <f>IF(G11=0,"n/a",IF(AND(I11/G11&lt;1,I11/G11&gt;-1),I11/G11,"n/a"))</f>
        <v>0.29478584605674835</v>
      </c>
      <c r="M11" s="21">
        <f>IF(E55=0,"n/a",E11/E55)</f>
        <v>1.2364583068634949</v>
      </c>
      <c r="N11" s="19"/>
      <c r="O11" s="21">
        <f>IF(G55=0,"n/a",G11/G55)</f>
        <v>1.0333365531361798</v>
      </c>
    </row>
    <row r="12" spans="1:15" x14ac:dyDescent="0.2">
      <c r="C12" s="5" t="s">
        <v>12</v>
      </c>
      <c r="E12" s="22">
        <v>3339055.96</v>
      </c>
      <c r="F12" s="16"/>
      <c r="G12" s="22">
        <v>2582179.2599999998</v>
      </c>
      <c r="H12" s="16"/>
      <c r="I12" s="22">
        <f>E12-G12</f>
        <v>756876.70000000019</v>
      </c>
      <c r="K12" s="23">
        <f>IF(G12=0,"n/a",IF(AND(I12/G12&lt;1,I12/G12&gt;-1),I12/G12,"n/a"))</f>
        <v>0.29311547487218231</v>
      </c>
      <c r="M12" s="24">
        <f>IF(E56=0,"n/a",E12/E56)</f>
        <v>1.1502269619153456</v>
      </c>
      <c r="N12" s="19"/>
      <c r="O12" s="24">
        <f>IF(G56=0,"n/a",G12/G56)</f>
        <v>0.96245467048838751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13</v>
      </c>
      <c r="E14" s="20">
        <f>SUM(E10:E12)</f>
        <v>168125914.14000002</v>
      </c>
      <c r="F14" s="16"/>
      <c r="G14" s="20">
        <f>SUM(G10:G12)</f>
        <v>134475880.88999999</v>
      </c>
      <c r="H14" s="16"/>
      <c r="I14" s="20">
        <f>E14-G14</f>
        <v>33650033.25000003</v>
      </c>
      <c r="K14" s="17">
        <f>IF(G14=0,"n/a",IF(AND(I14/G14&lt;1,I14/G14&gt;-1),I14/G14,"n/a"))</f>
        <v>0.25023099330002113</v>
      </c>
      <c r="M14" s="21">
        <f>IF(E58=0,"n/a",E14/E58)</f>
        <v>1.3296748221088643</v>
      </c>
      <c r="N14" s="19"/>
      <c r="O14" s="21">
        <f>IF(G58=0,"n/a",G14/G58)</f>
        <v>1.1275818815921759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14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15</v>
      </c>
      <c r="E17" s="20">
        <v>4879109</v>
      </c>
      <c r="F17" s="16"/>
      <c r="G17" s="20">
        <v>2524302.3199999998</v>
      </c>
      <c r="H17" s="16"/>
      <c r="I17" s="20">
        <f>E17-G17</f>
        <v>2354806.6800000002</v>
      </c>
      <c r="K17" s="17">
        <f>IF(G17=0,"n/a",IF(AND(I17/G17&lt;1,I17/G17&gt;-1),I17/G17,"n/a"))</f>
        <v>0.9328544609506203</v>
      </c>
      <c r="M17" s="21">
        <f>IF(E61=0,"n/a",E17/E61)</f>
        <v>0.72700472400960303</v>
      </c>
      <c r="N17" s="19"/>
      <c r="O17" s="21">
        <f>IF(G61=0,"n/a",G17/G61)</f>
        <v>0.55726376523902954</v>
      </c>
    </row>
    <row r="18" spans="2:15" x14ac:dyDescent="0.2">
      <c r="C18" s="5" t="s">
        <v>16</v>
      </c>
      <c r="E18" s="22">
        <v>412463.46</v>
      </c>
      <c r="F18" s="26"/>
      <c r="G18" s="22">
        <v>20783.490000000002</v>
      </c>
      <c r="H18" s="27"/>
      <c r="I18" s="22">
        <f>E18-G18</f>
        <v>391679.97000000003</v>
      </c>
      <c r="K18" s="23" t="str">
        <f>IF(G18=0,"n/a",IF(AND(I18/G18&lt;1,I18/G18&gt;-1),I18/G18,"n/a"))</f>
        <v>n/a</v>
      </c>
      <c r="M18" s="24">
        <f>IF(E62=0,"n/a",E18/E62)</f>
        <v>0.73437810024036321</v>
      </c>
      <c r="N18" s="19"/>
      <c r="O18" s="24">
        <f>IF(G62=0,"n/a",G18/G62)</f>
        <v>0.87642278822636421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17</v>
      </c>
      <c r="E20" s="22">
        <f>SUM(E17:E18)</f>
        <v>5291572.46</v>
      </c>
      <c r="F20" s="26"/>
      <c r="G20" s="22">
        <f>SUM(G17:G18)</f>
        <v>2545085.81</v>
      </c>
      <c r="H20" s="27"/>
      <c r="I20" s="22">
        <f>E20-G20</f>
        <v>2746486.65</v>
      </c>
      <c r="K20" s="23" t="str">
        <f>IF(G20=0,"n/a",IF(AND(I20/G20&lt;1,I20/G20&gt;-1),I20/G20,"n/a"))</f>
        <v>n/a</v>
      </c>
      <c r="M20" s="24">
        <f>IF(E64=0,"n/a",E20/E64)</f>
        <v>0.72757413344721733</v>
      </c>
      <c r="N20" s="19"/>
      <c r="O20" s="24">
        <f>IF(G64=0,"n/a",G20/G64)</f>
        <v>0.55892589046300345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18</v>
      </c>
      <c r="E22" s="20">
        <f>E14+E20</f>
        <v>173417486.60000002</v>
      </c>
      <c r="F22" s="28"/>
      <c r="G22" s="20">
        <f>G14+G20</f>
        <v>137020966.69999999</v>
      </c>
      <c r="H22" s="28"/>
      <c r="I22" s="20">
        <f>E22-G22</f>
        <v>36396519.900000036</v>
      </c>
      <c r="K22" s="17">
        <f>IF(G22=0,"n/a",IF(AND(I22/G22&lt;1,I22/G22&gt;-1),I22/G22,"n/a"))</f>
        <v>0.26562737642691031</v>
      </c>
      <c r="M22" s="21">
        <f>IF(E66=0,"n/a",E22/E66)</f>
        <v>1.2969257612691374</v>
      </c>
      <c r="N22" s="19"/>
      <c r="O22" s="21">
        <f>IF(G66=0,"n/a",G22/G66)</f>
        <v>1.1066683071388816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19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20</v>
      </c>
      <c r="E25" s="20">
        <v>697074.82</v>
      </c>
      <c r="F25" s="28"/>
      <c r="G25" s="20">
        <v>793198.7</v>
      </c>
      <c r="H25" s="28"/>
      <c r="I25" s="20">
        <f>E25-G25</f>
        <v>-96123.88</v>
      </c>
      <c r="K25" s="17">
        <f>IF(G25=0,"n/a",IF(AND(I25/G25&lt;1,I25/G25&gt;-1),I25/G25,"n/a"))</f>
        <v>-0.12118512044964271</v>
      </c>
      <c r="M25" s="21">
        <f>IF(E69=0,"n/a",E25/E69)</f>
        <v>0.17129094046816626</v>
      </c>
      <c r="N25" s="19"/>
      <c r="O25" s="21">
        <f>IF(G69=0,"n/a",G25/G69)</f>
        <v>0.15780871928424914</v>
      </c>
    </row>
    <row r="26" spans="2:15" x14ac:dyDescent="0.2">
      <c r="C26" s="5" t="s">
        <v>21</v>
      </c>
      <c r="E26" s="22">
        <v>878305.59</v>
      </c>
      <c r="F26" s="26"/>
      <c r="G26" s="22">
        <v>1285615.94</v>
      </c>
      <c r="H26" s="27"/>
      <c r="I26" s="22">
        <f>E26-G26</f>
        <v>-407310.35</v>
      </c>
      <c r="K26" s="23">
        <f>IF(G26=0,"n/a",IF(AND(I26/G26&lt;1,I26/G26&gt;-1),I26/G26,"n/a"))</f>
        <v>-0.31682117289242695</v>
      </c>
      <c r="M26" s="24">
        <f>IF(E70=0,"n/a",E26/E70)</f>
        <v>0.10019907237445991</v>
      </c>
      <c r="N26" s="19"/>
      <c r="O26" s="24">
        <f>IF(G70=0,"n/a",G26/G70)</f>
        <v>0.10633863721314833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22</v>
      </c>
      <c r="E28" s="22">
        <f>SUM(E25:E26)</f>
        <v>1575380.41</v>
      </c>
      <c r="F28" s="26"/>
      <c r="G28" s="22">
        <f>SUM(G25:G26)</f>
        <v>2078814.64</v>
      </c>
      <c r="H28" s="27"/>
      <c r="I28" s="22">
        <f>E28-G28</f>
        <v>-503434.23</v>
      </c>
      <c r="K28" s="23">
        <f>IF(G28=0,"n/a",IF(AND(I28/G28&lt;1,I28/G28&gt;-1),I28/G28,"n/a"))</f>
        <v>-0.24217369856506302</v>
      </c>
      <c r="M28" s="24">
        <f>IF(E72=0,"n/a",E28/E72)</f>
        <v>0.12273960718630092</v>
      </c>
      <c r="N28" s="19"/>
      <c r="O28" s="24">
        <f>IF(G72=0,"n/a",G28/G72)</f>
        <v>0.12145333774943315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23</v>
      </c>
      <c r="E30" s="20">
        <f>E22+E28</f>
        <v>174992867.01000002</v>
      </c>
      <c r="F30" s="28"/>
      <c r="G30" s="20">
        <f>G22+G28</f>
        <v>139099781.33999997</v>
      </c>
      <c r="H30" s="28"/>
      <c r="I30" s="20">
        <f>E30-G30</f>
        <v>35893085.670000046</v>
      </c>
      <c r="K30" s="17">
        <f>IF(G30=0,"n/a",IF(AND(I30/G30&lt;1,I30/G30&gt;-1),I30/G30,"n/a"))</f>
        <v>0.25803840469214684</v>
      </c>
      <c r="M30" s="18">
        <f>IF(E74=0,"n/a",E30/E74)</f>
        <v>1.1940877732048569</v>
      </c>
      <c r="N30" s="19"/>
      <c r="O30" s="18">
        <f>IF(G74=0,"n/a",G30/G74)</f>
        <v>0.98701256414332239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24</v>
      </c>
      <c r="E32" s="20">
        <v>-3922050.76</v>
      </c>
      <c r="F32" s="28"/>
      <c r="G32" s="20">
        <v>-1589100.71</v>
      </c>
      <c r="H32" s="28"/>
      <c r="I32" s="20">
        <f>E32-G32</f>
        <v>-2332950.0499999998</v>
      </c>
      <c r="K32" s="17" t="str">
        <f>IF(G32=0,"n/a",IF(AND(I32/G32&lt;1,I32/G32&gt;-1),I32/G32,"n/a"))</f>
        <v>n/a</v>
      </c>
      <c r="M32" s="29"/>
      <c r="N32" s="29"/>
      <c r="O32" s="29"/>
    </row>
    <row r="33" spans="2:15" x14ac:dyDescent="0.2">
      <c r="B33" s="5" t="s">
        <v>25</v>
      </c>
      <c r="E33" s="22">
        <v>1909599.19</v>
      </c>
      <c r="F33" s="26"/>
      <c r="G33" s="22">
        <v>2358973.66</v>
      </c>
      <c r="H33" s="27"/>
      <c r="I33" s="22">
        <f>E33-G33</f>
        <v>-449374.4700000002</v>
      </c>
      <c r="K33" s="23">
        <f>IF(G33=0,"n/a",IF(AND(I33/G33&lt;1,I33/G33&gt;-1),I33/G33,"n/a"))</f>
        <v>-0.19049575568385116</v>
      </c>
    </row>
    <row r="34" spans="2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2:15" ht="12.75" thickBot="1" x14ac:dyDescent="0.25">
      <c r="C35" s="5" t="s">
        <v>26</v>
      </c>
      <c r="E35" s="32">
        <f>SUM(E30:E33)</f>
        <v>172980415.44000003</v>
      </c>
      <c r="F35" s="33"/>
      <c r="G35" s="32">
        <f>SUM(G30:G33)</f>
        <v>139869654.28999996</v>
      </c>
      <c r="H35" s="28"/>
      <c r="I35" s="32">
        <f>E35-G35</f>
        <v>33110761.150000066</v>
      </c>
      <c r="K35" s="34">
        <f>IF(G35=0,"n/a",IF(AND(I35/G35&lt;1,I35/G35&gt;-1),I35/G35,"n/a"))</f>
        <v>0.23672583819610779</v>
      </c>
    </row>
    <row r="36" spans="2:15" ht="12.75" thickTop="1" x14ac:dyDescent="0.2">
      <c r="E36" s="30"/>
      <c r="F36" s="28"/>
      <c r="G36" s="30"/>
      <c r="H36" s="16"/>
      <c r="I36" s="30"/>
    </row>
    <row r="37" spans="2:15" x14ac:dyDescent="0.2">
      <c r="C37" s="35" t="s">
        <v>36</v>
      </c>
      <c r="E37" s="14">
        <v>8278190.1100000003</v>
      </c>
      <c r="F37" s="14"/>
      <c r="G37" s="14">
        <v>6863574.9500000002</v>
      </c>
      <c r="H37" s="16"/>
      <c r="I37" s="30"/>
    </row>
    <row r="38" spans="2:15" x14ac:dyDescent="0.2">
      <c r="C38" s="35" t="s">
        <v>37</v>
      </c>
      <c r="E38" s="20">
        <v>77731233.299999997</v>
      </c>
      <c r="F38" s="30"/>
      <c r="G38" s="20">
        <v>55959513.170000002</v>
      </c>
      <c r="H38" s="16"/>
      <c r="I38" s="30"/>
    </row>
    <row r="39" spans="2:15" x14ac:dyDescent="0.2">
      <c r="C39" s="35" t="s">
        <v>38</v>
      </c>
      <c r="E39" s="20">
        <v>2054449.92</v>
      </c>
      <c r="F39" s="16"/>
      <c r="G39" s="20">
        <v>152195.6</v>
      </c>
      <c r="H39" s="16"/>
      <c r="I39" s="30"/>
    </row>
    <row r="40" spans="2:15" x14ac:dyDescent="0.2">
      <c r="C40" s="35" t="s">
        <v>39</v>
      </c>
      <c r="E40" s="20">
        <v>3336388.97</v>
      </c>
      <c r="F40" s="16"/>
      <c r="G40" s="20">
        <v>3088913.1</v>
      </c>
      <c r="H40" s="16"/>
      <c r="I40" s="30"/>
    </row>
    <row r="41" spans="2:15" x14ac:dyDescent="0.2">
      <c r="C41" s="35" t="s">
        <v>40</v>
      </c>
      <c r="E41" s="20">
        <v>3141332.74</v>
      </c>
      <c r="F41" s="16"/>
      <c r="G41" s="20">
        <v>2484787.23</v>
      </c>
      <c r="H41" s="16"/>
      <c r="I41" s="30"/>
    </row>
    <row r="42" spans="2:15" x14ac:dyDescent="0.2">
      <c r="C42" s="35" t="s">
        <v>41</v>
      </c>
      <c r="E42" s="20">
        <v>376979.94</v>
      </c>
      <c r="F42" s="16"/>
      <c r="G42" s="20">
        <v>413007.97</v>
      </c>
      <c r="H42" s="16"/>
      <c r="I42" s="30"/>
    </row>
    <row r="43" spans="2:15" x14ac:dyDescent="0.2">
      <c r="C43" s="35" t="s">
        <v>42</v>
      </c>
      <c r="E43" s="20">
        <v>2803061.75</v>
      </c>
      <c r="F43" s="16"/>
      <c r="G43" s="20">
        <v>2805398.65</v>
      </c>
      <c r="H43" s="16"/>
      <c r="I43" s="30"/>
    </row>
    <row r="44" spans="2:15" x14ac:dyDescent="0.2">
      <c r="C44" s="35" t="s">
        <v>49</v>
      </c>
      <c r="E44" s="20">
        <v>361107.91</v>
      </c>
      <c r="F44" s="16"/>
      <c r="G44" s="20">
        <v>0</v>
      </c>
      <c r="H44" s="16"/>
      <c r="I44" s="30"/>
    </row>
    <row r="45" spans="2:15" x14ac:dyDescent="0.2">
      <c r="C45" s="35" t="s">
        <v>50</v>
      </c>
      <c r="E45" s="20">
        <v>-177978.31</v>
      </c>
      <c r="F45" s="16"/>
      <c r="G45" s="20">
        <v>0</v>
      </c>
      <c r="H45" s="16"/>
      <c r="I45" s="30"/>
    </row>
    <row r="46" spans="2:15" x14ac:dyDescent="0.2">
      <c r="C46" s="35" t="s">
        <v>51</v>
      </c>
      <c r="E46" s="20">
        <v>5090376.01</v>
      </c>
      <c r="F46" s="16"/>
      <c r="G46" s="20">
        <v>0</v>
      </c>
      <c r="H46" s="16"/>
      <c r="I46" s="30"/>
    </row>
    <row r="47" spans="2:15" x14ac:dyDescent="0.2">
      <c r="C47" s="35" t="s">
        <v>43</v>
      </c>
      <c r="E47" s="20">
        <v>2230032.75</v>
      </c>
      <c r="F47" s="16"/>
      <c r="G47" s="20">
        <v>3143304.6</v>
      </c>
      <c r="H47" s="16"/>
      <c r="I47" s="30"/>
    </row>
    <row r="48" spans="2:15" x14ac:dyDescent="0.2">
      <c r="C48" s="35" t="s">
        <v>44</v>
      </c>
      <c r="E48" s="20">
        <v>214997</v>
      </c>
      <c r="F48" s="16"/>
      <c r="G48" s="20">
        <v>2786524.23</v>
      </c>
      <c r="H48" s="16"/>
      <c r="I48" s="30"/>
    </row>
    <row r="49" spans="1:15" x14ac:dyDescent="0.2">
      <c r="C49" s="35" t="s">
        <v>45</v>
      </c>
      <c r="E49" s="20">
        <v>-1716.22</v>
      </c>
      <c r="F49" s="16"/>
      <c r="G49" s="20">
        <v>382007.98</v>
      </c>
      <c r="H49" s="16"/>
      <c r="I49" s="30"/>
    </row>
    <row r="50" spans="1:15" x14ac:dyDescent="0.2">
      <c r="C50" s="35" t="s">
        <v>46</v>
      </c>
      <c r="E50" s="20">
        <v>-161692.5</v>
      </c>
      <c r="F50" s="16"/>
      <c r="G50" s="20">
        <v>-165036.92000000001</v>
      </c>
      <c r="H50" s="16"/>
      <c r="I50" s="30"/>
    </row>
    <row r="51" spans="1:15" x14ac:dyDescent="0.2">
      <c r="E51" s="36"/>
      <c r="F51" s="16"/>
      <c r="G51" s="16"/>
      <c r="H51" s="16"/>
      <c r="I51" s="16"/>
    </row>
    <row r="52" spans="1:15" ht="12.75" x14ac:dyDescent="0.2">
      <c r="A52" s="3" t="s">
        <v>27</v>
      </c>
      <c r="E52" s="36"/>
      <c r="F52" s="16"/>
      <c r="G52" s="16"/>
      <c r="H52" s="16"/>
      <c r="I52" s="16"/>
    </row>
    <row r="53" spans="1:15" x14ac:dyDescent="0.2">
      <c r="B53" s="13" t="s">
        <v>28</v>
      </c>
      <c r="E53" s="36"/>
      <c r="F53" s="16"/>
      <c r="G53" s="16"/>
      <c r="H53" s="16"/>
      <c r="I53" s="16"/>
    </row>
    <row r="54" spans="1:15" x14ac:dyDescent="0.2">
      <c r="C54" s="5" t="s">
        <v>10</v>
      </c>
      <c r="E54" s="36">
        <v>85452621</v>
      </c>
      <c r="F54" s="16"/>
      <c r="G54" s="36">
        <v>81380731</v>
      </c>
      <c r="H54" s="37"/>
      <c r="I54" s="36">
        <f>E54-G54</f>
        <v>4071890</v>
      </c>
      <c r="K54" s="17">
        <f>IF(G54=0,"n/a",IF(AND(I54/G54&lt;1,I54/G54&gt;-1),I54/G54,"n/a"))</f>
        <v>5.0035062968407103E-2</v>
      </c>
    </row>
    <row r="55" spans="1:15" x14ac:dyDescent="0.2">
      <c r="C55" s="5" t="s">
        <v>11</v>
      </c>
      <c r="E55" s="36">
        <v>38085801</v>
      </c>
      <c r="F55" s="16"/>
      <c r="G55" s="36">
        <v>35196772</v>
      </c>
      <c r="H55" s="37"/>
      <c r="I55" s="36">
        <f>E55-G55</f>
        <v>2889029</v>
      </c>
      <c r="K55" s="17">
        <f>IF(G55=0,"n/a",IF(AND(I55/G55&lt;1,I55/G55&gt;-1),I55/G55,"n/a"))</f>
        <v>8.2082214812199253E-2</v>
      </c>
    </row>
    <row r="56" spans="1:15" x14ac:dyDescent="0.2">
      <c r="C56" s="5" t="s">
        <v>12</v>
      </c>
      <c r="E56" s="38">
        <v>2902954</v>
      </c>
      <c r="F56" s="16"/>
      <c r="G56" s="38">
        <v>2682910</v>
      </c>
      <c r="H56" s="37"/>
      <c r="I56" s="38">
        <f>E56-G56</f>
        <v>220044</v>
      </c>
      <c r="K56" s="23">
        <f>IF(G56=0,"n/a",IF(AND(I56/G56&lt;1,I56/G56&gt;-1),I56/G56,"n/a"))</f>
        <v>8.2016914469736218E-2</v>
      </c>
    </row>
    <row r="57" spans="1:15" ht="6.95" customHeight="1" x14ac:dyDescent="0.2">
      <c r="E57" s="36"/>
      <c r="F57" s="16"/>
      <c r="G57" s="36"/>
      <c r="H57" s="16"/>
      <c r="I57" s="36"/>
      <c r="K57" s="25"/>
      <c r="M57" s="29"/>
      <c r="N57" s="29"/>
      <c r="O57" s="29"/>
    </row>
    <row r="58" spans="1:15" x14ac:dyDescent="0.2">
      <c r="C58" s="5" t="s">
        <v>13</v>
      </c>
      <c r="E58" s="36">
        <f>SUM(E54:E56)</f>
        <v>126441376</v>
      </c>
      <c r="F58" s="16"/>
      <c r="G58" s="36">
        <f>SUM(G54:G56)</f>
        <v>119260413</v>
      </c>
      <c r="H58" s="37"/>
      <c r="I58" s="36">
        <f>E58-G58</f>
        <v>7180963</v>
      </c>
      <c r="K58" s="17">
        <f>IF(G58=0,"n/a",IF(AND(I58/G58&lt;1,I58/G58&gt;-1),I58/G58,"n/a"))</f>
        <v>6.0212461280005798E-2</v>
      </c>
    </row>
    <row r="59" spans="1:15" ht="6.95" customHeight="1" x14ac:dyDescent="0.2">
      <c r="E59" s="36"/>
      <c r="F59" s="16"/>
      <c r="G59" s="36"/>
      <c r="H59" s="16"/>
      <c r="I59" s="36"/>
      <c r="K59" s="25"/>
      <c r="M59" s="29"/>
      <c r="N59" s="29"/>
      <c r="O59" s="29"/>
    </row>
    <row r="60" spans="1:15" x14ac:dyDescent="0.2">
      <c r="B60" s="13" t="s">
        <v>29</v>
      </c>
      <c r="E60" s="36"/>
      <c r="F60" s="16"/>
      <c r="G60" s="36"/>
      <c r="H60" s="37"/>
      <c r="I60" s="36"/>
      <c r="K60" s="25"/>
    </row>
    <row r="61" spans="1:15" x14ac:dyDescent="0.2">
      <c r="C61" s="5" t="s">
        <v>15</v>
      </c>
      <c r="E61" s="36">
        <v>6711248</v>
      </c>
      <c r="F61" s="16"/>
      <c r="G61" s="36">
        <v>4529816</v>
      </c>
      <c r="H61" s="37"/>
      <c r="I61" s="36">
        <f>E61-G61</f>
        <v>2181432</v>
      </c>
      <c r="K61" s="17">
        <f>IF(G61=0,"n/a",IF(AND(I61/G61&lt;1,I61/G61&gt;-1),I61/G61,"n/a"))</f>
        <v>0.48157187841625354</v>
      </c>
    </row>
    <row r="62" spans="1:15" x14ac:dyDescent="0.2">
      <c r="C62" s="5" t="s">
        <v>16</v>
      </c>
      <c r="E62" s="38">
        <v>561650</v>
      </c>
      <c r="F62" s="16"/>
      <c r="G62" s="38">
        <v>23714</v>
      </c>
      <c r="H62" s="37"/>
      <c r="I62" s="38">
        <f>E62-G62</f>
        <v>537936</v>
      </c>
      <c r="K62" s="23" t="str">
        <f>IF(G62=0,"n/a",IF(AND(I62/G62&lt;1,I62/G62&gt;-1),I62/G62,"n/a"))</f>
        <v>n/a</v>
      </c>
    </row>
    <row r="63" spans="1:15" ht="6.95" customHeight="1" x14ac:dyDescent="0.2">
      <c r="E63" s="36"/>
      <c r="F63" s="16"/>
      <c r="G63" s="36"/>
      <c r="H63" s="16"/>
      <c r="I63" s="36"/>
      <c r="K63" s="25"/>
      <c r="M63" s="29"/>
      <c r="N63" s="29"/>
      <c r="O63" s="29"/>
    </row>
    <row r="64" spans="1:15" x14ac:dyDescent="0.2">
      <c r="C64" s="5" t="s">
        <v>17</v>
      </c>
      <c r="E64" s="38">
        <f>SUM(E61:E62)</f>
        <v>7272898</v>
      </c>
      <c r="F64" s="16"/>
      <c r="G64" s="38">
        <f>SUM(G61:G62)</f>
        <v>4553530</v>
      </c>
      <c r="H64" s="37"/>
      <c r="I64" s="38">
        <f>E64-G64</f>
        <v>2719368</v>
      </c>
      <c r="K64" s="23">
        <f>IF(G64=0,"n/a",IF(AND(I64/G64&lt;1,I64/G64&gt;-1),I64/G64,"n/a"))</f>
        <v>0.59719997452525841</v>
      </c>
    </row>
    <row r="65" spans="1:15" ht="6.95" customHeight="1" x14ac:dyDescent="0.2">
      <c r="E65" s="36"/>
      <c r="F65" s="16"/>
      <c r="G65" s="36"/>
      <c r="H65" s="16"/>
      <c r="I65" s="36"/>
      <c r="K65" s="25"/>
      <c r="M65" s="29"/>
      <c r="N65" s="29"/>
      <c r="O65" s="29"/>
    </row>
    <row r="66" spans="1:15" x14ac:dyDescent="0.2">
      <c r="C66" s="5" t="s">
        <v>30</v>
      </c>
      <c r="E66" s="36">
        <f>E58+E64</f>
        <v>133714274</v>
      </c>
      <c r="F66" s="16"/>
      <c r="G66" s="36">
        <f>G58+G64</f>
        <v>123813943</v>
      </c>
      <c r="H66" s="37"/>
      <c r="I66" s="36">
        <f>E66-G66</f>
        <v>9900331</v>
      </c>
      <c r="K66" s="17">
        <f>IF(G66=0,"n/a",IF(AND(I66/G66&lt;1,I66/G66&gt;-1),I66/G66,"n/a"))</f>
        <v>7.9961357825426821E-2</v>
      </c>
    </row>
    <row r="67" spans="1:15" ht="6.95" customHeight="1" x14ac:dyDescent="0.2">
      <c r="E67" s="36"/>
      <c r="F67" s="16"/>
      <c r="G67" s="36"/>
      <c r="H67" s="16"/>
      <c r="I67" s="36"/>
      <c r="K67" s="25"/>
      <c r="M67" s="29"/>
      <c r="N67" s="29"/>
      <c r="O67" s="29"/>
    </row>
    <row r="68" spans="1:15" x14ac:dyDescent="0.2">
      <c r="B68" s="13" t="s">
        <v>31</v>
      </c>
      <c r="E68" s="36"/>
      <c r="F68" s="16"/>
      <c r="G68" s="36"/>
      <c r="H68" s="37"/>
      <c r="I68" s="36"/>
      <c r="K68" s="25"/>
    </row>
    <row r="69" spans="1:15" x14ac:dyDescent="0.2">
      <c r="C69" s="5" t="s">
        <v>20</v>
      </c>
      <c r="E69" s="36">
        <v>4069537</v>
      </c>
      <c r="F69" s="16"/>
      <c r="G69" s="36">
        <v>5026330</v>
      </c>
      <c r="H69" s="37"/>
      <c r="I69" s="36">
        <f>E69-G69</f>
        <v>-956793</v>
      </c>
      <c r="K69" s="17">
        <f>IF(G69=0,"n/a",IF(AND(I69/G69&lt;1,I69/G69&gt;-1),I69/G69,"n/a"))</f>
        <v>-0.19035618433330084</v>
      </c>
    </row>
    <row r="70" spans="1:15" x14ac:dyDescent="0.2">
      <c r="C70" s="5" t="s">
        <v>21</v>
      </c>
      <c r="E70" s="38">
        <v>8765606</v>
      </c>
      <c r="F70" s="16"/>
      <c r="G70" s="38">
        <v>12089829</v>
      </c>
      <c r="H70" s="37"/>
      <c r="I70" s="38">
        <f>E70-G70</f>
        <v>-3324223</v>
      </c>
      <c r="K70" s="23">
        <f>IF(G70=0,"n/a",IF(AND(I70/G70&lt;1,I70/G70&gt;-1),I70/G70,"n/a"))</f>
        <v>-0.2749602992730501</v>
      </c>
    </row>
    <row r="71" spans="1:15" ht="6.95" customHeight="1" x14ac:dyDescent="0.2">
      <c r="E71" s="36"/>
      <c r="F71" s="16"/>
      <c r="G71" s="36"/>
      <c r="H71" s="16"/>
      <c r="I71" s="36"/>
      <c r="K71" s="25"/>
      <c r="M71" s="29"/>
      <c r="N71" s="29"/>
      <c r="O71" s="29"/>
    </row>
    <row r="72" spans="1:15" x14ac:dyDescent="0.2">
      <c r="C72" s="5" t="s">
        <v>22</v>
      </c>
      <c r="E72" s="38">
        <f>SUM(E69:E70)</f>
        <v>12835143</v>
      </c>
      <c r="F72" s="16"/>
      <c r="G72" s="38">
        <f>SUM(G69:G70)</f>
        <v>17116159</v>
      </c>
      <c r="H72" s="37"/>
      <c r="I72" s="38">
        <f>E72-G72</f>
        <v>-4281016</v>
      </c>
      <c r="K72" s="23">
        <f>IF(G72=0,"n/a",IF(AND(I72/G72&lt;1,I72/G72&gt;-1),I72/G72,"n/a"))</f>
        <v>-0.25011546106810528</v>
      </c>
    </row>
    <row r="73" spans="1:15" ht="6.95" customHeight="1" x14ac:dyDescent="0.2">
      <c r="E73" s="36"/>
      <c r="F73" s="16"/>
      <c r="G73" s="36"/>
      <c r="H73" s="16"/>
      <c r="I73" s="36"/>
      <c r="K73" s="25"/>
      <c r="M73" s="29"/>
      <c r="N73" s="29"/>
      <c r="O73" s="29"/>
    </row>
    <row r="74" spans="1:15" ht="12.75" thickBot="1" x14ac:dyDescent="0.25">
      <c r="C74" s="5" t="s">
        <v>32</v>
      </c>
      <c r="E74" s="39">
        <f>E66+E72</f>
        <v>146549417</v>
      </c>
      <c r="F74" s="16"/>
      <c r="G74" s="39">
        <f>G66+G72</f>
        <v>140930102</v>
      </c>
      <c r="H74" s="37"/>
      <c r="I74" s="39">
        <f>E74-G74</f>
        <v>5619315</v>
      </c>
      <c r="K74" s="34">
        <f>IF(G74=0,"n/a",IF(AND(I74/G74&lt;1,I74/G74&gt;-1),I74/G74,"n/a"))</f>
        <v>3.9873064166234692E-2</v>
      </c>
    </row>
    <row r="75" spans="1:15" ht="12.75" thickTop="1" x14ac:dyDescent="0.2"/>
    <row r="76" spans="1:15" ht="12.75" customHeight="1" x14ac:dyDescent="0.2">
      <c r="A76" s="5" t="s">
        <v>3</v>
      </c>
      <c r="C76" s="40" t="s">
        <v>33</v>
      </c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  <row r="85" spans="1:1" x14ac:dyDescent="0.2">
      <c r="A85" s="5" t="s">
        <v>3</v>
      </c>
    </row>
    <row r="86" spans="1:1" x14ac:dyDescent="0.2">
      <c r="A86" s="5" t="s">
        <v>3</v>
      </c>
    </row>
    <row r="87" spans="1:1" x14ac:dyDescent="0.2">
      <c r="A87" s="5" t="s">
        <v>3</v>
      </c>
    </row>
    <row r="88" spans="1:1" x14ac:dyDescent="0.2">
      <c r="A88" s="5" t="s">
        <v>3</v>
      </c>
    </row>
    <row r="89" spans="1:1" x14ac:dyDescent="0.2">
      <c r="A89" s="5" t="s">
        <v>3</v>
      </c>
    </row>
    <row r="90" spans="1:1" x14ac:dyDescent="0.2">
      <c r="A90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showGridLines="0" zoomScaleNormal="100" zoomScaleSheetLayoutView="100" workbookViewId="0">
      <pane xSplit="4" ySplit="8" topLeftCell="E53" activePane="bottomRight" state="frozen"/>
      <selection activeCell="E21" sqref="E21"/>
      <selection pane="topRight" activeCell="E21" sqref="E21"/>
      <selection pane="bottomLeft" activeCell="E21" sqref="E21"/>
      <selection pane="bottomRight" activeCell="E21" sqref="E21"/>
    </sheetView>
  </sheetViews>
  <sheetFormatPr defaultColWidth="9.140625" defaultRowHeight="12" x14ac:dyDescent="0.2"/>
  <cols>
    <col min="1" max="2" width="1.7109375" style="5" customWidth="1"/>
    <col min="3" max="3" width="9.140625" style="5"/>
    <col min="4" max="4" width="23.85546875" style="5" customWidth="1"/>
    <col min="5" max="5" width="16.7109375" style="5" customWidth="1"/>
    <col min="6" max="6" width="0.85546875" style="5" customWidth="1"/>
    <col min="7" max="7" width="16.7109375" style="5" customWidth="1"/>
    <col min="8" max="8" width="0.85546875" style="5" customWidth="1"/>
    <col min="9" max="9" width="16.7109375" style="5" customWidth="1"/>
    <col min="10" max="10" width="0.85546875" style="5" customWidth="1"/>
    <col min="11" max="11" width="7.7109375" style="6" customWidth="1"/>
    <col min="12" max="12" width="0.85546875" style="5" customWidth="1"/>
    <col min="13" max="13" width="11.28515625" style="6" customWidth="1"/>
    <col min="14" max="14" width="0.85546875" style="6" customWidth="1"/>
    <col min="15" max="15" width="11.28515625" style="6" customWidth="1"/>
    <col min="16" max="16384" width="9.140625" style="5"/>
  </cols>
  <sheetData>
    <row r="1" spans="1:15" s="1" customFormat="1" ht="15" x14ac:dyDescent="0.25">
      <c r="E1" s="111" t="s">
        <v>0</v>
      </c>
      <c r="F1" s="111"/>
      <c r="G1" s="111"/>
      <c r="H1" s="111"/>
      <c r="I1" s="111"/>
      <c r="J1" s="111"/>
      <c r="K1" s="111"/>
      <c r="M1" s="2"/>
      <c r="N1" s="2"/>
      <c r="O1" s="2"/>
    </row>
    <row r="2" spans="1:15" s="1" customFormat="1" ht="15" x14ac:dyDescent="0.25">
      <c r="E2" s="111" t="s">
        <v>1</v>
      </c>
      <c r="F2" s="111"/>
      <c r="G2" s="111"/>
      <c r="H2" s="111"/>
      <c r="I2" s="111"/>
      <c r="J2" s="111"/>
      <c r="K2" s="111"/>
      <c r="M2" s="2"/>
      <c r="N2" s="2"/>
      <c r="O2" s="2"/>
    </row>
    <row r="3" spans="1:15" s="1" customFormat="1" ht="15" x14ac:dyDescent="0.25">
      <c r="E3" s="111" t="s">
        <v>52</v>
      </c>
      <c r="F3" s="111"/>
      <c r="G3" s="111"/>
      <c r="H3" s="111"/>
      <c r="I3" s="111"/>
      <c r="J3" s="111"/>
      <c r="K3" s="111"/>
      <c r="M3" s="2"/>
      <c r="N3" s="2"/>
      <c r="O3" s="2"/>
    </row>
    <row r="4" spans="1:15" s="3" customFormat="1" ht="12.75" x14ac:dyDescent="0.2">
      <c r="E4" s="112" t="s">
        <v>2</v>
      </c>
      <c r="F4" s="112"/>
      <c r="G4" s="112"/>
      <c r="H4" s="112"/>
      <c r="I4" s="112"/>
      <c r="J4" s="112"/>
      <c r="K4" s="112"/>
      <c r="M4" s="4"/>
      <c r="N4" s="4"/>
      <c r="O4" s="4"/>
    </row>
    <row r="5" spans="1:15" x14ac:dyDescent="0.2">
      <c r="A5" s="5" t="s">
        <v>3</v>
      </c>
    </row>
    <row r="6" spans="1:15" s="7" customFormat="1" ht="12.75" x14ac:dyDescent="0.2">
      <c r="A6" s="7" t="s">
        <v>3</v>
      </c>
      <c r="I6" s="113" t="s">
        <v>35</v>
      </c>
      <c r="J6" s="113"/>
      <c r="K6" s="113"/>
      <c r="M6" s="110" t="s">
        <v>4</v>
      </c>
      <c r="N6" s="110"/>
      <c r="O6" s="110"/>
    </row>
    <row r="7" spans="1:15" s="7" customFormat="1" ht="12.75" x14ac:dyDescent="0.2">
      <c r="E7" s="8" t="s">
        <v>5</v>
      </c>
      <c r="G7" s="8" t="s">
        <v>5</v>
      </c>
      <c r="I7" s="8"/>
      <c r="K7" s="9"/>
      <c r="M7" s="9"/>
      <c r="N7" s="10"/>
      <c r="O7" s="9"/>
    </row>
    <row r="8" spans="1:15" s="7" customFormat="1" ht="12.75" x14ac:dyDescent="0.2">
      <c r="A8" s="3" t="s">
        <v>6</v>
      </c>
      <c r="E8" s="11">
        <v>2023</v>
      </c>
      <c r="G8" s="11">
        <f>E8-1</f>
        <v>2022</v>
      </c>
      <c r="I8" s="11" t="s">
        <v>7</v>
      </c>
      <c r="K8" s="12" t="s">
        <v>8</v>
      </c>
      <c r="M8" s="12">
        <f>E8</f>
        <v>2023</v>
      </c>
      <c r="N8" s="10"/>
      <c r="O8" s="12">
        <f>G8</f>
        <v>2022</v>
      </c>
    </row>
    <row r="9" spans="1:15" x14ac:dyDescent="0.2">
      <c r="B9" s="13" t="s">
        <v>9</v>
      </c>
    </row>
    <row r="10" spans="1:15" x14ac:dyDescent="0.2">
      <c r="C10" s="5" t="s">
        <v>10</v>
      </c>
      <c r="E10" s="14">
        <v>111937840.34</v>
      </c>
      <c r="F10" s="15"/>
      <c r="G10" s="14">
        <v>82806064.060000002</v>
      </c>
      <c r="H10" s="16"/>
      <c r="I10" s="14">
        <f>E10-G10</f>
        <v>29131776.280000001</v>
      </c>
      <c r="K10" s="17">
        <f>IF(G10=0,"n/a",IF(AND(I10/G10&lt;1,I10/G10&gt;-1),I10/G10,"n/a"))</f>
        <v>0.35180728139537659</v>
      </c>
      <c r="M10" s="18">
        <f>IF(E54=0,"n/a",E10/E54)</f>
        <v>1.391554097435753</v>
      </c>
      <c r="N10" s="19"/>
      <c r="O10" s="18">
        <f>IF(G54=0,"n/a",G10/G54)</f>
        <v>1.2018489768768854</v>
      </c>
    </row>
    <row r="11" spans="1:15" x14ac:dyDescent="0.2">
      <c r="C11" s="5" t="s">
        <v>11</v>
      </c>
      <c r="E11" s="20">
        <v>46077002.219999999</v>
      </c>
      <c r="F11" s="16"/>
      <c r="G11" s="20">
        <v>32177769.129999999</v>
      </c>
      <c r="H11" s="16"/>
      <c r="I11" s="20">
        <f>E11-G11</f>
        <v>13899233.09</v>
      </c>
      <c r="K11" s="17">
        <f>IF(G11=0,"n/a",IF(AND(I11/G11&lt;1,I11/G11&gt;-1),I11/G11,"n/a"))</f>
        <v>0.43195142067948578</v>
      </c>
      <c r="M11" s="21">
        <f>IF(E55=0,"n/a",E11/E55)</f>
        <v>1.243098968392746</v>
      </c>
      <c r="N11" s="19"/>
      <c r="O11" s="21">
        <f>IF(G55=0,"n/a",G11/G55)</f>
        <v>1.0531511343924487</v>
      </c>
    </row>
    <row r="12" spans="1:15" x14ac:dyDescent="0.2">
      <c r="C12" s="5" t="s">
        <v>12</v>
      </c>
      <c r="E12" s="22">
        <v>3332154.62</v>
      </c>
      <c r="F12" s="16"/>
      <c r="G12" s="22">
        <v>2374379.33</v>
      </c>
      <c r="H12" s="16"/>
      <c r="I12" s="22">
        <f>E12-G12</f>
        <v>957775.29</v>
      </c>
      <c r="K12" s="23">
        <f>IF(G12=0,"n/a",IF(AND(I12/G12&lt;1,I12/G12&gt;-1),I12/G12,"n/a"))</f>
        <v>0.40337922331896309</v>
      </c>
      <c r="M12" s="24">
        <f>IF(E56=0,"n/a",E12/E56)</f>
        <v>1.1446981908973921</v>
      </c>
      <c r="N12" s="19"/>
      <c r="O12" s="24">
        <f>IF(G56=0,"n/a",G12/G56)</f>
        <v>0.90666622753457504</v>
      </c>
    </row>
    <row r="13" spans="1:15" ht="6.95" customHeight="1" x14ac:dyDescent="0.2">
      <c r="E13" s="20"/>
      <c r="F13" s="16"/>
      <c r="G13" s="20"/>
      <c r="H13" s="16"/>
      <c r="I13" s="20"/>
      <c r="K13" s="25"/>
      <c r="M13" s="19"/>
      <c r="N13" s="19"/>
      <c r="O13" s="19"/>
    </row>
    <row r="14" spans="1:15" x14ac:dyDescent="0.2">
      <c r="C14" s="5" t="s">
        <v>13</v>
      </c>
      <c r="E14" s="20">
        <f>SUM(E10:E12)</f>
        <v>161346997.18000001</v>
      </c>
      <c r="F14" s="16"/>
      <c r="G14" s="20">
        <f>SUM(G10:G12)</f>
        <v>117358212.52</v>
      </c>
      <c r="H14" s="16"/>
      <c r="I14" s="20">
        <f>E14-G14</f>
        <v>43988784.660000011</v>
      </c>
      <c r="K14" s="17">
        <f>IF(G14=0,"n/a",IF(AND(I14/G14&lt;1,I14/G14&gt;-1),I14/G14,"n/a"))</f>
        <v>0.37482493738990369</v>
      </c>
      <c r="M14" s="21">
        <f>IF(E58=0,"n/a",E14/E58)</f>
        <v>1.3398902772621322</v>
      </c>
      <c r="N14" s="19"/>
      <c r="O14" s="21">
        <f>IF(G58=0,"n/a",G14/G58)</f>
        <v>1.1497648047576847</v>
      </c>
    </row>
    <row r="15" spans="1:15" ht="6.95" customHeight="1" x14ac:dyDescent="0.2">
      <c r="E15" s="20"/>
      <c r="F15" s="16"/>
      <c r="G15" s="20"/>
      <c r="H15" s="16"/>
      <c r="I15" s="20"/>
      <c r="K15" s="25"/>
      <c r="M15" s="19"/>
      <c r="N15" s="19"/>
      <c r="O15" s="19"/>
    </row>
    <row r="16" spans="1:15" x14ac:dyDescent="0.2">
      <c r="B16" s="13" t="s">
        <v>14</v>
      </c>
      <c r="E16" s="20"/>
      <c r="F16" s="16"/>
      <c r="G16" s="20"/>
      <c r="H16" s="16"/>
      <c r="I16" s="20"/>
      <c r="K16" s="25"/>
      <c r="M16" s="19"/>
      <c r="N16" s="19"/>
      <c r="O16" s="19"/>
    </row>
    <row r="17" spans="2:15" x14ac:dyDescent="0.2">
      <c r="C17" s="5" t="s">
        <v>15</v>
      </c>
      <c r="E17" s="20">
        <v>1583272.62</v>
      </c>
      <c r="F17" s="16"/>
      <c r="G17" s="20">
        <v>3330636.55</v>
      </c>
      <c r="H17" s="16"/>
      <c r="I17" s="20">
        <f>E17-G17</f>
        <v>-1747363.9299999997</v>
      </c>
      <c r="K17" s="17">
        <f>IF(G17=0,"n/a",IF(AND(I17/G17&lt;1,I17/G17&gt;-1),I17/G17,"n/a"))</f>
        <v>-0.52463362596558305</v>
      </c>
      <c r="M17" s="21">
        <f>IF(E61=0,"n/a",E17/E61)</f>
        <v>0.86960605884181619</v>
      </c>
      <c r="N17" s="19"/>
      <c r="O17" s="21">
        <f>IF(G61=0,"n/a",G17/G61)</f>
        <v>0.54131149009036705</v>
      </c>
    </row>
    <row r="18" spans="2:15" x14ac:dyDescent="0.2">
      <c r="C18" s="5" t="s">
        <v>16</v>
      </c>
      <c r="E18" s="22">
        <v>455298.67</v>
      </c>
      <c r="F18" s="26"/>
      <c r="G18" s="22">
        <v>114317.25</v>
      </c>
      <c r="H18" s="27"/>
      <c r="I18" s="22">
        <f>E18-G18</f>
        <v>340981.42</v>
      </c>
      <c r="K18" s="23" t="str">
        <f>IF(G18=0,"n/a",IF(AND(I18/G18&lt;1,I18/G18&gt;-1),I18/G18,"n/a"))</f>
        <v>n/a</v>
      </c>
      <c r="M18" s="24">
        <f>IF(E62=0,"n/a",E18/E62)</f>
        <v>0.73064643060603873</v>
      </c>
      <c r="N18" s="19"/>
      <c r="O18" s="24">
        <f>IF(G62=0,"n/a",G18/G62)</f>
        <v>0.58836040515085075</v>
      </c>
    </row>
    <row r="19" spans="2:15" ht="6.95" customHeight="1" x14ac:dyDescent="0.2">
      <c r="E19" s="20"/>
      <c r="F19" s="28"/>
      <c r="G19" s="20"/>
      <c r="H19" s="28"/>
      <c r="I19" s="20"/>
      <c r="K19" s="25"/>
      <c r="M19" s="19"/>
      <c r="N19" s="19"/>
      <c r="O19" s="19"/>
    </row>
    <row r="20" spans="2:15" x14ac:dyDescent="0.2">
      <c r="C20" s="5" t="s">
        <v>17</v>
      </c>
      <c r="E20" s="22">
        <f>SUM(E17:E18)</f>
        <v>2038571.29</v>
      </c>
      <c r="F20" s="26"/>
      <c r="G20" s="22">
        <f>SUM(G17:G18)</f>
        <v>3444953.8</v>
      </c>
      <c r="H20" s="27"/>
      <c r="I20" s="22">
        <f>E20-G20</f>
        <v>-1406382.5099999998</v>
      </c>
      <c r="K20" s="23">
        <f>IF(G20=0,"n/a",IF(AND(I20/G20&lt;1,I20/G20&gt;-1),I20/G20,"n/a"))</f>
        <v>-0.40824422957428336</v>
      </c>
      <c r="M20" s="24">
        <f>IF(E64=0,"n/a",E20/E64)</f>
        <v>0.83417305181267221</v>
      </c>
      <c r="N20" s="19"/>
      <c r="O20" s="24">
        <f>IF(G64=0,"n/a",G20/G64)</f>
        <v>0.54275173304764301</v>
      </c>
    </row>
    <row r="21" spans="2:15" ht="6.95" customHeight="1" x14ac:dyDescent="0.2">
      <c r="E21" s="20"/>
      <c r="F21" s="28"/>
      <c r="G21" s="20"/>
      <c r="H21" s="28"/>
      <c r="I21" s="20"/>
      <c r="K21" s="25"/>
      <c r="M21" s="19"/>
      <c r="N21" s="19"/>
      <c r="O21" s="19"/>
    </row>
    <row r="22" spans="2:15" x14ac:dyDescent="0.2">
      <c r="C22" s="5" t="s">
        <v>18</v>
      </c>
      <c r="E22" s="20">
        <f>E14+E20</f>
        <v>163385568.47</v>
      </c>
      <c r="F22" s="28"/>
      <c r="G22" s="20">
        <f>G14+G20</f>
        <v>120803166.31999999</v>
      </c>
      <c r="H22" s="28"/>
      <c r="I22" s="20">
        <f>E22-G22</f>
        <v>42582402.150000006</v>
      </c>
      <c r="K22" s="17">
        <f>IF(G22=0,"n/a",IF(AND(I22/G22&lt;1,I22/G22&gt;-1),I22/G22,"n/a"))</f>
        <v>0.35249408974266372</v>
      </c>
      <c r="M22" s="21">
        <f>IF(E66=0,"n/a",E22/E66)</f>
        <v>1.3298311500010296</v>
      </c>
      <c r="N22" s="19"/>
      <c r="O22" s="21">
        <f>IF(G66=0,"n/a",G22/G66)</f>
        <v>1.1142281902581468</v>
      </c>
    </row>
    <row r="23" spans="2:15" ht="6.95" customHeight="1" x14ac:dyDescent="0.2">
      <c r="E23" s="20"/>
      <c r="F23" s="28"/>
      <c r="G23" s="20"/>
      <c r="H23" s="28"/>
      <c r="I23" s="20"/>
      <c r="K23" s="25"/>
      <c r="M23" s="19"/>
      <c r="N23" s="19"/>
      <c r="O23" s="19"/>
    </row>
    <row r="24" spans="2:15" x14ac:dyDescent="0.2">
      <c r="B24" s="13" t="s">
        <v>19</v>
      </c>
      <c r="E24" s="20"/>
      <c r="F24" s="28"/>
      <c r="G24" s="20"/>
      <c r="H24" s="28"/>
      <c r="I24" s="20"/>
      <c r="K24" s="25"/>
      <c r="M24" s="19"/>
      <c r="N24" s="19"/>
      <c r="O24" s="19"/>
    </row>
    <row r="25" spans="2:15" x14ac:dyDescent="0.2">
      <c r="C25" s="5" t="s">
        <v>20</v>
      </c>
      <c r="E25" s="20">
        <v>632667.68999999994</v>
      </c>
      <c r="F25" s="28"/>
      <c r="G25" s="20">
        <v>555824.25</v>
      </c>
      <c r="H25" s="28"/>
      <c r="I25" s="20">
        <f>E25-G25</f>
        <v>76843.439999999944</v>
      </c>
      <c r="K25" s="17">
        <f>IF(G25=0,"n/a",IF(AND(I25/G25&lt;1,I25/G25&gt;-1),I25/G25,"n/a"))</f>
        <v>0.13825132674581928</v>
      </c>
      <c r="M25" s="21">
        <f>IF(E69=0,"n/a",E25/E69)</f>
        <v>0.12000224766754701</v>
      </c>
      <c r="N25" s="19"/>
      <c r="O25" s="21">
        <f>IF(G69=0,"n/a",G25/G69)</f>
        <v>9.8066257645764418E-2</v>
      </c>
    </row>
    <row r="26" spans="2:15" x14ac:dyDescent="0.2">
      <c r="C26" s="5" t="s">
        <v>21</v>
      </c>
      <c r="E26" s="22">
        <v>1202676.5900000001</v>
      </c>
      <c r="F26" s="26"/>
      <c r="G26" s="22">
        <v>1054503.6499999999</v>
      </c>
      <c r="H26" s="27"/>
      <c r="I26" s="22">
        <f>E26-G26</f>
        <v>148172.94000000018</v>
      </c>
      <c r="K26" s="23">
        <f>IF(G26=0,"n/a",IF(AND(I26/G26&lt;1,I26/G26&gt;-1),I26/G26,"n/a"))</f>
        <v>0.14051439271926672</v>
      </c>
      <c r="M26" s="24">
        <f>IF(E70=0,"n/a",E26/E70)</f>
        <v>7.6396749311259768E-2</v>
      </c>
      <c r="N26" s="19"/>
      <c r="O26" s="24">
        <f>IF(G70=0,"n/a",G26/G70)</f>
        <v>5.8955502754517899E-2</v>
      </c>
    </row>
    <row r="27" spans="2:15" ht="6.95" customHeight="1" x14ac:dyDescent="0.2">
      <c r="E27" s="20"/>
      <c r="F27" s="28"/>
      <c r="G27" s="20"/>
      <c r="H27" s="28"/>
      <c r="I27" s="20"/>
      <c r="K27" s="25"/>
      <c r="M27" s="19"/>
      <c r="N27" s="19"/>
      <c r="O27" s="19"/>
    </row>
    <row r="28" spans="2:15" x14ac:dyDescent="0.2">
      <c r="C28" s="5" t="s">
        <v>22</v>
      </c>
      <c r="E28" s="22">
        <f>SUM(E25:E26)</f>
        <v>1835344.28</v>
      </c>
      <c r="F28" s="26"/>
      <c r="G28" s="22">
        <f>SUM(G25:G26)</f>
        <v>1610327.9</v>
      </c>
      <c r="H28" s="27"/>
      <c r="I28" s="22">
        <f>E28-G28</f>
        <v>225016.38000000012</v>
      </c>
      <c r="K28" s="23">
        <f>IF(G28=0,"n/a",IF(AND(I28/G28&lt;1,I28/G28&gt;-1),I28/G28,"n/a"))</f>
        <v>0.13973326798846381</v>
      </c>
      <c r="M28" s="24">
        <f>IF(E72=0,"n/a",E28/E72)</f>
        <v>8.7336452364974865E-2</v>
      </c>
      <c r="N28" s="19"/>
      <c r="O28" s="24">
        <f>IF(G72=0,"n/a",G28/G72)</f>
        <v>6.8366687714507213E-2</v>
      </c>
    </row>
    <row r="29" spans="2:15" ht="6.95" customHeight="1" x14ac:dyDescent="0.2">
      <c r="E29" s="20"/>
      <c r="F29" s="28"/>
      <c r="G29" s="20"/>
      <c r="H29" s="28"/>
      <c r="I29" s="20"/>
      <c r="K29" s="25"/>
      <c r="M29" s="19"/>
      <c r="N29" s="19"/>
      <c r="O29" s="19"/>
    </row>
    <row r="30" spans="2:15" x14ac:dyDescent="0.2">
      <c r="C30" s="5" t="s">
        <v>23</v>
      </c>
      <c r="E30" s="20">
        <f>E22+E28</f>
        <v>165220912.75</v>
      </c>
      <c r="F30" s="28"/>
      <c r="G30" s="20">
        <f>G22+G28</f>
        <v>122413494.22</v>
      </c>
      <c r="H30" s="28"/>
      <c r="I30" s="20">
        <f>E30-G30</f>
        <v>42807418.530000001</v>
      </c>
      <c r="K30" s="17">
        <f>IF(G30=0,"n/a",IF(AND(I30/G30&lt;1,I30/G30&gt;-1),I30/G30,"n/a"))</f>
        <v>0.34969525870299106</v>
      </c>
      <c r="M30" s="18">
        <f>IF(E74=0,"n/a",E30/E74)</f>
        <v>1.1483520658532413</v>
      </c>
      <c r="N30" s="19"/>
      <c r="O30" s="18">
        <f>IF(G74=0,"n/a",G30/G74)</f>
        <v>0.92756488214874788</v>
      </c>
    </row>
    <row r="31" spans="2:15" ht="6.95" customHeight="1" x14ac:dyDescent="0.2">
      <c r="E31" s="20"/>
      <c r="F31" s="28"/>
      <c r="G31" s="20"/>
      <c r="H31" s="28"/>
      <c r="I31" s="20"/>
      <c r="K31" s="25"/>
      <c r="M31" s="29"/>
      <c r="N31" s="29"/>
      <c r="O31" s="29"/>
    </row>
    <row r="32" spans="2:15" x14ac:dyDescent="0.2">
      <c r="B32" s="5" t="s">
        <v>24</v>
      </c>
      <c r="E32" s="20">
        <v>-5910231.7999999998</v>
      </c>
      <c r="F32" s="28"/>
      <c r="G32" s="20">
        <v>1645219.47</v>
      </c>
      <c r="H32" s="28"/>
      <c r="I32" s="20">
        <f>E32-G32</f>
        <v>-7555451.2699999996</v>
      </c>
      <c r="K32" s="17" t="str">
        <f>IF(G32=0,"n/a",IF(AND(I32/G32&lt;1,I32/G32&gt;-1),I32/G32,"n/a"))</f>
        <v>n/a</v>
      </c>
      <c r="M32" s="29"/>
      <c r="N32" s="29"/>
      <c r="O32" s="29"/>
    </row>
    <row r="33" spans="2:15" x14ac:dyDescent="0.2">
      <c r="B33" s="5" t="s">
        <v>25</v>
      </c>
      <c r="E33" s="22">
        <v>1649824.52</v>
      </c>
      <c r="F33" s="26"/>
      <c r="G33" s="22">
        <v>1549111.61</v>
      </c>
      <c r="H33" s="27"/>
      <c r="I33" s="22">
        <f>E33-G33</f>
        <v>100712.90999999992</v>
      </c>
      <c r="K33" s="23">
        <f>IF(G33=0,"n/a",IF(AND(I33/G33&lt;1,I33/G33&gt;-1),I33/G33,"n/a"))</f>
        <v>6.5013333674518073E-2</v>
      </c>
    </row>
    <row r="34" spans="2:15" ht="6.95" customHeight="1" x14ac:dyDescent="0.2">
      <c r="E34" s="30"/>
      <c r="F34" s="28"/>
      <c r="G34" s="30"/>
      <c r="H34" s="28"/>
      <c r="I34" s="30"/>
      <c r="K34" s="31"/>
      <c r="M34" s="29"/>
      <c r="N34" s="29"/>
      <c r="O34" s="29"/>
    </row>
    <row r="35" spans="2:15" ht="12.75" thickBot="1" x14ac:dyDescent="0.25">
      <c r="C35" s="5" t="s">
        <v>26</v>
      </c>
      <c r="E35" s="32">
        <f>SUM(E30:E33)</f>
        <v>160960505.47</v>
      </c>
      <c r="F35" s="33"/>
      <c r="G35" s="32">
        <f>SUM(G30:G33)</f>
        <v>125607825.3</v>
      </c>
      <c r="H35" s="28"/>
      <c r="I35" s="32">
        <f>E35-G35</f>
        <v>35352680.170000002</v>
      </c>
      <c r="K35" s="34">
        <f>IF(G35=0,"n/a",IF(AND(I35/G35&lt;1,I35/G35&gt;-1),I35/G35,"n/a"))</f>
        <v>0.28145284806550985</v>
      </c>
    </row>
    <row r="36" spans="2:15" ht="12.75" thickTop="1" x14ac:dyDescent="0.2">
      <c r="E36" s="30"/>
      <c r="F36" s="28"/>
      <c r="G36" s="30"/>
      <c r="H36" s="16"/>
      <c r="I36" s="30"/>
    </row>
    <row r="37" spans="2:15" x14ac:dyDescent="0.2">
      <c r="C37" s="35" t="s">
        <v>36</v>
      </c>
      <c r="E37" s="14">
        <v>8281969.5700000003</v>
      </c>
      <c r="F37" s="14"/>
      <c r="G37" s="14">
        <v>6365562.3499999996</v>
      </c>
      <c r="H37" s="16"/>
      <c r="I37" s="30"/>
    </row>
    <row r="38" spans="2:15" x14ac:dyDescent="0.2">
      <c r="C38" s="35" t="s">
        <v>37</v>
      </c>
      <c r="E38" s="20">
        <v>71525284.989999995</v>
      </c>
      <c r="F38" s="30"/>
      <c r="G38" s="20">
        <v>48789395.710000001</v>
      </c>
      <c r="H38" s="16"/>
      <c r="I38" s="30"/>
    </row>
    <row r="39" spans="2:15" x14ac:dyDescent="0.2">
      <c r="C39" s="35" t="s">
        <v>38</v>
      </c>
      <c r="E39" s="20">
        <v>1889007.57</v>
      </c>
      <c r="F39" s="16"/>
      <c r="G39" s="20">
        <v>132766.14000000001</v>
      </c>
      <c r="H39" s="16"/>
      <c r="I39" s="30"/>
    </row>
    <row r="40" spans="2:15" x14ac:dyDescent="0.2">
      <c r="C40" s="35" t="s">
        <v>39</v>
      </c>
      <c r="E40" s="20">
        <v>3065212.27</v>
      </c>
      <c r="F40" s="16"/>
      <c r="G40" s="20">
        <v>2705167.07</v>
      </c>
      <c r="H40" s="16"/>
      <c r="I40" s="30"/>
    </row>
    <row r="41" spans="2:15" x14ac:dyDescent="0.2">
      <c r="C41" s="35" t="s">
        <v>40</v>
      </c>
      <c r="E41" s="20">
        <v>2899123.42</v>
      </c>
      <c r="F41" s="16"/>
      <c r="G41" s="20">
        <v>2167950.84</v>
      </c>
      <c r="H41" s="16"/>
      <c r="I41" s="30"/>
    </row>
    <row r="42" spans="2:15" x14ac:dyDescent="0.2">
      <c r="C42" s="35" t="s">
        <v>41</v>
      </c>
      <c r="E42" s="20">
        <v>359098.53</v>
      </c>
      <c r="F42" s="16"/>
      <c r="G42" s="20">
        <v>356679.81</v>
      </c>
      <c r="H42" s="16"/>
      <c r="I42" s="30"/>
    </row>
    <row r="43" spans="2:15" x14ac:dyDescent="0.2">
      <c r="C43" s="35" t="s">
        <v>42</v>
      </c>
      <c r="E43" s="20">
        <v>2883436.52</v>
      </c>
      <c r="F43" s="16"/>
      <c r="G43" s="20">
        <v>2430953.08</v>
      </c>
      <c r="H43" s="16"/>
      <c r="I43" s="30"/>
    </row>
    <row r="44" spans="2:15" x14ac:dyDescent="0.2">
      <c r="C44" s="35" t="s">
        <v>49</v>
      </c>
      <c r="E44" s="20">
        <v>373381.27</v>
      </c>
      <c r="F44" s="16"/>
      <c r="G44" s="20">
        <v>0</v>
      </c>
      <c r="H44" s="16"/>
      <c r="I44" s="30"/>
    </row>
    <row r="45" spans="2:15" x14ac:dyDescent="0.2">
      <c r="C45" s="35" t="s">
        <v>50</v>
      </c>
      <c r="E45" s="20">
        <v>-102929.89</v>
      </c>
      <c r="F45" s="16"/>
      <c r="G45" s="20">
        <v>0</v>
      </c>
      <c r="H45" s="16"/>
      <c r="I45" s="30"/>
    </row>
    <row r="46" spans="2:15" x14ac:dyDescent="0.2">
      <c r="C46" s="35" t="s">
        <v>51</v>
      </c>
      <c r="E46" s="20">
        <v>5815465.9699999997</v>
      </c>
      <c r="F46" s="16"/>
      <c r="G46" s="20">
        <v>0</v>
      </c>
      <c r="H46" s="16"/>
      <c r="I46" s="30"/>
    </row>
    <row r="47" spans="2:15" x14ac:dyDescent="0.2">
      <c r="C47" s="35" t="s">
        <v>43</v>
      </c>
      <c r="E47" s="20">
        <v>2254406.66</v>
      </c>
      <c r="F47" s="16"/>
      <c r="G47" s="20">
        <v>2698217.68</v>
      </c>
      <c r="H47" s="16"/>
      <c r="I47" s="30"/>
    </row>
    <row r="48" spans="2:15" x14ac:dyDescent="0.2">
      <c r="C48" s="35" t="s">
        <v>44</v>
      </c>
      <c r="E48" s="20">
        <v>47804.01</v>
      </c>
      <c r="F48" s="16"/>
      <c r="G48" s="20">
        <v>2427668.3199999998</v>
      </c>
      <c r="H48" s="16"/>
      <c r="I48" s="30"/>
    </row>
    <row r="49" spans="1:15" x14ac:dyDescent="0.2">
      <c r="C49" s="35" t="s">
        <v>45</v>
      </c>
      <c r="E49" s="20">
        <v>604.63</v>
      </c>
      <c r="F49" s="16"/>
      <c r="G49" s="20">
        <v>335471.28000000003</v>
      </c>
      <c r="H49" s="16"/>
      <c r="I49" s="30"/>
    </row>
    <row r="50" spans="1:15" x14ac:dyDescent="0.2">
      <c r="C50" s="35" t="s">
        <v>46</v>
      </c>
      <c r="E50" s="20">
        <v>-166076.48000000001</v>
      </c>
      <c r="F50" s="16"/>
      <c r="G50" s="20">
        <v>-142916.57999999999</v>
      </c>
      <c r="H50" s="16"/>
      <c r="I50" s="30"/>
    </row>
    <row r="51" spans="1:15" x14ac:dyDescent="0.2">
      <c r="E51" s="36"/>
      <c r="F51" s="16"/>
      <c r="G51" s="16"/>
      <c r="H51" s="16"/>
      <c r="I51" s="16"/>
    </row>
    <row r="52" spans="1:15" ht="12.75" x14ac:dyDescent="0.2">
      <c r="A52" s="3" t="s">
        <v>27</v>
      </c>
      <c r="E52" s="36"/>
      <c r="F52" s="16"/>
      <c r="G52" s="16"/>
      <c r="H52" s="16"/>
      <c r="I52" s="16"/>
    </row>
    <row r="53" spans="1:15" x14ac:dyDescent="0.2">
      <c r="B53" s="13" t="s">
        <v>28</v>
      </c>
      <c r="E53" s="36"/>
      <c r="F53" s="16"/>
      <c r="G53" s="16"/>
      <c r="H53" s="16"/>
      <c r="I53" s="16"/>
    </row>
    <row r="54" spans="1:15" x14ac:dyDescent="0.2">
      <c r="C54" s="5" t="s">
        <v>10</v>
      </c>
      <c r="E54" s="36">
        <v>80440883</v>
      </c>
      <c r="F54" s="16"/>
      <c r="G54" s="36">
        <v>68898893</v>
      </c>
      <c r="H54" s="37"/>
      <c r="I54" s="36">
        <f>E54-G54</f>
        <v>11541990</v>
      </c>
      <c r="K54" s="17">
        <f>IF(G54=0,"n/a",IF(AND(I54/G54&lt;1,I54/G54&gt;-1),I54/G54,"n/a"))</f>
        <v>0.16752068861251515</v>
      </c>
    </row>
    <row r="55" spans="1:15" x14ac:dyDescent="0.2">
      <c r="C55" s="5" t="s">
        <v>11</v>
      </c>
      <c r="E55" s="36">
        <v>37066238</v>
      </c>
      <c r="F55" s="16"/>
      <c r="G55" s="36">
        <v>30553800</v>
      </c>
      <c r="H55" s="37"/>
      <c r="I55" s="36">
        <f>E55-G55</f>
        <v>6512438</v>
      </c>
      <c r="K55" s="17">
        <f>IF(G55=0,"n/a",IF(AND(I55/G55&lt;1,I55/G55&gt;-1),I55/G55,"n/a"))</f>
        <v>0.21314658078536877</v>
      </c>
    </row>
    <row r="56" spans="1:15" x14ac:dyDescent="0.2">
      <c r="C56" s="5" t="s">
        <v>12</v>
      </c>
      <c r="E56" s="38">
        <v>2910946</v>
      </c>
      <c r="F56" s="16"/>
      <c r="G56" s="38">
        <v>2618802</v>
      </c>
      <c r="H56" s="37"/>
      <c r="I56" s="38">
        <f>E56-G56</f>
        <v>292144</v>
      </c>
      <c r="K56" s="23">
        <f>IF(G56=0,"n/a",IF(AND(I56/G56&lt;1,I56/G56&gt;-1),I56/G56,"n/a"))</f>
        <v>0.11155635286669248</v>
      </c>
    </row>
    <row r="57" spans="1:15" ht="6.95" customHeight="1" x14ac:dyDescent="0.2">
      <c r="E57" s="36"/>
      <c r="F57" s="16"/>
      <c r="G57" s="36"/>
      <c r="H57" s="16"/>
      <c r="I57" s="36"/>
      <c r="K57" s="25"/>
      <c r="M57" s="29"/>
      <c r="N57" s="29"/>
      <c r="O57" s="29"/>
    </row>
    <row r="58" spans="1:15" x14ac:dyDescent="0.2">
      <c r="C58" s="5" t="s">
        <v>13</v>
      </c>
      <c r="E58" s="36">
        <f>SUM(E54:E56)</f>
        <v>120418067</v>
      </c>
      <c r="F58" s="16"/>
      <c r="G58" s="36">
        <f>SUM(G54:G56)</f>
        <v>102071495</v>
      </c>
      <c r="H58" s="37"/>
      <c r="I58" s="36">
        <f>E58-G58</f>
        <v>18346572</v>
      </c>
      <c r="K58" s="17">
        <f>IF(G58=0,"n/a",IF(AND(I58/G58&lt;1,I58/G58&gt;-1),I58/G58,"n/a"))</f>
        <v>0.17974236587795642</v>
      </c>
    </row>
    <row r="59" spans="1:15" ht="6.95" customHeight="1" x14ac:dyDescent="0.2">
      <c r="E59" s="36"/>
      <c r="F59" s="16"/>
      <c r="G59" s="36"/>
      <c r="H59" s="16"/>
      <c r="I59" s="36"/>
      <c r="K59" s="25"/>
      <c r="M59" s="29"/>
      <c r="N59" s="29"/>
      <c r="O59" s="29"/>
    </row>
    <row r="60" spans="1:15" x14ac:dyDescent="0.2">
      <c r="B60" s="13" t="s">
        <v>29</v>
      </c>
      <c r="E60" s="36"/>
      <c r="F60" s="16"/>
      <c r="G60" s="36"/>
      <c r="H60" s="37"/>
      <c r="I60" s="36"/>
      <c r="K60" s="25"/>
    </row>
    <row r="61" spans="1:15" x14ac:dyDescent="0.2">
      <c r="C61" s="5" t="s">
        <v>15</v>
      </c>
      <c r="E61" s="36">
        <v>1820678</v>
      </c>
      <c r="F61" s="16"/>
      <c r="G61" s="36">
        <v>6152902</v>
      </c>
      <c r="H61" s="37"/>
      <c r="I61" s="36">
        <f>E61-G61</f>
        <v>-4332224</v>
      </c>
      <c r="K61" s="17">
        <f>IF(G61=0,"n/a",IF(AND(I61/G61&lt;1,I61/G61&gt;-1),I61/G61,"n/a"))</f>
        <v>-0.70409442568726111</v>
      </c>
    </row>
    <row r="62" spans="1:15" x14ac:dyDescent="0.2">
      <c r="C62" s="5" t="s">
        <v>16</v>
      </c>
      <c r="E62" s="38">
        <v>623145</v>
      </c>
      <c r="F62" s="16"/>
      <c r="G62" s="38">
        <v>194298</v>
      </c>
      <c r="H62" s="37"/>
      <c r="I62" s="38">
        <f>E62-G62</f>
        <v>428847</v>
      </c>
      <c r="K62" s="23" t="str">
        <f>IF(G62=0,"n/a",IF(AND(I62/G62&lt;1,I62/G62&gt;-1),I62/G62,"n/a"))</f>
        <v>n/a</v>
      </c>
    </row>
    <row r="63" spans="1:15" ht="6.95" customHeight="1" x14ac:dyDescent="0.2">
      <c r="E63" s="36"/>
      <c r="F63" s="16"/>
      <c r="G63" s="36"/>
      <c r="H63" s="16"/>
      <c r="I63" s="36"/>
      <c r="K63" s="25"/>
      <c r="M63" s="29"/>
      <c r="N63" s="29"/>
      <c r="O63" s="29"/>
    </row>
    <row r="64" spans="1:15" x14ac:dyDescent="0.2">
      <c r="C64" s="5" t="s">
        <v>17</v>
      </c>
      <c r="E64" s="38">
        <f>SUM(E61:E62)</f>
        <v>2443823</v>
      </c>
      <c r="F64" s="16"/>
      <c r="G64" s="38">
        <f>SUM(G61:G62)</f>
        <v>6347200</v>
      </c>
      <c r="H64" s="37"/>
      <c r="I64" s="38">
        <f>E64-G64</f>
        <v>-3903377</v>
      </c>
      <c r="K64" s="23">
        <f>IF(G64=0,"n/a",IF(AND(I64/G64&lt;1,I64/G64&gt;-1),I64/G64,"n/a"))</f>
        <v>-0.61497620998235447</v>
      </c>
    </row>
    <row r="65" spans="1:15" ht="6.95" customHeight="1" x14ac:dyDescent="0.2">
      <c r="E65" s="36"/>
      <c r="F65" s="16"/>
      <c r="G65" s="36"/>
      <c r="H65" s="16"/>
      <c r="I65" s="36"/>
      <c r="K65" s="25"/>
      <c r="M65" s="29"/>
      <c r="N65" s="29"/>
      <c r="O65" s="29"/>
    </row>
    <row r="66" spans="1:15" x14ac:dyDescent="0.2">
      <c r="C66" s="5" t="s">
        <v>30</v>
      </c>
      <c r="E66" s="36">
        <f>E58+E64</f>
        <v>122861890</v>
      </c>
      <c r="F66" s="16"/>
      <c r="G66" s="36">
        <f>G58+G64</f>
        <v>108418695</v>
      </c>
      <c r="H66" s="37"/>
      <c r="I66" s="36">
        <f>E66-G66</f>
        <v>14443195</v>
      </c>
      <c r="K66" s="17">
        <f>IF(G66=0,"n/a",IF(AND(I66/G66&lt;1,I66/G66&gt;-1),I66/G66,"n/a"))</f>
        <v>0.13321683128541623</v>
      </c>
    </row>
    <row r="67" spans="1:15" ht="6.95" customHeight="1" x14ac:dyDescent="0.2">
      <c r="E67" s="36"/>
      <c r="F67" s="16"/>
      <c r="G67" s="36"/>
      <c r="H67" s="16"/>
      <c r="I67" s="36"/>
      <c r="K67" s="25"/>
      <c r="M67" s="29"/>
      <c r="N67" s="29"/>
      <c r="O67" s="29"/>
    </row>
    <row r="68" spans="1:15" x14ac:dyDescent="0.2">
      <c r="B68" s="13" t="s">
        <v>31</v>
      </c>
      <c r="E68" s="36"/>
      <c r="F68" s="16"/>
      <c r="G68" s="36"/>
      <c r="H68" s="37"/>
      <c r="I68" s="36"/>
      <c r="K68" s="25"/>
    </row>
    <row r="69" spans="1:15" x14ac:dyDescent="0.2">
      <c r="C69" s="5" t="s">
        <v>20</v>
      </c>
      <c r="E69" s="36">
        <v>5272132</v>
      </c>
      <c r="F69" s="16"/>
      <c r="G69" s="36">
        <v>5667844</v>
      </c>
      <c r="H69" s="37"/>
      <c r="I69" s="36">
        <f>E69-G69</f>
        <v>-395712</v>
      </c>
      <c r="K69" s="17">
        <f>IF(G69=0,"n/a",IF(AND(I69/G69&lt;1,I69/G69&gt;-1),I69/G69,"n/a"))</f>
        <v>-6.9817023898328889E-2</v>
      </c>
    </row>
    <row r="70" spans="1:15" x14ac:dyDescent="0.2">
      <c r="C70" s="5" t="s">
        <v>21</v>
      </c>
      <c r="E70" s="38">
        <v>15742510</v>
      </c>
      <c r="F70" s="16"/>
      <c r="G70" s="38">
        <v>17886433</v>
      </c>
      <c r="H70" s="37"/>
      <c r="I70" s="38">
        <f>E70-G70</f>
        <v>-2143923</v>
      </c>
      <c r="K70" s="23">
        <f>IF(G70=0,"n/a",IF(AND(I70/G70&lt;1,I70/G70&gt;-1),I70/G70,"n/a"))</f>
        <v>-0.11986308281813372</v>
      </c>
    </row>
    <row r="71" spans="1:15" ht="6.95" customHeight="1" x14ac:dyDescent="0.2">
      <c r="E71" s="36"/>
      <c r="F71" s="16"/>
      <c r="G71" s="36"/>
      <c r="H71" s="16"/>
      <c r="I71" s="36"/>
      <c r="K71" s="25"/>
      <c r="M71" s="29"/>
      <c r="N71" s="29"/>
      <c r="O71" s="29"/>
    </row>
    <row r="72" spans="1:15" x14ac:dyDescent="0.2">
      <c r="C72" s="5" t="s">
        <v>22</v>
      </c>
      <c r="E72" s="38">
        <f>SUM(E69:E70)</f>
        <v>21014642</v>
      </c>
      <c r="F72" s="16"/>
      <c r="G72" s="38">
        <f>SUM(G69:G70)</f>
        <v>23554277</v>
      </c>
      <c r="H72" s="37"/>
      <c r="I72" s="38">
        <f>E72-G72</f>
        <v>-2539635</v>
      </c>
      <c r="K72" s="23">
        <f>IF(G72=0,"n/a",IF(AND(I72/G72&lt;1,I72/G72&gt;-1),I72/G72,"n/a"))</f>
        <v>-0.10782054571235619</v>
      </c>
    </row>
    <row r="73" spans="1:15" ht="6.95" customHeight="1" x14ac:dyDescent="0.2">
      <c r="E73" s="36"/>
      <c r="F73" s="16"/>
      <c r="G73" s="36"/>
      <c r="H73" s="16"/>
      <c r="I73" s="36"/>
      <c r="K73" s="25"/>
      <c r="M73" s="29"/>
      <c r="N73" s="29"/>
      <c r="O73" s="29"/>
    </row>
    <row r="74" spans="1:15" ht="12.75" thickBot="1" x14ac:dyDescent="0.25">
      <c r="C74" s="5" t="s">
        <v>32</v>
      </c>
      <c r="E74" s="39">
        <f>E66+E72</f>
        <v>143876532</v>
      </c>
      <c r="F74" s="16"/>
      <c r="G74" s="39">
        <f>G66+G72</f>
        <v>131972972</v>
      </c>
      <c r="H74" s="37"/>
      <c r="I74" s="39">
        <f>E74-G74</f>
        <v>11903560</v>
      </c>
      <c r="K74" s="34">
        <f>IF(G74=0,"n/a",IF(AND(I74/G74&lt;1,I74/G74&gt;-1),I74/G74,"n/a"))</f>
        <v>9.0196953357995144E-2</v>
      </c>
    </row>
    <row r="75" spans="1:15" ht="12.75" thickTop="1" x14ac:dyDescent="0.2"/>
    <row r="76" spans="1:15" ht="12.75" customHeight="1" x14ac:dyDescent="0.2">
      <c r="A76" s="5" t="s">
        <v>3</v>
      </c>
      <c r="C76" s="40" t="s">
        <v>33</v>
      </c>
      <c r="D76"/>
      <c r="E76"/>
      <c r="F76"/>
      <c r="G76"/>
      <c r="H76"/>
      <c r="I76"/>
      <c r="J76"/>
      <c r="K76"/>
      <c r="L76"/>
      <c r="M76"/>
      <c r="N76"/>
      <c r="O76"/>
    </row>
    <row r="77" spans="1:15" x14ac:dyDescent="0.2">
      <c r="A77" s="5" t="s">
        <v>3</v>
      </c>
    </row>
    <row r="78" spans="1:15" x14ac:dyDescent="0.2">
      <c r="A78" s="5" t="s">
        <v>3</v>
      </c>
    </row>
    <row r="79" spans="1:15" x14ac:dyDescent="0.2">
      <c r="A79" s="5" t="s">
        <v>3</v>
      </c>
    </row>
    <row r="80" spans="1:15" x14ac:dyDescent="0.2">
      <c r="A80" s="5" t="s">
        <v>3</v>
      </c>
    </row>
    <row r="81" spans="1:1" x14ac:dyDescent="0.2">
      <c r="A81" s="5" t="s">
        <v>3</v>
      </c>
    </row>
    <row r="82" spans="1:1" x14ac:dyDescent="0.2">
      <c r="A82" s="5" t="s">
        <v>3</v>
      </c>
    </row>
    <row r="83" spans="1:1" x14ac:dyDescent="0.2">
      <c r="A83" s="5" t="s">
        <v>3</v>
      </c>
    </row>
    <row r="84" spans="1:1" x14ac:dyDescent="0.2">
      <c r="A84" s="5" t="s">
        <v>3</v>
      </c>
    </row>
    <row r="85" spans="1:1" x14ac:dyDescent="0.2">
      <c r="A85" s="5" t="s">
        <v>3</v>
      </c>
    </row>
    <row r="86" spans="1:1" x14ac:dyDescent="0.2">
      <c r="A86" s="5" t="s">
        <v>3</v>
      </c>
    </row>
    <row r="87" spans="1:1" x14ac:dyDescent="0.2">
      <c r="A87" s="5" t="s">
        <v>3</v>
      </c>
    </row>
    <row r="88" spans="1:1" x14ac:dyDescent="0.2">
      <c r="A88" s="5" t="s">
        <v>3</v>
      </c>
    </row>
    <row r="89" spans="1:1" x14ac:dyDescent="0.2">
      <c r="A89" s="5" t="s">
        <v>3</v>
      </c>
    </row>
    <row r="90" spans="1:1" x14ac:dyDescent="0.2">
      <c r="A90" s="5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&amp;C6a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1"/>
  <sheetViews>
    <sheetView tabSelected="1" zoomScale="87" zoomScaleNormal="87" zoomScaleSheetLayoutView="100" workbookViewId="0">
      <pane xSplit="4" ySplit="8" topLeftCell="E9" activePane="bottomRight" state="frozen"/>
      <selection activeCell="C41" sqref="C41:C44"/>
      <selection pane="topRight" activeCell="C41" sqref="C41:C44"/>
      <selection pane="bottomLeft" activeCell="C41" sqref="C41:C44"/>
      <selection pane="bottomRight" activeCell="X29" activeCellId="1" sqref="P34 X29"/>
    </sheetView>
  </sheetViews>
  <sheetFormatPr defaultColWidth="9.140625" defaultRowHeight="12" x14ac:dyDescent="0.2"/>
  <cols>
    <col min="1" max="2" width="1.7109375" style="88" customWidth="1"/>
    <col min="3" max="3" width="9.140625" style="88"/>
    <col min="4" max="4" width="23.85546875" style="88" customWidth="1"/>
    <col min="5" max="5" width="16.7109375" style="88" customWidth="1"/>
    <col min="6" max="6" width="0.85546875" style="88" customWidth="1"/>
    <col min="7" max="7" width="16.7109375" style="88" customWidth="1"/>
    <col min="8" max="8" width="0.85546875" style="88" customWidth="1"/>
    <col min="9" max="9" width="16.7109375" style="88" customWidth="1"/>
    <col min="10" max="10" width="0.85546875" style="88" customWidth="1"/>
    <col min="11" max="11" width="7.7109375" style="88" customWidth="1"/>
    <col min="12" max="12" width="0.85546875" style="88" customWidth="1"/>
    <col min="13" max="13" width="10.7109375" style="88" customWidth="1"/>
    <col min="14" max="14" width="0.85546875" style="88" customWidth="1"/>
    <col min="15" max="15" width="10.7109375" style="88" customWidth="1"/>
    <col min="16" max="16384" width="9.140625" style="88"/>
  </cols>
  <sheetData>
    <row r="1" spans="1:15" s="86" customFormat="1" ht="15" x14ac:dyDescent="0.25">
      <c r="E1" s="115" t="s">
        <v>0</v>
      </c>
      <c r="F1" s="115"/>
      <c r="G1" s="115"/>
      <c r="H1" s="115"/>
      <c r="I1" s="115"/>
      <c r="J1" s="115"/>
      <c r="K1" s="115"/>
    </row>
    <row r="2" spans="1:15" s="86" customFormat="1" ht="15" x14ac:dyDescent="0.25">
      <c r="E2" s="115" t="s">
        <v>1</v>
      </c>
      <c r="F2" s="115"/>
      <c r="G2" s="115"/>
      <c r="H2" s="115"/>
      <c r="I2" s="115"/>
      <c r="J2" s="115"/>
      <c r="K2" s="115"/>
    </row>
    <row r="3" spans="1:15" s="86" customFormat="1" ht="15" x14ac:dyDescent="0.25">
      <c r="E3" s="115" t="s">
        <v>53</v>
      </c>
      <c r="F3" s="115"/>
      <c r="G3" s="115"/>
      <c r="H3" s="115"/>
      <c r="I3" s="115"/>
      <c r="J3" s="115"/>
      <c r="K3" s="115"/>
    </row>
    <row r="4" spans="1:15" s="87" customFormat="1" ht="12.75" x14ac:dyDescent="0.2">
      <c r="E4" s="116" t="s">
        <v>2</v>
      </c>
      <c r="F4" s="116"/>
      <c r="G4" s="116"/>
      <c r="H4" s="116"/>
      <c r="I4" s="116"/>
      <c r="J4" s="116"/>
      <c r="K4" s="116"/>
    </row>
    <row r="5" spans="1:15" x14ac:dyDescent="0.2">
      <c r="A5" s="88" t="s">
        <v>3</v>
      </c>
    </row>
    <row r="6" spans="1:15" s="89" customFormat="1" ht="12.75" x14ac:dyDescent="0.2">
      <c r="A6" s="89" t="s">
        <v>3</v>
      </c>
      <c r="I6" s="114" t="s">
        <v>35</v>
      </c>
      <c r="J6" s="114"/>
      <c r="K6" s="114"/>
      <c r="M6" s="114" t="s">
        <v>4</v>
      </c>
      <c r="N6" s="114"/>
      <c r="O6" s="114"/>
    </row>
    <row r="7" spans="1:15" s="89" customFormat="1" ht="12.75" x14ac:dyDescent="0.2">
      <c r="E7" s="90" t="s">
        <v>5</v>
      </c>
      <c r="G7" s="90" t="s">
        <v>5</v>
      </c>
      <c r="I7" s="90"/>
      <c r="K7" s="90"/>
      <c r="M7" s="90"/>
      <c r="O7" s="90"/>
    </row>
    <row r="8" spans="1:15" s="89" customFormat="1" ht="12.75" x14ac:dyDescent="0.2">
      <c r="A8" s="87" t="s">
        <v>6</v>
      </c>
      <c r="E8" s="91">
        <v>2023</v>
      </c>
      <c r="G8" s="91">
        <v>2022</v>
      </c>
      <c r="I8" s="91" t="s">
        <v>7</v>
      </c>
      <c r="K8" s="91" t="s">
        <v>8</v>
      </c>
      <c r="M8" s="91">
        <v>2023</v>
      </c>
      <c r="O8" s="91">
        <v>2022</v>
      </c>
    </row>
    <row r="9" spans="1:15" x14ac:dyDescent="0.2">
      <c r="B9" s="92" t="s">
        <v>9</v>
      </c>
    </row>
    <row r="10" spans="1:15" x14ac:dyDescent="0.2">
      <c r="C10" s="88" t="s">
        <v>10</v>
      </c>
      <c r="E10" s="41">
        <v>865804930.71000004</v>
      </c>
      <c r="F10" s="93"/>
      <c r="G10" s="41">
        <v>737910902.30999994</v>
      </c>
      <c r="H10" s="93"/>
      <c r="I10" s="41">
        <f>E10-G10</f>
        <v>127894028.4000001</v>
      </c>
      <c r="K10" s="42">
        <f>IF(G10=0,"n/a",IF(AND(I10/G10&lt;1,I10/G10&gt;-1),I10/G10,"n/a"))</f>
        <v>0.17331906602766414</v>
      </c>
      <c r="M10" s="43">
        <f>IF(E55=0,"n/a",E10/E55)</f>
        <v>1.3595731637765247</v>
      </c>
      <c r="N10" s="94"/>
      <c r="O10" s="43">
        <f>IF(G55=0,"n/a",G10/G55)</f>
        <v>1.2220487875176351</v>
      </c>
    </row>
    <row r="11" spans="1:15" x14ac:dyDescent="0.2">
      <c r="C11" s="88" t="s">
        <v>11</v>
      </c>
      <c r="E11" s="44">
        <v>354414679.94</v>
      </c>
      <c r="F11" s="95"/>
      <c r="G11" s="44">
        <v>286112276.86000001</v>
      </c>
      <c r="H11" s="95"/>
      <c r="I11" s="44">
        <f>E11-G11</f>
        <v>68302403.079999983</v>
      </c>
      <c r="K11" s="42">
        <f>IF(G11=0,"n/a",IF(AND(I11/G11&lt;1,I11/G11&gt;-1),I11/G11,"n/a"))</f>
        <v>0.23872587303697423</v>
      </c>
      <c r="M11" s="45">
        <f>IF(E56=0,"n/a",E11/E56)</f>
        <v>1.1772134632141047</v>
      </c>
      <c r="N11" s="94"/>
      <c r="O11" s="45">
        <f>IF(G56=0,"n/a",G11/G56)</f>
        <v>1.0449100598020449</v>
      </c>
    </row>
    <row r="12" spans="1:15" x14ac:dyDescent="0.2">
      <c r="C12" s="88" t="s">
        <v>12</v>
      </c>
      <c r="E12" s="46">
        <v>25019805.239999998</v>
      </c>
      <c r="F12" s="95"/>
      <c r="G12" s="46">
        <v>20580552.710000001</v>
      </c>
      <c r="H12" s="95"/>
      <c r="I12" s="46">
        <f>E12-G12</f>
        <v>4439252.5299999975</v>
      </c>
      <c r="K12" s="47">
        <f>IF(G12=0,"n/a",IF(AND(I12/G12&lt;1,I12/G12&gt;-1),I12/G12,"n/a"))</f>
        <v>0.21570132700289357</v>
      </c>
      <c r="M12" s="48">
        <f>IF(E57=0,"n/a",E12/E57)</f>
        <v>1.0535537605045644</v>
      </c>
      <c r="N12" s="94"/>
      <c r="O12" s="48">
        <f>IF(G57=0,"n/a",G12/G57)</f>
        <v>0.89844573542225814</v>
      </c>
    </row>
    <row r="13" spans="1:15" ht="6.95" customHeight="1" x14ac:dyDescent="0.2">
      <c r="E13" s="44"/>
      <c r="F13" s="95"/>
      <c r="G13" s="44"/>
      <c r="H13" s="95"/>
      <c r="I13" s="44"/>
      <c r="K13" s="49"/>
      <c r="M13" s="94"/>
      <c r="N13" s="94"/>
      <c r="O13" s="94"/>
    </row>
    <row r="14" spans="1:15" x14ac:dyDescent="0.2">
      <c r="C14" s="88" t="s">
        <v>13</v>
      </c>
      <c r="E14" s="44">
        <f>SUM(E10:E12)</f>
        <v>1245239415.8900001</v>
      </c>
      <c r="F14" s="95"/>
      <c r="G14" s="44">
        <f>SUM(G10:G12)</f>
        <v>1044603731.88</v>
      </c>
      <c r="H14" s="95"/>
      <c r="I14" s="44">
        <f>E14-G14</f>
        <v>200635684.01000011</v>
      </c>
      <c r="K14" s="42">
        <f>IF(G14=0,"n/a",IF(AND(I14/G14&lt;1,I14/G14&gt;-1),I14/G14,"n/a"))</f>
        <v>0.19206870307548199</v>
      </c>
      <c r="M14" s="45">
        <f>IF(E59=0,"n/a",E14/E59)</f>
        <v>1.294923664737226</v>
      </c>
      <c r="N14" s="94"/>
      <c r="O14" s="45">
        <f>IF(G59=0,"n/a",G14/G59)</f>
        <v>1.1599580486224939</v>
      </c>
    </row>
    <row r="15" spans="1:15" ht="6.95" customHeight="1" x14ac:dyDescent="0.2">
      <c r="E15" s="44"/>
      <c r="F15" s="95"/>
      <c r="G15" s="44"/>
      <c r="H15" s="95"/>
      <c r="I15" s="44"/>
      <c r="K15" s="49"/>
      <c r="M15" s="94"/>
      <c r="N15" s="94"/>
      <c r="O15" s="94"/>
    </row>
    <row r="16" spans="1:15" x14ac:dyDescent="0.2">
      <c r="B16" s="92" t="s">
        <v>14</v>
      </c>
      <c r="E16" s="44"/>
      <c r="F16" s="95"/>
      <c r="G16" s="44"/>
      <c r="H16" s="95"/>
      <c r="I16" s="44"/>
      <c r="K16" s="49"/>
      <c r="M16" s="94"/>
      <c r="N16" s="94"/>
      <c r="O16" s="94"/>
    </row>
    <row r="17" spans="2:15" x14ac:dyDescent="0.2">
      <c r="C17" s="88" t="s">
        <v>15</v>
      </c>
      <c r="E17" s="44">
        <v>29082572.91</v>
      </c>
      <c r="F17" s="95"/>
      <c r="G17" s="44">
        <v>23883027.260000002</v>
      </c>
      <c r="H17" s="95"/>
      <c r="I17" s="44">
        <f>E17-G17</f>
        <v>5199545.6499999985</v>
      </c>
      <c r="K17" s="42">
        <f>IF(G17=0,"n/a",IF(AND(I17/G17&lt;1,I17/G17&gt;-1),I17/G17,"n/a"))</f>
        <v>0.21770881862653779</v>
      </c>
      <c r="M17" s="45">
        <f>IF(E62=0,"n/a",E17/E62)</f>
        <v>0.67102145002105407</v>
      </c>
      <c r="N17" s="94"/>
      <c r="O17" s="45">
        <f>IF(G62=0,"n/a",G17/G62)</f>
        <v>0.53284889927995982</v>
      </c>
    </row>
    <row r="18" spans="2:15" x14ac:dyDescent="0.2">
      <c r="C18" s="88" t="s">
        <v>16</v>
      </c>
      <c r="E18" s="46">
        <v>3012181.32</v>
      </c>
      <c r="F18" s="50"/>
      <c r="G18" s="46">
        <v>1706676.97</v>
      </c>
      <c r="H18" s="51"/>
      <c r="I18" s="46">
        <f>E18-G18</f>
        <v>1305504.3499999999</v>
      </c>
      <c r="K18" s="47">
        <f>IF(G18=0,"n/a",IF(AND(I18/G18&lt;1,I18/G18&gt;-1),I18/G18,"n/a"))</f>
        <v>0.76493933705568185</v>
      </c>
      <c r="M18" s="48">
        <f>IF(E63=0,"n/a",E18/E63)</f>
        <v>0.66627411946292514</v>
      </c>
      <c r="N18" s="94"/>
      <c r="O18" s="48">
        <f>IF(G63=0,"n/a",G18/G63)</f>
        <v>0.52124815680841674</v>
      </c>
    </row>
    <row r="19" spans="2:15" ht="6.95" customHeight="1" x14ac:dyDescent="0.2">
      <c r="E19" s="44"/>
      <c r="F19" s="96"/>
      <c r="G19" s="44"/>
      <c r="H19" s="96"/>
      <c r="I19" s="44"/>
      <c r="K19" s="49"/>
      <c r="M19" s="94"/>
      <c r="N19" s="94"/>
      <c r="O19" s="94"/>
    </row>
    <row r="20" spans="2:15" x14ac:dyDescent="0.2">
      <c r="C20" s="88" t="s">
        <v>17</v>
      </c>
      <c r="E20" s="46">
        <f>SUM(E17:E18)</f>
        <v>32094754.23</v>
      </c>
      <c r="F20" s="50"/>
      <c r="G20" s="46">
        <f>SUM(G17:G18)</f>
        <v>25589704.23</v>
      </c>
      <c r="H20" s="51"/>
      <c r="I20" s="46">
        <f>E20-G20</f>
        <v>6505050</v>
      </c>
      <c r="K20" s="47">
        <f>IF(G20=0,"n/a",IF(AND(I20/G20&lt;1,I20/G20&gt;-1),I20/G20,"n/a"))</f>
        <v>0.25420575171688881</v>
      </c>
      <c r="M20" s="48">
        <f>IF(E65=0,"n/a",E20/E65)</f>
        <v>0.67057302517813622</v>
      </c>
      <c r="N20" s="94"/>
      <c r="O20" s="48">
        <f>IF(G65=0,"n/a",G20/G65)</f>
        <v>0.53205915364399237</v>
      </c>
    </row>
    <row r="21" spans="2:15" ht="6.95" customHeight="1" x14ac:dyDescent="0.2">
      <c r="E21" s="44"/>
      <c r="F21" s="96"/>
      <c r="G21" s="44"/>
      <c r="H21" s="96"/>
      <c r="I21" s="44"/>
      <c r="K21" s="49"/>
      <c r="M21" s="94"/>
      <c r="N21" s="94"/>
      <c r="O21" s="94"/>
    </row>
    <row r="22" spans="2:15" x14ac:dyDescent="0.2">
      <c r="C22" s="88" t="s">
        <v>18</v>
      </c>
      <c r="E22" s="44">
        <f>E14+E20</f>
        <v>1277334170.1200001</v>
      </c>
      <c r="F22" s="96"/>
      <c r="G22" s="44">
        <f>G14+G20</f>
        <v>1070193436.11</v>
      </c>
      <c r="H22" s="96"/>
      <c r="I22" s="44">
        <f>E22-G22</f>
        <v>207140734.01000011</v>
      </c>
      <c r="K22" s="42">
        <f>IF(G22=0,"n/a",IF(AND(I22/G22&lt;1,I22/G22&gt;-1),I22/G22,"n/a"))</f>
        <v>0.19355447998534456</v>
      </c>
      <c r="M22" s="45">
        <f>IF(E67=0,"n/a",E22/E67)</f>
        <v>1.2653222045108821</v>
      </c>
      <c r="N22" s="94"/>
      <c r="O22" s="45">
        <f>IF(G67=0,"n/a",G22/G67)</f>
        <v>1.1281241606751411</v>
      </c>
    </row>
    <row r="23" spans="2:15" ht="6.95" customHeight="1" x14ac:dyDescent="0.2">
      <c r="E23" s="44"/>
      <c r="F23" s="96"/>
      <c r="G23" s="44"/>
      <c r="H23" s="96"/>
      <c r="I23" s="44"/>
      <c r="K23" s="49"/>
      <c r="M23" s="94"/>
      <c r="N23" s="94"/>
      <c r="O23" s="94"/>
    </row>
    <row r="24" spans="2:15" x14ac:dyDescent="0.2">
      <c r="B24" s="92" t="s">
        <v>19</v>
      </c>
      <c r="E24" s="44"/>
      <c r="F24" s="96"/>
      <c r="G24" s="44"/>
      <c r="H24" s="96"/>
      <c r="I24" s="44"/>
      <c r="K24" s="49"/>
      <c r="M24" s="94"/>
      <c r="N24" s="94"/>
      <c r="O24" s="94"/>
    </row>
    <row r="25" spans="2:15" x14ac:dyDescent="0.2">
      <c r="C25" s="88" t="s">
        <v>20</v>
      </c>
      <c r="E25" s="44">
        <v>7157666.4199999999</v>
      </c>
      <c r="F25" s="96"/>
      <c r="G25" s="44">
        <v>7048328.8600000003</v>
      </c>
      <c r="H25" s="96"/>
      <c r="I25" s="44">
        <f>E25-G25</f>
        <v>109337.55999999959</v>
      </c>
      <c r="K25" s="42">
        <f>IF(G25=0,"n/a",IF(AND(I25/G25&lt;1,I25/G25&gt;-1),I25/G25,"n/a"))</f>
        <v>1.551255087152667E-2</v>
      </c>
      <c r="M25" s="45">
        <f>IF(E70=0,"n/a",E25/E70)</f>
        <v>0.13830327058230399</v>
      </c>
      <c r="N25" s="94"/>
      <c r="O25" s="45">
        <f>IF(G70=0,"n/a",G25/G70)</f>
        <v>0.13442283590953003</v>
      </c>
    </row>
    <row r="26" spans="2:15" x14ac:dyDescent="0.2">
      <c r="C26" s="88" t="s">
        <v>21</v>
      </c>
      <c r="E26" s="46">
        <v>13053550.18</v>
      </c>
      <c r="F26" s="50"/>
      <c r="G26" s="46">
        <v>13266802.9</v>
      </c>
      <c r="H26" s="51"/>
      <c r="I26" s="46">
        <f>E26-G26</f>
        <v>-213252.72000000067</v>
      </c>
      <c r="K26" s="47">
        <f>IF(G26=0,"n/a",IF(AND(I26/G26&lt;1,I26/G26&gt;-1),I26/G26,"n/a"))</f>
        <v>-1.6074160565089927E-2</v>
      </c>
      <c r="M26" s="48">
        <f>IF(E71=0,"n/a",E26/E71)</f>
        <v>8.0989337020925881E-2</v>
      </c>
      <c r="N26" s="94"/>
      <c r="O26" s="48">
        <f>IF(G71=0,"n/a",G26/G71)</f>
        <v>7.9025719736526834E-2</v>
      </c>
    </row>
    <row r="27" spans="2:15" ht="6.95" customHeight="1" x14ac:dyDescent="0.2">
      <c r="E27" s="44"/>
      <c r="F27" s="96"/>
      <c r="G27" s="44"/>
      <c r="H27" s="96"/>
      <c r="I27" s="44"/>
      <c r="K27" s="49"/>
      <c r="M27" s="94"/>
      <c r="N27" s="94"/>
      <c r="O27" s="94"/>
    </row>
    <row r="28" spans="2:15" x14ac:dyDescent="0.2">
      <c r="C28" s="88" t="s">
        <v>22</v>
      </c>
      <c r="E28" s="46">
        <f>SUM(E25:E26)</f>
        <v>20211216.600000001</v>
      </c>
      <c r="F28" s="50"/>
      <c r="G28" s="46">
        <f>SUM(G25:G26)</f>
        <v>20315131.760000002</v>
      </c>
      <c r="H28" s="51"/>
      <c r="I28" s="46">
        <f>E28-G28</f>
        <v>-103915.16000000015</v>
      </c>
      <c r="K28" s="47">
        <f>IF(G28=0,"n/a",IF(AND(I28/G28&lt;1,I28/G28&gt;-1),I28/G28,"n/a"))</f>
        <v>-5.1151605230839092E-3</v>
      </c>
      <c r="M28" s="48">
        <f>IF(E73=0,"n/a",E28/E73)</f>
        <v>9.4919725851888723E-2</v>
      </c>
      <c r="N28" s="94"/>
      <c r="O28" s="48">
        <f>IF(G73=0,"n/a",G28/G73)</f>
        <v>9.2210078460350148E-2</v>
      </c>
    </row>
    <row r="29" spans="2:15" ht="6.95" customHeight="1" x14ac:dyDescent="0.2">
      <c r="E29" s="44"/>
      <c r="F29" s="96"/>
      <c r="G29" s="44"/>
      <c r="H29" s="96"/>
      <c r="I29" s="44"/>
      <c r="K29" s="49"/>
      <c r="M29" s="94"/>
      <c r="N29" s="94"/>
      <c r="O29" s="94"/>
    </row>
    <row r="30" spans="2:15" x14ac:dyDescent="0.2">
      <c r="C30" s="88" t="s">
        <v>23</v>
      </c>
      <c r="E30" s="44">
        <f>E22+E28</f>
        <v>1297545386.72</v>
      </c>
      <c r="F30" s="96"/>
      <c r="G30" s="44">
        <f>G22+G28</f>
        <v>1090508567.8700001</v>
      </c>
      <c r="H30" s="96"/>
      <c r="I30" s="44">
        <f>E30-G30</f>
        <v>207036818.8499999</v>
      </c>
      <c r="K30" s="42">
        <f>IF(G30=0,"n/a",IF(AND(I30/G30&lt;1,I30/G30&gt;-1),I30/G30,"n/a"))</f>
        <v>0.18985345457155622</v>
      </c>
      <c r="M30" s="43">
        <f>IF(E75=0,"n/a",E30/E75)</f>
        <v>1.0614538676884391</v>
      </c>
      <c r="N30" s="94"/>
      <c r="O30" s="43">
        <f>IF(G75=0,"n/a",G30/G75)</f>
        <v>0.93288608374409898</v>
      </c>
    </row>
    <row r="31" spans="2:15" ht="6.95" customHeight="1" x14ac:dyDescent="0.2">
      <c r="E31" s="44"/>
      <c r="F31" s="96"/>
      <c r="G31" s="44"/>
      <c r="H31" s="96"/>
      <c r="I31" s="44"/>
      <c r="K31" s="49"/>
      <c r="M31" s="97"/>
      <c r="N31" s="97"/>
      <c r="O31" s="97"/>
    </row>
    <row r="32" spans="2:15" x14ac:dyDescent="0.2">
      <c r="B32" s="88" t="s">
        <v>24</v>
      </c>
      <c r="E32" s="44">
        <v>-22224096.829999998</v>
      </c>
      <c r="F32" s="96"/>
      <c r="G32" s="44">
        <v>-4303733.5599999996</v>
      </c>
      <c r="H32" s="96"/>
      <c r="I32" s="44">
        <f>E32-G32</f>
        <v>-17920363.27</v>
      </c>
      <c r="K32" s="42" t="str">
        <f>IF(G32=0,"n/a",IF(AND(I32/G32&lt;1,I32/G32&gt;-1),I32/G32,"n/a"))</f>
        <v>n/a</v>
      </c>
      <c r="M32" s="97"/>
      <c r="N32" s="97"/>
      <c r="O32" s="97"/>
    </row>
    <row r="33" spans="2:15" x14ac:dyDescent="0.2">
      <c r="B33" s="88" t="s">
        <v>25</v>
      </c>
      <c r="E33" s="46">
        <v>25224401.280000001</v>
      </c>
      <c r="F33" s="50"/>
      <c r="G33" s="46">
        <v>14654907.76</v>
      </c>
      <c r="H33" s="51"/>
      <c r="I33" s="46">
        <f>E33-G33</f>
        <v>10569493.520000001</v>
      </c>
      <c r="K33" s="47">
        <f>IF(G33=0,"n/a",IF(AND(I33/G33&lt;1,I33/G33&gt;-1),I33/G33,"n/a"))</f>
        <v>0.72122552342833723</v>
      </c>
    </row>
    <row r="34" spans="2:15" ht="6.95" customHeight="1" x14ac:dyDescent="0.2">
      <c r="E34" s="44"/>
      <c r="F34" s="98"/>
      <c r="G34" s="44"/>
      <c r="H34" s="98"/>
      <c r="I34" s="44"/>
      <c r="K34" s="52"/>
      <c r="M34" s="97"/>
      <c r="N34" s="97"/>
      <c r="O34" s="97"/>
    </row>
    <row r="35" spans="2:15" ht="12.75" thickBot="1" x14ac:dyDescent="0.25">
      <c r="C35" s="88" t="s">
        <v>26</v>
      </c>
      <c r="E35" s="53">
        <f>SUM(E30:E33)</f>
        <v>1300545691.1700001</v>
      </c>
      <c r="F35" s="99"/>
      <c r="G35" s="53">
        <f>SUM(G30:G33)</f>
        <v>1100859742.0700002</v>
      </c>
      <c r="H35" s="99"/>
      <c r="I35" s="53">
        <f>E35-G35</f>
        <v>199685949.0999999</v>
      </c>
      <c r="K35" s="54">
        <f>IF(G35=0,"n/a",IF(AND(I35/G35&lt;1,I35/G35&gt;-1),I35/G35,"n/a"))</f>
        <v>0.18139090882233616</v>
      </c>
    </row>
    <row r="36" spans="2:15" ht="12.75" thickTop="1" x14ac:dyDescent="0.2">
      <c r="E36" s="55"/>
      <c r="F36" s="100"/>
      <c r="G36" s="55"/>
      <c r="H36" s="101"/>
      <c r="I36" s="55"/>
    </row>
    <row r="37" spans="2:15" x14ac:dyDescent="0.2">
      <c r="C37" s="102" t="s">
        <v>36</v>
      </c>
      <c r="E37" s="117">
        <v>59981184.07</v>
      </c>
      <c r="F37" s="41"/>
      <c r="G37" s="56">
        <v>51376128.420000002</v>
      </c>
      <c r="H37" s="101"/>
      <c r="I37" s="55"/>
    </row>
    <row r="38" spans="2:15" x14ac:dyDescent="0.2">
      <c r="C38" s="102" t="s">
        <v>37</v>
      </c>
      <c r="E38" s="117">
        <v>540637240.71000004</v>
      </c>
      <c r="F38" s="41"/>
      <c r="G38" s="56">
        <v>173019464.97999999</v>
      </c>
      <c r="H38" s="101"/>
      <c r="I38" s="55"/>
    </row>
    <row r="39" spans="2:15" x14ac:dyDescent="0.2">
      <c r="C39" s="102" t="s">
        <v>38</v>
      </c>
      <c r="E39" s="117">
        <v>10641991.74</v>
      </c>
      <c r="F39" s="41"/>
      <c r="G39" s="56">
        <v>474238.09</v>
      </c>
      <c r="H39" s="101"/>
      <c r="I39" s="55"/>
    </row>
    <row r="40" spans="2:15" x14ac:dyDescent="0.2">
      <c r="C40" s="102" t="s">
        <v>39</v>
      </c>
      <c r="E40" s="117">
        <v>25159241.98</v>
      </c>
      <c r="F40" s="41"/>
      <c r="G40" s="56">
        <v>9566896.4000000004</v>
      </c>
      <c r="H40" s="101"/>
      <c r="I40" s="55"/>
    </row>
    <row r="41" spans="2:15" x14ac:dyDescent="0.2">
      <c r="C41" s="102" t="s">
        <v>40</v>
      </c>
      <c r="E41" s="117">
        <v>23379538.23</v>
      </c>
      <c r="F41" s="103"/>
      <c r="G41" s="56">
        <v>19111037.550000001</v>
      </c>
      <c r="H41" s="104"/>
      <c r="I41" s="57"/>
    </row>
    <row r="42" spans="2:15" x14ac:dyDescent="0.2">
      <c r="C42" s="102" t="s">
        <v>41</v>
      </c>
      <c r="E42" s="117">
        <v>3015971.24</v>
      </c>
      <c r="F42" s="103"/>
      <c r="G42" s="56">
        <v>3874491.09</v>
      </c>
      <c r="H42" s="104"/>
      <c r="I42" s="57"/>
    </row>
    <row r="43" spans="2:15" x14ac:dyDescent="0.2">
      <c r="C43" s="102" t="s">
        <v>42</v>
      </c>
      <c r="E43" s="117">
        <v>22633270.609999999</v>
      </c>
      <c r="F43" s="103"/>
      <c r="G43" s="56">
        <v>21249417.43</v>
      </c>
      <c r="H43" s="104"/>
      <c r="I43" s="57"/>
    </row>
    <row r="44" spans="2:15" x14ac:dyDescent="0.2">
      <c r="C44" s="102" t="s">
        <v>49</v>
      </c>
      <c r="E44" s="117">
        <v>1077707.24</v>
      </c>
      <c r="F44" s="103"/>
      <c r="G44" s="56">
        <v>0</v>
      </c>
      <c r="H44" s="104"/>
      <c r="I44" s="57"/>
    </row>
    <row r="45" spans="2:15" x14ac:dyDescent="0.2">
      <c r="C45" s="102" t="s">
        <v>50</v>
      </c>
      <c r="E45" s="117">
        <v>-464514.77</v>
      </c>
      <c r="F45" s="103"/>
      <c r="G45" s="56">
        <v>0</v>
      </c>
      <c r="H45" s="104"/>
      <c r="I45" s="57"/>
    </row>
    <row r="46" spans="2:15" x14ac:dyDescent="0.2">
      <c r="C46" s="102" t="s">
        <v>51</v>
      </c>
      <c r="E46" s="117">
        <v>16162824.51</v>
      </c>
      <c r="F46" s="103"/>
      <c r="G46" s="56">
        <v>0</v>
      </c>
      <c r="H46" s="104"/>
      <c r="I46" s="57"/>
    </row>
    <row r="47" spans="2:15" x14ac:dyDescent="0.2">
      <c r="C47" s="102" t="s">
        <v>43</v>
      </c>
      <c r="E47" s="117">
        <v>17523437.100000001</v>
      </c>
      <c r="F47" s="103"/>
      <c r="G47" s="56">
        <v>9630330.9700000007</v>
      </c>
      <c r="H47" s="104"/>
      <c r="I47" s="57"/>
    </row>
    <row r="48" spans="2:15" x14ac:dyDescent="0.2">
      <c r="C48" s="102" t="s">
        <v>44</v>
      </c>
      <c r="E48" s="117">
        <v>16001911.960000001</v>
      </c>
      <c r="F48" s="103"/>
      <c r="G48" s="56">
        <v>19860410.800000001</v>
      </c>
      <c r="H48" s="104"/>
      <c r="I48" s="57"/>
    </row>
    <row r="49" spans="1:15" x14ac:dyDescent="0.2">
      <c r="C49" s="102" t="s">
        <v>54</v>
      </c>
      <c r="E49" s="117">
        <v>0</v>
      </c>
      <c r="F49" s="103"/>
      <c r="G49" s="56">
        <v>-137891.1</v>
      </c>
      <c r="H49" s="104"/>
      <c r="I49" s="57"/>
    </row>
    <row r="50" spans="1:15" x14ac:dyDescent="0.2">
      <c r="C50" s="102" t="s">
        <v>45</v>
      </c>
      <c r="E50" s="117">
        <v>1897619.61</v>
      </c>
      <c r="F50" s="103"/>
      <c r="G50" s="56">
        <v>-1123811.94</v>
      </c>
      <c r="H50" s="104"/>
      <c r="I50" s="57"/>
    </row>
    <row r="51" spans="1:15" x14ac:dyDescent="0.2">
      <c r="C51" s="102" t="s">
        <v>46</v>
      </c>
      <c r="E51" s="117">
        <v>-1314382.79</v>
      </c>
      <c r="F51" s="103"/>
      <c r="G51" s="56">
        <v>-1262298.21</v>
      </c>
      <c r="H51" s="104"/>
      <c r="I51" s="57"/>
    </row>
    <row r="52" spans="1:15" x14ac:dyDescent="0.2">
      <c r="E52" s="44"/>
      <c r="G52" s="44"/>
    </row>
    <row r="53" spans="1:15" ht="12.75" x14ac:dyDescent="0.2">
      <c r="A53" s="87" t="s">
        <v>27</v>
      </c>
      <c r="E53" s="58"/>
    </row>
    <row r="54" spans="1:15" x14ac:dyDescent="0.2">
      <c r="B54" s="92" t="s">
        <v>28</v>
      </c>
      <c r="E54" s="58"/>
    </row>
    <row r="55" spans="1:15" x14ac:dyDescent="0.2">
      <c r="C55" s="88" t="s">
        <v>10</v>
      </c>
      <c r="E55" s="59">
        <v>636821139</v>
      </c>
      <c r="G55" s="59">
        <v>603830968</v>
      </c>
      <c r="H55" s="61"/>
      <c r="I55" s="60">
        <f>E55-G55</f>
        <v>32990171</v>
      </c>
      <c r="K55" s="42">
        <f>IF(G55=0,"n/a",IF(AND(I55/G55&lt;1,I55/G55&gt;-1),I55/G55,"n/a"))</f>
        <v>5.4634778188454886E-2</v>
      </c>
    </row>
    <row r="56" spans="1:15" x14ac:dyDescent="0.2">
      <c r="C56" s="88" t="s">
        <v>11</v>
      </c>
      <c r="E56" s="59">
        <v>301062374</v>
      </c>
      <c r="G56" s="59">
        <v>273815219</v>
      </c>
      <c r="H56" s="61"/>
      <c r="I56" s="60">
        <f>E56-G56</f>
        <v>27247155</v>
      </c>
      <c r="K56" s="42">
        <f>IF(G56=0,"n/a",IF(AND(I56/G56&lt;1,I56/G56&gt;-1),I56/G56,"n/a"))</f>
        <v>9.9509278919956604E-2</v>
      </c>
    </row>
    <row r="57" spans="1:15" x14ac:dyDescent="0.2">
      <c r="C57" s="88" t="s">
        <v>12</v>
      </c>
      <c r="E57" s="62">
        <v>23748010</v>
      </c>
      <c r="G57" s="62">
        <v>22906840</v>
      </c>
      <c r="H57" s="61"/>
      <c r="I57" s="62">
        <f>E57-G57</f>
        <v>841170</v>
      </c>
      <c r="K57" s="47">
        <f>IF(G57=0,"n/a",IF(AND(I57/G57&lt;1,I57/G57&gt;-1),I57/G57,"n/a"))</f>
        <v>3.6721346113213343E-2</v>
      </c>
    </row>
    <row r="58" spans="1:15" ht="6.95" customHeight="1" x14ac:dyDescent="0.2">
      <c r="E58" s="60"/>
      <c r="G58" s="60"/>
      <c r="I58" s="60"/>
      <c r="K58" s="49"/>
      <c r="M58" s="97"/>
      <c r="N58" s="97"/>
      <c r="O58" s="97"/>
    </row>
    <row r="59" spans="1:15" x14ac:dyDescent="0.2">
      <c r="C59" s="88" t="s">
        <v>13</v>
      </c>
      <c r="E59" s="60">
        <f>SUM(E55:E57)</f>
        <v>961631523</v>
      </c>
      <c r="G59" s="60">
        <f>SUM(G55:G57)</f>
        <v>900553027</v>
      </c>
      <c r="H59" s="61"/>
      <c r="I59" s="60">
        <f>E59-G59</f>
        <v>61078496</v>
      </c>
      <c r="K59" s="42">
        <f>IF(G59=0,"n/a",IF(AND(I59/G59&lt;1,I59/G59&gt;-1),I59/G59,"n/a"))</f>
        <v>6.7823319858764969E-2</v>
      </c>
    </row>
    <row r="60" spans="1:15" ht="6.95" customHeight="1" x14ac:dyDescent="0.2">
      <c r="E60" s="60"/>
      <c r="G60" s="60"/>
      <c r="I60" s="60"/>
      <c r="K60" s="49"/>
      <c r="M60" s="97"/>
      <c r="N60" s="97"/>
      <c r="O60" s="97"/>
    </row>
    <row r="61" spans="1:15" x14ac:dyDescent="0.2">
      <c r="B61" s="92" t="s">
        <v>29</v>
      </c>
      <c r="E61" s="60"/>
      <c r="G61" s="60"/>
      <c r="H61" s="61"/>
      <c r="I61" s="60"/>
      <c r="K61" s="49"/>
    </row>
    <row r="62" spans="1:15" x14ac:dyDescent="0.2">
      <c r="C62" s="88" t="s">
        <v>15</v>
      </c>
      <c r="E62" s="59">
        <v>43340750</v>
      </c>
      <c r="G62" s="59">
        <v>44821388</v>
      </c>
      <c r="H62" s="61"/>
      <c r="I62" s="60">
        <f>E62-G62</f>
        <v>-1480638</v>
      </c>
      <c r="K62" s="42">
        <f>IF(G62=0,"n/a",IF(AND(I62/G62&lt;1,I62/G62&gt;-1),I62/G62,"n/a"))</f>
        <v>-3.3034184483532729E-2</v>
      </c>
    </row>
    <row r="63" spans="1:15" x14ac:dyDescent="0.2">
      <c r="C63" s="88" t="s">
        <v>16</v>
      </c>
      <c r="E63" s="62">
        <v>4520934</v>
      </c>
      <c r="G63" s="62">
        <v>3274212</v>
      </c>
      <c r="H63" s="61"/>
      <c r="I63" s="62">
        <f>E63-G63</f>
        <v>1246722</v>
      </c>
      <c r="K63" s="47">
        <f>IF(G63=0,"n/a",IF(AND(I63/G63&lt;1,I63/G63&gt;-1),I63/G63,"n/a"))</f>
        <v>0.38077009063554834</v>
      </c>
    </row>
    <row r="64" spans="1:15" ht="6.95" customHeight="1" x14ac:dyDescent="0.2">
      <c r="E64" s="60"/>
      <c r="G64" s="60"/>
      <c r="I64" s="60"/>
      <c r="K64" s="49"/>
      <c r="M64" s="97"/>
      <c r="N64" s="97"/>
      <c r="O64" s="97"/>
    </row>
    <row r="65" spans="1:15" x14ac:dyDescent="0.2">
      <c r="C65" s="88" t="s">
        <v>17</v>
      </c>
      <c r="E65" s="62">
        <f>SUM(E62:E63)</f>
        <v>47861684</v>
      </c>
      <c r="G65" s="62">
        <f>SUM(G62:G63)</f>
        <v>48095600</v>
      </c>
      <c r="H65" s="61"/>
      <c r="I65" s="62">
        <f>E65-G65</f>
        <v>-233916</v>
      </c>
      <c r="K65" s="47">
        <f>IF(G65=0,"n/a",IF(AND(I65/G65&lt;1,I65/G65&gt;-1),I65/G65,"n/a"))</f>
        <v>-4.8635634028892458E-3</v>
      </c>
    </row>
    <row r="66" spans="1:15" ht="6.95" customHeight="1" x14ac:dyDescent="0.2">
      <c r="E66" s="60"/>
      <c r="G66" s="60"/>
      <c r="I66" s="60"/>
      <c r="K66" s="49"/>
      <c r="M66" s="97"/>
      <c r="N66" s="97"/>
      <c r="O66" s="97"/>
    </row>
    <row r="67" spans="1:15" x14ac:dyDescent="0.2">
      <c r="C67" s="88" t="s">
        <v>30</v>
      </c>
      <c r="E67" s="60">
        <f>E59+E65</f>
        <v>1009493207</v>
      </c>
      <c r="G67" s="60">
        <f>G59+G65</f>
        <v>948648627</v>
      </c>
      <c r="H67" s="61"/>
      <c r="I67" s="60">
        <f>E67-G67</f>
        <v>60844580</v>
      </c>
      <c r="K67" s="42">
        <f>IF(G67=0,"n/a",IF(AND(I67/G67&lt;1,I67/G67&gt;-1),I67/G67,"n/a"))</f>
        <v>6.4138162717227012E-2</v>
      </c>
    </row>
    <row r="68" spans="1:15" ht="6.95" customHeight="1" x14ac:dyDescent="0.2">
      <c r="E68" s="60"/>
      <c r="G68" s="60"/>
      <c r="I68" s="60"/>
      <c r="K68" s="49"/>
      <c r="M68" s="97"/>
      <c r="N68" s="97"/>
      <c r="O68" s="97"/>
    </row>
    <row r="69" spans="1:15" x14ac:dyDescent="0.2">
      <c r="B69" s="92" t="s">
        <v>31</v>
      </c>
      <c r="E69" s="60"/>
      <c r="G69" s="60"/>
      <c r="H69" s="61"/>
      <c r="I69" s="60"/>
      <c r="K69" s="49"/>
    </row>
    <row r="70" spans="1:15" x14ac:dyDescent="0.2">
      <c r="C70" s="88" t="s">
        <v>20</v>
      </c>
      <c r="E70" s="59">
        <v>51753414</v>
      </c>
      <c r="G70" s="59">
        <v>52434014</v>
      </c>
      <c r="H70" s="61"/>
      <c r="I70" s="60">
        <f>E70-G70</f>
        <v>-680600</v>
      </c>
      <c r="K70" s="42">
        <f>IF(G70=0,"n/a",IF(AND(I70/G70&lt;1,I70/G70&gt;-1),I70/G70,"n/a"))</f>
        <v>-1.2980123932529751E-2</v>
      </c>
    </row>
    <row r="71" spans="1:15" x14ac:dyDescent="0.2">
      <c r="C71" s="88" t="s">
        <v>21</v>
      </c>
      <c r="E71" s="62">
        <v>161176158</v>
      </c>
      <c r="G71" s="62">
        <v>167879558</v>
      </c>
      <c r="H71" s="61"/>
      <c r="I71" s="62">
        <f>E71-G71</f>
        <v>-6703400</v>
      </c>
      <c r="K71" s="47">
        <f>IF(G71=0,"n/a",IF(AND(I71/G71&lt;1,I71/G71&gt;-1),I71/G71,"n/a"))</f>
        <v>-3.9929816827370963E-2</v>
      </c>
    </row>
    <row r="72" spans="1:15" ht="6.95" customHeight="1" x14ac:dyDescent="0.2">
      <c r="E72" s="60"/>
      <c r="G72" s="60"/>
      <c r="I72" s="60"/>
      <c r="K72" s="49"/>
      <c r="M72" s="97"/>
      <c r="N72" s="97"/>
      <c r="O72" s="97"/>
    </row>
    <row r="73" spans="1:15" x14ac:dyDescent="0.2">
      <c r="C73" s="88" t="s">
        <v>22</v>
      </c>
      <c r="E73" s="62">
        <f>SUM(E70:E71)</f>
        <v>212929572</v>
      </c>
      <c r="G73" s="62">
        <f>SUM(G70:G71)</f>
        <v>220313572</v>
      </c>
      <c r="H73" s="61"/>
      <c r="I73" s="62">
        <f>E73-G73</f>
        <v>-7384000</v>
      </c>
      <c r="K73" s="47">
        <f>IF(G73=0,"n/a",IF(AND(I73/G73&lt;1,I73/G73&gt;-1),I73/G73,"n/a"))</f>
        <v>-3.3515865286774069E-2</v>
      </c>
    </row>
    <row r="74" spans="1:15" ht="6.95" customHeight="1" x14ac:dyDescent="0.2">
      <c r="E74" s="60"/>
      <c r="G74" s="60"/>
      <c r="I74" s="60"/>
      <c r="K74" s="49"/>
      <c r="M74" s="97"/>
      <c r="N74" s="97"/>
      <c r="O74" s="97"/>
    </row>
    <row r="75" spans="1:15" ht="12.75" thickBot="1" x14ac:dyDescent="0.25">
      <c r="C75" s="88" t="s">
        <v>32</v>
      </c>
      <c r="E75" s="63">
        <f>E67+E73</f>
        <v>1222422779</v>
      </c>
      <c r="G75" s="63">
        <f>G67+G73</f>
        <v>1168962199</v>
      </c>
      <c r="H75" s="61"/>
      <c r="I75" s="63">
        <f>E75-G75</f>
        <v>53460580</v>
      </c>
      <c r="K75" s="54">
        <f>IF(G75=0,"n/a",IF(AND(I75/G75&lt;1,I75/G75&gt;-1),I75/G75,"n/a"))</f>
        <v>4.57333693473864E-2</v>
      </c>
    </row>
    <row r="76" spans="1:15" ht="12.75" thickTop="1" x14ac:dyDescent="0.2"/>
    <row r="77" spans="1:15" ht="12.75" customHeight="1" x14ac:dyDescent="0.2">
      <c r="A77" s="88" t="s">
        <v>3</v>
      </c>
      <c r="C77" s="64" t="s">
        <v>33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</row>
    <row r="78" spans="1:15" x14ac:dyDescent="0.2">
      <c r="A78" s="88" t="s">
        <v>3</v>
      </c>
    </row>
    <row r="79" spans="1:15" x14ac:dyDescent="0.2">
      <c r="A79" s="88" t="s">
        <v>3</v>
      </c>
    </row>
    <row r="80" spans="1:15" x14ac:dyDescent="0.2">
      <c r="A80" s="88" t="s">
        <v>3</v>
      </c>
    </row>
    <row r="81" spans="1:1" x14ac:dyDescent="0.2">
      <c r="A81" s="88" t="s">
        <v>3</v>
      </c>
    </row>
    <row r="82" spans="1:1" x14ac:dyDescent="0.2">
      <c r="A82" s="88" t="s">
        <v>3</v>
      </c>
    </row>
    <row r="83" spans="1:1" x14ac:dyDescent="0.2">
      <c r="A83" s="88" t="s">
        <v>3</v>
      </c>
    </row>
    <row r="84" spans="1:1" x14ac:dyDescent="0.2">
      <c r="A84" s="88" t="s">
        <v>3</v>
      </c>
    </row>
    <row r="85" spans="1:1" x14ac:dyDescent="0.2">
      <c r="A85" s="88" t="s">
        <v>3</v>
      </c>
    </row>
    <row r="86" spans="1:1" x14ac:dyDescent="0.2">
      <c r="A86" s="88" t="s">
        <v>3</v>
      </c>
    </row>
    <row r="87" spans="1:1" x14ac:dyDescent="0.2">
      <c r="A87" s="88" t="s">
        <v>3</v>
      </c>
    </row>
    <row r="88" spans="1:1" x14ac:dyDescent="0.2">
      <c r="A88" s="88" t="s">
        <v>3</v>
      </c>
    </row>
    <row r="89" spans="1:1" x14ac:dyDescent="0.2">
      <c r="A89" s="88" t="s">
        <v>3</v>
      </c>
    </row>
    <row r="90" spans="1:1" x14ac:dyDescent="0.2">
      <c r="A90" s="88" t="s">
        <v>3</v>
      </c>
    </row>
    <row r="91" spans="1:1" x14ac:dyDescent="0.2">
      <c r="A91" s="88" t="s">
        <v>3</v>
      </c>
    </row>
  </sheetData>
  <mergeCells count="6">
    <mergeCell ref="M6:O6"/>
    <mergeCell ref="E1:K1"/>
    <mergeCell ref="E2:K2"/>
    <mergeCell ref="E3:K3"/>
    <mergeCell ref="E4:K4"/>
    <mergeCell ref="I6:K6"/>
  </mergeCells>
  <printOptions horizontalCentered="1"/>
  <pageMargins left="0.25" right="0.25" top="0.25" bottom="0.39" header="0" footer="0"/>
  <pageSetup scale="80" orientation="landscape" r:id="rId1"/>
  <headerFooter alignWithMargins="0">
    <oddFooter>&amp;C6c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66FAF95F656F54AB0A20B7AAD9DDDA9" ma:contentTypeVersion="24" ma:contentTypeDescription="" ma:contentTypeScope="" ma:versionID="0cef198f7b79027e62c6ee940c02bc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Pending</CaseStatus>
    <OpenedDate xmlns="dc463f71-b30c-4ab2-9473-d307f9d35888">2023-05-15T07:00:00+00:00</OpenedDate>
    <SignificantOrder xmlns="dc463f71-b30c-4ab2-9473-d307f9d35888">false</SignificantOrder>
    <Date1 xmlns="dc463f71-b30c-4ab2-9473-d307f9d35888">2023-05-15T07:00:00+00:00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230360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8037285-58A6-47E0-B026-8F42EACE2943}"/>
</file>

<file path=customXml/itemProps2.xml><?xml version="1.0" encoding="utf-8"?>
<ds:datastoreItem xmlns:ds="http://schemas.openxmlformats.org/officeDocument/2006/customXml" ds:itemID="{B2E73BAA-987D-4728-B389-38A5287AF126}"/>
</file>

<file path=customXml/itemProps3.xml><?xml version="1.0" encoding="utf-8"?>
<ds:datastoreItem xmlns:ds="http://schemas.openxmlformats.org/officeDocument/2006/customXml" ds:itemID="{47711369-5655-40D7-9A4C-66D9B2BDA6AD}"/>
</file>

<file path=customXml/itemProps4.xml><?xml version="1.0" encoding="utf-8"?>
<ds:datastoreItem xmlns:ds="http://schemas.openxmlformats.org/officeDocument/2006/customXml" ds:itemID="{C307EA7B-9476-4AE8-BE87-AEBA6C77447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01-2023 SOG</vt:lpstr>
      <vt:lpstr>02-2023 SOG</vt:lpstr>
      <vt:lpstr>03-2023 SOG</vt:lpstr>
      <vt:lpstr>12 ME 03-2023 SOG</vt:lpstr>
      <vt:lpstr>'01-2023 SOG'!Print_Area</vt:lpstr>
      <vt:lpstr>'02-2023 SOG'!Print_Area</vt:lpstr>
      <vt:lpstr>'03-2023 SOG'!Print_Area</vt:lpstr>
      <vt:lpstr>'12 ME 03-2023 SOG'!Print_Area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Pham, Linh</dc:creator>
  <cp:lastModifiedBy>DiMasso, James</cp:lastModifiedBy>
  <dcterms:created xsi:type="dcterms:W3CDTF">2023-05-08T23:19:48Z</dcterms:created>
  <dcterms:modified xsi:type="dcterms:W3CDTF">2023-05-12T17:04:32Z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0x0101006E56B4D1795A2E4DB2F0B01679ED314A00B66FAF95F656F54AB0A20B7AAD9DDDA9</vt:lpwstr>
  </property>
  <property fmtid="{D5CDD505-2E9C-101B-9397-08002B2CF9AE}" pid="3" name="_docset_NoMedatataSyncRequired">
    <vt:lpwstr>False</vt:lpwstr>
  </property>
</Properties>
</file>